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4.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5.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6.xml" ContentType="application/vnd.openxmlformats-officedocument.drawing+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drawings/drawing7.xml" ContentType="application/vnd.openxmlformats-officedocument.drawing+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drawings/drawing8.xml" ContentType="application/vnd.openxmlformats-officedocument.drawing+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drawings/drawing9.xml" ContentType="application/vnd.openxmlformats-officedocument.drawing+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drawings/drawing10.xml" ContentType="application/vnd.openxmlformats-officedocument.drawing+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drawings/drawing11.xml" ContentType="application/vnd.openxmlformats-officedocument.drawing+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d.docs.live.net/1767BC6245DFF04E/Documentos/Pessoais/Projetos/PLANILHAS - FATORES/URBANAS/"/>
    </mc:Choice>
  </mc:AlternateContent>
  <xr:revisionPtr revIDLastSave="275" documentId="8_{44936262-243B-4B28-BB7A-149DBC378E8A}" xr6:coauthVersionLast="47" xr6:coauthVersionMax="47" xr10:uidLastSave="{686568E2-9644-4CA5-B5E5-3930582EA548}"/>
  <bookViews>
    <workbookView xWindow="-28920" yWindow="-120" windowWidth="29040" windowHeight="15720" tabRatio="901" firstSheet="15" activeTab="22" xr2:uid="{C3A22E73-4D52-4DA0-A647-BA53DE8F5818}"/>
  </bookViews>
  <sheets>
    <sheet name="MENU" sheetId="53" r:id="rId1"/>
    <sheet name="AMOSTRA DOS TERRENOS" sheetId="55" r:id="rId2"/>
    <sheet name="PLANILHA TIPO 1" sheetId="4" r:id="rId3"/>
    <sheet name="PLANILHA TIPO 2" sheetId="29" r:id="rId4"/>
    <sheet name="PLANILHA TIPO 3" sheetId="32" r:id="rId5"/>
    <sheet name="PLANILHA TIPO 4" sheetId="35" r:id="rId6"/>
    <sheet name="PLANILHA TIPO 5" sheetId="33" r:id="rId7"/>
    <sheet name="BENFEITORIA TIPO 1" sheetId="49" r:id="rId8"/>
    <sheet name="BENFEITORIA TIPO 2" sheetId="50" r:id="rId9"/>
    <sheet name="BENFEITORIA TIPO 3" sheetId="51" r:id="rId10"/>
    <sheet name="BENFEITORIA TIPO 4" sheetId="52" r:id="rId11"/>
    <sheet name="FATOR DE PROFUNDIDADE" sheetId="43" r:id="rId12"/>
    <sheet name="FATOR FRENTES MÚLT E DE ESQUINA" sheetId="54" r:id="rId13"/>
    <sheet name="FATOR DE FRENTE" sheetId="44" r:id="rId14"/>
    <sheet name="FATOR DE TOPOGRAFIA" sheetId="45" r:id="rId15"/>
    <sheet name="FATOR DE CONSISTÊNCIA DO SOLO" sheetId="46" r:id="rId16"/>
    <sheet name="FATORES ESPECIAIS" sheetId="47" r:id="rId17"/>
    <sheet name="TABELAS" sheetId="31" r:id="rId18"/>
    <sheet name="VANTAGEM DA COISA FEITA" sheetId="48" r:id="rId19"/>
    <sheet name="VISTORIA TERRENO" sheetId="57" r:id="rId20"/>
    <sheet name="VISTORIA TERRENO BENFEITORIAS" sheetId="58" r:id="rId21"/>
    <sheet name="VISTORIA APARTAMENTO" sheetId="59" r:id="rId22"/>
    <sheet name="FONTES" sheetId="56" r:id="rId23"/>
  </sheets>
  <definedNames>
    <definedName name="_xlnm._FilterDatabase" localSheetId="2" hidden="1">'PLANILHA TIPO 1'!$B$10:$R$15</definedName>
    <definedName name="_xlnm._FilterDatabase" localSheetId="3" hidden="1">'PLANILHA TIPO 2'!$B$10:$R$15</definedName>
    <definedName name="_xlnm._FilterDatabase" localSheetId="4" hidden="1">'PLANILHA TIPO 3'!$B$10:$R$15</definedName>
    <definedName name="_xlnm._FilterDatabase" localSheetId="5" hidden="1">'PLANILHA TIPO 4'!$B$10:$R$15</definedName>
    <definedName name="_xlnm._FilterDatabase" localSheetId="6" hidden="1">'PLANILHA TIPO 5'!$B$10:$R$15</definedName>
    <definedName name="_xlnm.Print_Area" localSheetId="13">'FATOR DE FRENTE'!$A$1:$E$30</definedName>
    <definedName name="_xlnm.Print_Area" localSheetId="2">'PLANILHA TIPO 1'!$A$1:$R$374</definedName>
    <definedName name="_xlnm.Print_Area" localSheetId="3">'PLANILHA TIPO 2'!$A$1:$R$432</definedName>
    <definedName name="_xlnm.Print_Area" localSheetId="4">'PLANILHA TIPO 3'!$A$1:$R$456</definedName>
    <definedName name="_xlnm.Print_Area" localSheetId="5">'PLANILHA TIPO 4'!$A$1:$R$483</definedName>
    <definedName name="_xlnm.Print_Area" localSheetId="6">'PLANILHA TIPO 5'!$A$1:$R$508</definedName>
    <definedName name="_xlnm.Print_Area" localSheetId="17">TABELAS!$A$5:$J$305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459" i="33" l="1"/>
  <c r="U458" i="33"/>
  <c r="V446" i="33"/>
  <c r="V445" i="33"/>
  <c r="O412" i="32" l="1"/>
  <c r="R410" i="32"/>
  <c r="I13" i="55" l="1"/>
  <c r="H13" i="55"/>
  <c r="I12" i="55"/>
  <c r="H12" i="55"/>
  <c r="B14" i="35" l="1"/>
  <c r="B14" i="32"/>
  <c r="B14" i="33"/>
  <c r="B14" i="4"/>
  <c r="B14" i="29"/>
  <c r="E14" i="32"/>
  <c r="E14" i="35"/>
  <c r="E14" i="33"/>
  <c r="E14" i="4"/>
  <c r="E14" i="29"/>
  <c r="B15" i="33"/>
  <c r="B15" i="32"/>
  <c r="B15" i="29"/>
  <c r="B15" i="4"/>
  <c r="B15" i="35"/>
  <c r="E15" i="33"/>
  <c r="E15" i="29"/>
  <c r="E15" i="32"/>
  <c r="E15" i="4"/>
  <c r="E15" i="35"/>
  <c r="I11" i="55"/>
  <c r="H11" i="55"/>
  <c r="I10" i="55"/>
  <c r="H10" i="55"/>
  <c r="I9" i="55"/>
  <c r="H9" i="55"/>
  <c r="G51" i="54"/>
  <c r="G50" i="54"/>
  <c r="G49" i="54"/>
  <c r="G48" i="54"/>
  <c r="G47" i="54"/>
  <c r="G46" i="54"/>
  <c r="P83" i="44"/>
  <c r="P82" i="44"/>
  <c r="P81" i="44"/>
  <c r="P80" i="44"/>
  <c r="P79" i="44"/>
  <c r="P78" i="44"/>
  <c r="P77" i="44"/>
  <c r="P76" i="44"/>
  <c r="P75" i="44"/>
  <c r="P74" i="44"/>
  <c r="P73" i="44"/>
  <c r="P72" i="44"/>
  <c r="P71" i="44"/>
  <c r="P70" i="44"/>
  <c r="P69" i="44"/>
  <c r="P68" i="44"/>
  <c r="P67" i="44"/>
  <c r="P66" i="44"/>
  <c r="P65" i="44"/>
  <c r="P64" i="44"/>
  <c r="P63" i="44"/>
  <c r="P62" i="44"/>
  <c r="P61" i="44"/>
  <c r="P60" i="44"/>
  <c r="P59" i="44"/>
  <c r="P58" i="44"/>
  <c r="P57" i="44"/>
  <c r="P56" i="44"/>
  <c r="C56" i="44" a="1"/>
  <c r="C56" i="44" s="1"/>
  <c r="P55" i="44"/>
  <c r="P54" i="44"/>
  <c r="P53" i="44"/>
  <c r="P52" i="44"/>
  <c r="P51" i="44"/>
  <c r="P50" i="44"/>
  <c r="P49" i="44"/>
  <c r="P48" i="44"/>
  <c r="P47" i="44"/>
  <c r="P46" i="44"/>
  <c r="P45" i="44"/>
  <c r="P44" i="44"/>
  <c r="P43" i="44"/>
  <c r="P42" i="44"/>
  <c r="P41" i="44"/>
  <c r="P40" i="44"/>
  <c r="P39" i="44"/>
  <c r="P38" i="44"/>
  <c r="P37" i="44"/>
  <c r="P36" i="44"/>
  <c r="P35" i="44"/>
  <c r="P34" i="44"/>
  <c r="P33" i="44"/>
  <c r="P32" i="44"/>
  <c r="P31" i="44"/>
  <c r="P30" i="44"/>
  <c r="B30" i="44"/>
  <c r="P29" i="44"/>
  <c r="P28" i="44"/>
  <c r="B28" i="44"/>
  <c r="P27" i="44"/>
  <c r="P26" i="44"/>
  <c r="P25" i="44"/>
  <c r="P24" i="44"/>
  <c r="P23" i="44"/>
  <c r="P22" i="44"/>
  <c r="P21" i="44"/>
  <c r="P20" i="44"/>
  <c r="P19" i="44"/>
  <c r="P18" i="44"/>
  <c r="P17" i="44"/>
  <c r="B17" i="44" a="1"/>
  <c r="B17" i="44" s="1"/>
  <c r="P16" i="44"/>
  <c r="P15" i="44"/>
  <c r="P14" i="44"/>
  <c r="P13" i="44"/>
  <c r="P12" i="44"/>
  <c r="P11" i="44"/>
  <c r="P10" i="44"/>
  <c r="P9" i="44"/>
  <c r="P8" i="44"/>
  <c r="K8" i="44"/>
  <c r="L8" i="44" s="1" a="1"/>
  <c r="L8" i="44" s="1"/>
  <c r="N8" i="44" s="1"/>
  <c r="P7" i="44"/>
  <c r="L7" i="44" a="1"/>
  <c r="L7" i="44" s="1"/>
  <c r="C64" i="44" s="1"/>
  <c r="E64" i="44" s="1"/>
  <c r="E13" i="35" l="1"/>
  <c r="E13" i="4"/>
  <c r="E13" i="33"/>
  <c r="E13" i="29"/>
  <c r="E13" i="32"/>
  <c r="E12" i="32"/>
  <c r="E12" i="4"/>
  <c r="E12" i="29"/>
  <c r="E12" i="35"/>
  <c r="E12" i="33"/>
  <c r="B13" i="4"/>
  <c r="B13" i="35"/>
  <c r="B13" i="33"/>
  <c r="B13" i="29"/>
  <c r="B13" i="32"/>
  <c r="B11" i="4"/>
  <c r="B11" i="29"/>
  <c r="B11" i="32"/>
  <c r="B11" i="35"/>
  <c r="B11" i="33"/>
  <c r="E11" i="32"/>
  <c r="E11" i="35"/>
  <c r="E11" i="33"/>
  <c r="E11" i="4"/>
  <c r="E11" i="29"/>
  <c r="B12" i="29"/>
  <c r="B12" i="32"/>
  <c r="B12" i="4"/>
  <c r="B12" i="35"/>
  <c r="B12" i="33"/>
  <c r="K9" i="44"/>
  <c r="K10" i="44" s="1"/>
  <c r="E15" i="44"/>
  <c r="D23" i="44" s="1"/>
  <c r="E23" i="44" s="1"/>
  <c r="E17" i="44"/>
  <c r="D18" i="44" s="1" a="1"/>
  <c r="D18" i="44" s="1"/>
  <c r="L9" i="44" a="1"/>
  <c r="L9" i="44" s="1"/>
  <c r="N9" i="44" s="1"/>
  <c r="C65" i="44"/>
  <c r="E65" i="44" s="1"/>
  <c r="N7" i="44"/>
  <c r="L10" i="44" l="1" a="1"/>
  <c r="L10" i="44" s="1"/>
  <c r="N10" i="44" s="1"/>
  <c r="K11" i="44"/>
  <c r="K12" i="44" l="1"/>
  <c r="L11" i="44" a="1"/>
  <c r="L11" i="44" s="1"/>
  <c r="N11" i="44" s="1"/>
  <c r="L12" i="44" l="1" a="1"/>
  <c r="L12" i="44" s="1"/>
  <c r="N12" i="44" s="1"/>
  <c r="K13" i="44"/>
  <c r="K14" i="44" l="1"/>
  <c r="L13" i="44" a="1"/>
  <c r="L13" i="44" s="1"/>
  <c r="N13" i="44" s="1"/>
  <c r="L14" i="44" l="1" a="1"/>
  <c r="L14" i="44" s="1"/>
  <c r="N14" i="44" s="1"/>
  <c r="K15" i="44"/>
  <c r="K16" i="44" l="1"/>
  <c r="L15" i="44" a="1"/>
  <c r="L15" i="44" s="1"/>
  <c r="N15" i="44" s="1"/>
  <c r="L16" i="44" l="1" a="1"/>
  <c r="L16" i="44" s="1"/>
  <c r="N16" i="44" s="1"/>
  <c r="K17" i="44"/>
  <c r="K18" i="44" l="1"/>
  <c r="L17" i="44" a="1"/>
  <c r="L17" i="44" s="1"/>
  <c r="N17" i="44" s="1"/>
  <c r="K19" i="44" l="1"/>
  <c r="L18" i="44" a="1"/>
  <c r="L18" i="44" s="1"/>
  <c r="N18" i="44" s="1"/>
  <c r="L19" i="44" l="1" a="1"/>
  <c r="L19" i="44" s="1"/>
  <c r="N19" i="44" s="1"/>
  <c r="K20" i="44"/>
  <c r="K21" i="44" l="1"/>
  <c r="L20" i="44" a="1"/>
  <c r="L20" i="44" s="1"/>
  <c r="N20" i="44" s="1"/>
  <c r="L21" i="44" l="1" a="1"/>
  <c r="L21" i="44" s="1"/>
  <c r="N21" i="44" s="1"/>
  <c r="K22" i="44"/>
  <c r="K23" i="44" l="1"/>
  <c r="L22" i="44" a="1"/>
  <c r="L22" i="44" s="1"/>
  <c r="N22" i="44" s="1"/>
  <c r="L23" i="44" l="1" a="1"/>
  <c r="L23" i="44" s="1"/>
  <c r="N23" i="44" s="1"/>
  <c r="K24" i="44"/>
  <c r="K25" i="44" l="1"/>
  <c r="L24" i="44" a="1"/>
  <c r="L24" i="44" s="1"/>
  <c r="N24" i="44" s="1"/>
  <c r="L25" i="44" l="1" a="1"/>
  <c r="L25" i="44" s="1"/>
  <c r="N25" i="44" s="1"/>
  <c r="K26" i="44"/>
  <c r="K27" i="44" l="1"/>
  <c r="L26" i="44" a="1"/>
  <c r="L26" i="44" s="1"/>
  <c r="N26" i="44" s="1"/>
  <c r="K28" i="44" l="1"/>
  <c r="L27" i="44" a="1"/>
  <c r="L27" i="44" s="1"/>
  <c r="N27" i="44" s="1"/>
  <c r="K29" i="44" l="1"/>
  <c r="L28" i="44" a="1"/>
  <c r="L28" i="44" s="1"/>
  <c r="N28" i="44" s="1"/>
  <c r="L29" i="44" l="1" a="1"/>
  <c r="L29" i="44" s="1"/>
  <c r="N29" i="44" s="1"/>
  <c r="K30" i="44"/>
  <c r="K31" i="44" l="1"/>
  <c r="L30" i="44" a="1"/>
  <c r="L30" i="44" s="1"/>
  <c r="N30" i="44" s="1"/>
  <c r="L31" i="44" l="1" a="1"/>
  <c r="L31" i="44" s="1"/>
  <c r="N31" i="44" s="1"/>
  <c r="K32" i="44"/>
  <c r="L32" i="44" l="1" a="1"/>
  <c r="L32" i="44" s="1"/>
  <c r="N32" i="44" s="1"/>
  <c r="K33" i="44"/>
  <c r="L33" i="44" l="1" a="1"/>
  <c r="L33" i="44" s="1"/>
  <c r="N33" i="44" s="1"/>
  <c r="K34" i="44"/>
  <c r="K35" i="44" l="1"/>
  <c r="L34" i="44" a="1"/>
  <c r="L34" i="44" s="1"/>
  <c r="N34" i="44" s="1"/>
  <c r="L35" i="44" l="1" a="1"/>
  <c r="L35" i="44" s="1"/>
  <c r="N35" i="44" s="1"/>
  <c r="K36" i="44"/>
  <c r="K37" i="44" l="1"/>
  <c r="L36" i="44" a="1"/>
  <c r="L36" i="44" s="1"/>
  <c r="N36" i="44" s="1"/>
  <c r="K38" i="44" l="1"/>
  <c r="L37" i="44" a="1"/>
  <c r="L37" i="44" s="1"/>
  <c r="N37" i="44" s="1"/>
  <c r="K39" i="44" l="1"/>
  <c r="L38" i="44" a="1"/>
  <c r="L38" i="44" s="1"/>
  <c r="N38" i="44" s="1"/>
  <c r="L39" i="44" l="1" a="1"/>
  <c r="L39" i="44" s="1"/>
  <c r="N39" i="44" s="1"/>
  <c r="K40" i="44"/>
  <c r="K41" i="44" l="1"/>
  <c r="L40" i="44" a="1"/>
  <c r="L40" i="44" s="1"/>
  <c r="N40" i="44" s="1"/>
  <c r="L41" i="44" l="1" a="1"/>
  <c r="L41" i="44" s="1"/>
  <c r="N41" i="44" s="1"/>
  <c r="K42" i="44"/>
  <c r="K43" i="44" l="1"/>
  <c r="L42" i="44" a="1"/>
  <c r="L42" i="44" s="1"/>
  <c r="N42" i="44" s="1"/>
  <c r="L43" i="44" l="1" a="1"/>
  <c r="L43" i="44" s="1"/>
  <c r="N43" i="44" s="1"/>
  <c r="K44" i="44"/>
  <c r="K45" i="44" l="1"/>
  <c r="L44" i="44" a="1"/>
  <c r="L44" i="44" s="1"/>
  <c r="N44" i="44" s="1"/>
  <c r="L45" i="44" l="1" a="1"/>
  <c r="L45" i="44" s="1"/>
  <c r="N45" i="44" s="1"/>
  <c r="K46" i="44"/>
  <c r="L46" i="44" l="1" a="1"/>
  <c r="L46" i="44" s="1"/>
  <c r="N46" i="44" s="1"/>
  <c r="K47" i="44"/>
  <c r="L47" i="44" l="1" a="1"/>
  <c r="L47" i="44" s="1"/>
  <c r="N47" i="44" s="1"/>
  <c r="K48" i="44"/>
  <c r="K49" i="44" l="1"/>
  <c r="L48" i="44" a="1"/>
  <c r="L48" i="44" s="1"/>
  <c r="N48" i="44" s="1"/>
  <c r="L49" i="44" l="1" a="1"/>
  <c r="L49" i="44" s="1"/>
  <c r="N49" i="44" s="1"/>
  <c r="K50" i="44"/>
  <c r="K51" i="44" l="1"/>
  <c r="L50" i="44" a="1"/>
  <c r="L50" i="44" s="1"/>
  <c r="N50" i="44" s="1"/>
  <c r="L51" i="44" l="1" a="1"/>
  <c r="L51" i="44" s="1"/>
  <c r="N51" i="44" s="1"/>
  <c r="K52" i="44"/>
  <c r="K53" i="44" l="1"/>
  <c r="L52" i="44" a="1"/>
  <c r="L52" i="44" s="1"/>
  <c r="N52" i="44" s="1"/>
  <c r="K54" i="44" l="1"/>
  <c r="L53" i="44" a="1"/>
  <c r="L53" i="44" s="1"/>
  <c r="N53" i="44" s="1"/>
  <c r="L54" i="44" l="1" a="1"/>
  <c r="L54" i="44" s="1"/>
  <c r="N54" i="44" s="1"/>
  <c r="K55" i="44"/>
  <c r="K56" i="44" l="1"/>
  <c r="L55" i="44" a="1"/>
  <c r="L55" i="44" s="1"/>
  <c r="N55" i="44" s="1"/>
  <c r="L56" i="44" l="1" a="1"/>
  <c r="L56" i="44" s="1"/>
  <c r="N56" i="44" s="1"/>
  <c r="K57" i="44"/>
  <c r="K58" i="44" l="1"/>
  <c r="L57" i="44" a="1"/>
  <c r="L57" i="44" s="1"/>
  <c r="N57" i="44" s="1"/>
  <c r="L58" i="44" l="1" a="1"/>
  <c r="L58" i="44" s="1"/>
  <c r="N58" i="44" s="1"/>
  <c r="K59" i="44"/>
  <c r="K60" i="44" l="1"/>
  <c r="L59" i="44" a="1"/>
  <c r="L59" i="44" s="1"/>
  <c r="N59" i="44" s="1"/>
  <c r="K61" i="44" l="1"/>
  <c r="L60" i="44" a="1"/>
  <c r="L60" i="44" s="1"/>
  <c r="N60" i="44" s="1"/>
  <c r="K62" i="44" l="1"/>
  <c r="L61" i="44" a="1"/>
  <c r="L61" i="44" s="1"/>
  <c r="N61" i="44" s="1"/>
  <c r="K63" i="44" l="1"/>
  <c r="L62" i="44" a="1"/>
  <c r="L62" i="44" s="1"/>
  <c r="N62" i="44" s="1"/>
  <c r="K64" i="44" l="1"/>
  <c r="L63" i="44" a="1"/>
  <c r="L63" i="44" s="1"/>
  <c r="N63" i="44" s="1"/>
  <c r="L64" i="44" l="1" a="1"/>
  <c r="L64" i="44" s="1"/>
  <c r="N64" i="44" s="1"/>
  <c r="K65" i="44"/>
  <c r="L65" i="44" l="1" a="1"/>
  <c r="L65" i="44" s="1"/>
  <c r="N65" i="44" s="1"/>
  <c r="K66" i="44"/>
  <c r="K67" i="44" l="1"/>
  <c r="L66" i="44" a="1"/>
  <c r="L66" i="44" s="1"/>
  <c r="N66" i="44" s="1"/>
  <c r="L67" i="44" l="1" a="1"/>
  <c r="L67" i="44" s="1"/>
  <c r="N67" i="44" s="1"/>
  <c r="K68" i="44"/>
  <c r="K69" i="44" l="1"/>
  <c r="L68" i="44" a="1"/>
  <c r="L68" i="44" s="1"/>
  <c r="N68" i="44" s="1"/>
  <c r="L69" i="44" l="1" a="1"/>
  <c r="L69" i="44" s="1"/>
  <c r="N69" i="44" s="1"/>
  <c r="K70" i="44"/>
  <c r="K71" i="44" l="1"/>
  <c r="L70" i="44" a="1"/>
  <c r="L70" i="44" s="1"/>
  <c r="N70" i="44" s="1"/>
  <c r="L71" i="44" l="1" a="1"/>
  <c r="L71" i="44" s="1"/>
  <c r="N71" i="44" s="1"/>
  <c r="K72" i="44"/>
  <c r="K73" i="44" l="1"/>
  <c r="L72" i="44" a="1"/>
  <c r="L72" i="44" s="1"/>
  <c r="N72" i="44" s="1"/>
  <c r="L73" i="44" l="1" a="1"/>
  <c r="L73" i="44" s="1"/>
  <c r="N73" i="44" s="1"/>
  <c r="K74" i="44"/>
  <c r="K75" i="44" l="1"/>
  <c r="L74" i="44" a="1"/>
  <c r="L74" i="44" s="1"/>
  <c r="N74" i="44" s="1"/>
  <c r="L75" i="44" l="1" a="1"/>
  <c r="L75" i="44" s="1"/>
  <c r="N75" i="44" s="1"/>
  <c r="K76" i="44"/>
  <c r="K77" i="44" l="1"/>
  <c r="L76" i="44" a="1"/>
  <c r="L76" i="44" s="1"/>
  <c r="N76" i="44" s="1"/>
  <c r="L77" i="44" l="1" a="1"/>
  <c r="L77" i="44" s="1"/>
  <c r="N77" i="44" s="1"/>
  <c r="K78" i="44"/>
  <c r="K79" i="44" l="1"/>
  <c r="L78" i="44" a="1"/>
  <c r="L78" i="44" s="1"/>
  <c r="N78" i="44" s="1"/>
  <c r="L79" i="44" l="1" a="1"/>
  <c r="L79" i="44" s="1"/>
  <c r="N79" i="44" s="1"/>
  <c r="K80" i="44"/>
  <c r="K81" i="44" l="1"/>
  <c r="L80" i="44" a="1"/>
  <c r="L80" i="44" s="1"/>
  <c r="N80" i="44" s="1"/>
  <c r="L81" i="44" l="1" a="1"/>
  <c r="L81" i="44" s="1"/>
  <c r="K82" i="44"/>
  <c r="K83" i="44" l="1"/>
  <c r="L83" i="44" s="1" a="1"/>
  <c r="L83" i="44" s="1"/>
  <c r="N83" i="44" s="1"/>
  <c r="L82" i="44" a="1"/>
  <c r="L82" i="44" s="1"/>
  <c r="N82" i="44" s="1"/>
  <c r="Q67" i="44"/>
  <c r="Q72" i="44"/>
  <c r="Q65" i="44"/>
  <c r="Q46" i="44"/>
  <c r="Q63" i="44"/>
  <c r="Q70" i="44"/>
  <c r="Q41" i="44"/>
  <c r="Q23" i="44"/>
  <c r="Q54" i="44"/>
  <c r="Q44" i="44"/>
  <c r="Q61" i="44"/>
  <c r="Q68" i="44"/>
  <c r="Q35" i="44"/>
  <c r="Q60" i="44"/>
  <c r="Q21" i="44"/>
  <c r="Q42" i="44"/>
  <c r="Q59" i="44"/>
  <c r="Q66" i="44"/>
  <c r="Q11" i="44"/>
  <c r="Q56" i="44"/>
  <c r="Q83" i="44"/>
  <c r="Q19" i="44"/>
  <c r="Q40" i="44"/>
  <c r="Q57" i="44"/>
  <c r="Q55" i="44"/>
  <c r="Q43" i="44"/>
  <c r="Q49" i="44"/>
  <c r="Q14" i="44"/>
  <c r="Q38" i="44"/>
  <c r="Q26" i="44"/>
  <c r="Q25" i="44"/>
  <c r="Q37" i="44"/>
  <c r="Q31" i="44"/>
  <c r="Q79" i="44"/>
  <c r="Q12" i="44"/>
  <c r="Q36" i="44"/>
  <c r="Q24" i="44"/>
  <c r="Q45" i="44"/>
  <c r="Q62" i="44"/>
  <c r="Q7" i="44"/>
  <c r="Q77" i="44"/>
  <c r="Q10" i="44"/>
  <c r="Q34" i="44"/>
  <c r="Q15" i="44"/>
  <c r="Q39" i="44"/>
  <c r="Q58" i="44"/>
  <c r="Q22" i="44"/>
  <c r="Q75" i="44"/>
  <c r="Q32" i="44"/>
  <c r="Q82" i="44"/>
  <c r="Q33" i="44"/>
  <c r="Q51" i="44"/>
  <c r="Q13" i="44"/>
  <c r="Q73" i="44"/>
  <c r="Q52" i="44"/>
  <c r="Q30" i="44"/>
  <c r="Q16" i="44"/>
  <c r="Q20" i="44"/>
  <c r="Q71" i="44"/>
  <c r="Q17" i="44"/>
  <c r="Q78" i="44"/>
  <c r="Q64" i="44"/>
  <c r="Q69" i="44"/>
  <c r="Q76" i="44"/>
  <c r="Q53" i="44"/>
  <c r="Q48" i="44"/>
  <c r="Q47" i="44"/>
  <c r="Q81" i="44"/>
  <c r="Q8" i="44"/>
  <c r="Q80" i="44"/>
  <c r="Q18" i="44"/>
  <c r="N81" i="44"/>
  <c r="Q9" i="44"/>
  <c r="Q50" i="44"/>
  <c r="Q28" i="44"/>
  <c r="Q27" i="44"/>
  <c r="Q74" i="44"/>
  <c r="Q29" i="44"/>
  <c r="AO193" i="52" l="1"/>
  <c r="AM193" i="52"/>
  <c r="AL193" i="52"/>
  <c r="AC193" i="52"/>
  <c r="AB193" i="52"/>
  <c r="AA193" i="52"/>
  <c r="Z193" i="52"/>
  <c r="Y193" i="52"/>
  <c r="X193" i="52"/>
  <c r="AD193" i="52" s="1"/>
  <c r="W193" i="52"/>
  <c r="AO192" i="52"/>
  <c r="AM192" i="52"/>
  <c r="AL192" i="52"/>
  <c r="AC192" i="52"/>
  <c r="AA192" i="52"/>
  <c r="Z192" i="52"/>
  <c r="AB192" i="52" s="1"/>
  <c r="Y192" i="52"/>
  <c r="X192" i="52"/>
  <c r="AD192" i="52" s="1"/>
  <c r="W192" i="52"/>
  <c r="AO191" i="52"/>
  <c r="AM191" i="52"/>
  <c r="AL191" i="52"/>
  <c r="AC191" i="52"/>
  <c r="AA191" i="52"/>
  <c r="Z191" i="52"/>
  <c r="AB191" i="52" s="1"/>
  <c r="Y191" i="52"/>
  <c r="X191" i="52"/>
  <c r="AD191" i="52" s="1"/>
  <c r="W191" i="52"/>
  <c r="AO190" i="52"/>
  <c r="AM190" i="52"/>
  <c r="AL190" i="52"/>
  <c r="AC190" i="52"/>
  <c r="AA190" i="52"/>
  <c r="Z190" i="52"/>
  <c r="AB190" i="52" s="1"/>
  <c r="Y190" i="52"/>
  <c r="X190" i="52"/>
  <c r="AD190" i="52" s="1"/>
  <c r="W190" i="52"/>
  <c r="AO189" i="52"/>
  <c r="AM189" i="52"/>
  <c r="AL189" i="52"/>
  <c r="AD189" i="52"/>
  <c r="AC189" i="52"/>
  <c r="AA189" i="52" s="1"/>
  <c r="Z189" i="52"/>
  <c r="AB189" i="52" s="1"/>
  <c r="Y189" i="52"/>
  <c r="X189" i="52"/>
  <c r="W189" i="52"/>
  <c r="AO188" i="52"/>
  <c r="AM188" i="52"/>
  <c r="AL188" i="52"/>
  <c r="AD188" i="52"/>
  <c r="AC188" i="52"/>
  <c r="AA188" i="52" s="1"/>
  <c r="AB188" i="52"/>
  <c r="Z188" i="52"/>
  <c r="Y188" i="52"/>
  <c r="X188" i="52"/>
  <c r="W188" i="52"/>
  <c r="AO187" i="52"/>
  <c r="AM187" i="52"/>
  <c r="AL187" i="52"/>
  <c r="AD187" i="52"/>
  <c r="AC187" i="52"/>
  <c r="AA187" i="52" s="1"/>
  <c r="AB187" i="52"/>
  <c r="Z187" i="52"/>
  <c r="Y187" i="52"/>
  <c r="X187" i="52"/>
  <c r="W187" i="52"/>
  <c r="AO186" i="52"/>
  <c r="AM186" i="52"/>
  <c r="AL186" i="52"/>
  <c r="AD186" i="52"/>
  <c r="AC186" i="52"/>
  <c r="AB186" i="52"/>
  <c r="AA186" i="52"/>
  <c r="Z186" i="52"/>
  <c r="Y186" i="52"/>
  <c r="X186" i="52"/>
  <c r="W186" i="52"/>
  <c r="AO185" i="52"/>
  <c r="AM185" i="52"/>
  <c r="AL185" i="52"/>
  <c r="AD185" i="52"/>
  <c r="AC185" i="52"/>
  <c r="AA185" i="52"/>
  <c r="Z185" i="52"/>
  <c r="AB185" i="52" s="1"/>
  <c r="Y185" i="52"/>
  <c r="X185" i="52"/>
  <c r="W185" i="52"/>
  <c r="AO184" i="52"/>
  <c r="AM184" i="52"/>
  <c r="AL184" i="52"/>
  <c r="AD184" i="52"/>
  <c r="AC184" i="52"/>
  <c r="AA184" i="52"/>
  <c r="Z184" i="52"/>
  <c r="AB184" i="52" s="1"/>
  <c r="Y184" i="52"/>
  <c r="X184" i="52"/>
  <c r="W184" i="52"/>
  <c r="AO183" i="52"/>
  <c r="AM183" i="52"/>
  <c r="AL183" i="52"/>
  <c r="AC183" i="52"/>
  <c r="AA183" i="52" s="1"/>
  <c r="Z183" i="52"/>
  <c r="AB183" i="52" s="1"/>
  <c r="Y183" i="52"/>
  <c r="X183" i="52"/>
  <c r="AD183" i="52" s="1"/>
  <c r="W183" i="52"/>
  <c r="AO182" i="52"/>
  <c r="AM182" i="52"/>
  <c r="AL182" i="52"/>
  <c r="AC182" i="52"/>
  <c r="AA182" i="52" s="1"/>
  <c r="AB182" i="52"/>
  <c r="Z182" i="52"/>
  <c r="Y182" i="52"/>
  <c r="X182" i="52"/>
  <c r="AD182" i="52" s="1"/>
  <c r="W182" i="52"/>
  <c r="AO181" i="52"/>
  <c r="AM181" i="52"/>
  <c r="AL181" i="52"/>
  <c r="AC181" i="52"/>
  <c r="AB181" i="52"/>
  <c r="AA181" i="52"/>
  <c r="Z181" i="52"/>
  <c r="Y181" i="52"/>
  <c r="X181" i="52"/>
  <c r="AD181" i="52" s="1"/>
  <c r="W181" i="52"/>
  <c r="AO180" i="52"/>
  <c r="AM180" i="52"/>
  <c r="AL180" i="52"/>
  <c r="AC180" i="52"/>
  <c r="AA180" i="52"/>
  <c r="Z180" i="52"/>
  <c r="AB180" i="52" s="1"/>
  <c r="Y180" i="52"/>
  <c r="X180" i="52"/>
  <c r="AD180" i="52" s="1"/>
  <c r="W180" i="52"/>
  <c r="AO179" i="52"/>
  <c r="AM179" i="52"/>
  <c r="AL179" i="52"/>
  <c r="AC179" i="52"/>
  <c r="AA179" i="52"/>
  <c r="Z179" i="52"/>
  <c r="AB179" i="52" s="1"/>
  <c r="Y179" i="52"/>
  <c r="X179" i="52"/>
  <c r="AD179" i="52" s="1"/>
  <c r="W179" i="52"/>
  <c r="AO178" i="52"/>
  <c r="AM178" i="52"/>
  <c r="AL178" i="52"/>
  <c r="AC178" i="52"/>
  <c r="AA178" i="52"/>
  <c r="Z178" i="52"/>
  <c r="AB178" i="52" s="1"/>
  <c r="Y178" i="52"/>
  <c r="X178" i="52"/>
  <c r="AD178" i="52" s="1"/>
  <c r="W178" i="52"/>
  <c r="AO177" i="52"/>
  <c r="AM177" i="52"/>
  <c r="AL177" i="52"/>
  <c r="AD177" i="52"/>
  <c r="AC177" i="52"/>
  <c r="AA177" i="52" s="1"/>
  <c r="Z177" i="52"/>
  <c r="AB177" i="52" s="1"/>
  <c r="Y177" i="52"/>
  <c r="X177" i="52"/>
  <c r="W177" i="52"/>
  <c r="AO176" i="52"/>
  <c r="AM176" i="52"/>
  <c r="AL176" i="52"/>
  <c r="AD176" i="52"/>
  <c r="AC176" i="52"/>
  <c r="AA176" i="52" s="1"/>
  <c r="AB176" i="52"/>
  <c r="Z176" i="52"/>
  <c r="Y176" i="52"/>
  <c r="X176" i="52"/>
  <c r="W176" i="52"/>
  <c r="AO175" i="52"/>
  <c r="AM175" i="52"/>
  <c r="AL175" i="52"/>
  <c r="AD175" i="52"/>
  <c r="AC175" i="52"/>
  <c r="AA175" i="52" s="1"/>
  <c r="AB175" i="52"/>
  <c r="Z175" i="52"/>
  <c r="Y175" i="52"/>
  <c r="X175" i="52"/>
  <c r="W175" i="52"/>
  <c r="AO174" i="52"/>
  <c r="AM174" i="52"/>
  <c r="AL174" i="52"/>
  <c r="AD174" i="52"/>
  <c r="AC174" i="52"/>
  <c r="AB174" i="52"/>
  <c r="AA174" i="52"/>
  <c r="Z174" i="52"/>
  <c r="Y174" i="52"/>
  <c r="X174" i="52"/>
  <c r="W174" i="52"/>
  <c r="AO173" i="52"/>
  <c r="AM173" i="52"/>
  <c r="AL173" i="52"/>
  <c r="AD173" i="52"/>
  <c r="AC173" i="52"/>
  <c r="AA173" i="52"/>
  <c r="Z173" i="52"/>
  <c r="AB173" i="52" s="1"/>
  <c r="Y173" i="52"/>
  <c r="X173" i="52"/>
  <c r="W173" i="52"/>
  <c r="AO172" i="52"/>
  <c r="AM172" i="52"/>
  <c r="AL172" i="52"/>
  <c r="AD172" i="52"/>
  <c r="AC172" i="52"/>
  <c r="AA172" i="52"/>
  <c r="Z172" i="52"/>
  <c r="AB172" i="52" s="1"/>
  <c r="Y172" i="52"/>
  <c r="X172" i="52"/>
  <c r="W172" i="52"/>
  <c r="AO171" i="52"/>
  <c r="AM171" i="52"/>
  <c r="AL171" i="52"/>
  <c r="AC171" i="52"/>
  <c r="AA171" i="52" s="1"/>
  <c r="Z171" i="52"/>
  <c r="AB171" i="52" s="1"/>
  <c r="Y171" i="52"/>
  <c r="X171" i="52"/>
  <c r="AD171" i="52" s="1"/>
  <c r="W171" i="52"/>
  <c r="AO170" i="52"/>
  <c r="AM170" i="52"/>
  <c r="AL170" i="52"/>
  <c r="AC170" i="52"/>
  <c r="AA170" i="52" s="1"/>
  <c r="AB170" i="52"/>
  <c r="Z170" i="52"/>
  <c r="Y170" i="52"/>
  <c r="X170" i="52"/>
  <c r="AD170" i="52" s="1"/>
  <c r="W170" i="52"/>
  <c r="AO169" i="52"/>
  <c r="AM169" i="52"/>
  <c r="AL169" i="52"/>
  <c r="AC169" i="52"/>
  <c r="AB169" i="52"/>
  <c r="AA169" i="52"/>
  <c r="Z169" i="52"/>
  <c r="Y169" i="52"/>
  <c r="X169" i="52"/>
  <c r="AD169" i="52" s="1"/>
  <c r="W169" i="52"/>
  <c r="AO168" i="52"/>
  <c r="AM168" i="52"/>
  <c r="AL168" i="52"/>
  <c r="AC168" i="52"/>
  <c r="AA168" i="52"/>
  <c r="Z168" i="52"/>
  <c r="AB168" i="52" s="1"/>
  <c r="Y168" i="52"/>
  <c r="X168" i="52"/>
  <c r="AD168" i="52" s="1"/>
  <c r="W168" i="52"/>
  <c r="AO167" i="52"/>
  <c r="AM167" i="52"/>
  <c r="AL167" i="52"/>
  <c r="AC167" i="52"/>
  <c r="AA167" i="52"/>
  <c r="Z167" i="52"/>
  <c r="AB167" i="52" s="1"/>
  <c r="Y167" i="52"/>
  <c r="X167" i="52"/>
  <c r="AD167" i="52" s="1"/>
  <c r="W167" i="52"/>
  <c r="AO166" i="52"/>
  <c r="AM166" i="52"/>
  <c r="AL166" i="52"/>
  <c r="AC166" i="52"/>
  <c r="AA166" i="52"/>
  <c r="Z166" i="52"/>
  <c r="AB166" i="52" s="1"/>
  <c r="Y166" i="52"/>
  <c r="X166" i="52"/>
  <c r="AD166" i="52" s="1"/>
  <c r="W166" i="52"/>
  <c r="AO165" i="52"/>
  <c r="AM165" i="52"/>
  <c r="AL165" i="52"/>
  <c r="AD165" i="52"/>
  <c r="AC165" i="52"/>
  <c r="AA165" i="52" s="1"/>
  <c r="Z165" i="52"/>
  <c r="AB165" i="52" s="1"/>
  <c r="Y165" i="52"/>
  <c r="X165" i="52"/>
  <c r="W165" i="52"/>
  <c r="AO164" i="52"/>
  <c r="AM164" i="52"/>
  <c r="AL164" i="52"/>
  <c r="AD164" i="52"/>
  <c r="AC164" i="52"/>
  <c r="AA164" i="52" s="1"/>
  <c r="AB164" i="52"/>
  <c r="Z164" i="52"/>
  <c r="Y164" i="52"/>
  <c r="X164" i="52"/>
  <c r="W164" i="52"/>
  <c r="AO163" i="52"/>
  <c r="AM163" i="52"/>
  <c r="AL163" i="52"/>
  <c r="AD163" i="52"/>
  <c r="AC163" i="52"/>
  <c r="AA163" i="52" s="1"/>
  <c r="AB163" i="52"/>
  <c r="Z163" i="52"/>
  <c r="Y163" i="52"/>
  <c r="X163" i="52"/>
  <c r="W163" i="52"/>
  <c r="AO162" i="52"/>
  <c r="AM162" i="52"/>
  <c r="AL162" i="52"/>
  <c r="AD162" i="52"/>
  <c r="AC162" i="52"/>
  <c r="AB162" i="52"/>
  <c r="AA162" i="52"/>
  <c r="Z162" i="52"/>
  <c r="Y162" i="52"/>
  <c r="X162" i="52"/>
  <c r="W162" i="52"/>
  <c r="AO161" i="52"/>
  <c r="AM161" i="52"/>
  <c r="AL161" i="52"/>
  <c r="AD161" i="52"/>
  <c r="AC161" i="52"/>
  <c r="AA161" i="52"/>
  <c r="Z161" i="52"/>
  <c r="AB161" i="52" s="1"/>
  <c r="Y161" i="52"/>
  <c r="X161" i="52"/>
  <c r="W161" i="52"/>
  <c r="AO160" i="52"/>
  <c r="AM160" i="52"/>
  <c r="AL160" i="52"/>
  <c r="AD160" i="52"/>
  <c r="AC160" i="52"/>
  <c r="AA160" i="52"/>
  <c r="Z160" i="52"/>
  <c r="AB160" i="52" s="1"/>
  <c r="Y160" i="52"/>
  <c r="X160" i="52"/>
  <c r="W160" i="52"/>
  <c r="AO159" i="52"/>
  <c r="AM159" i="52"/>
  <c r="AL159" i="52"/>
  <c r="AC159" i="52"/>
  <c r="AA159" i="52" s="1"/>
  <c r="Z159" i="52"/>
  <c r="AB159" i="52" s="1"/>
  <c r="Y159" i="52"/>
  <c r="X159" i="52"/>
  <c r="AD159" i="52" s="1"/>
  <c r="W159" i="52"/>
  <c r="AO158" i="52"/>
  <c r="AM158" i="52"/>
  <c r="AL158" i="52"/>
  <c r="AC158" i="52"/>
  <c r="AA158" i="52" s="1"/>
  <c r="AB158" i="52"/>
  <c r="Z158" i="52"/>
  <c r="Y158" i="52"/>
  <c r="X158" i="52"/>
  <c r="AD158" i="52" s="1"/>
  <c r="W158" i="52"/>
  <c r="AO157" i="52"/>
  <c r="AM157" i="52"/>
  <c r="AL157" i="52"/>
  <c r="AC157" i="52"/>
  <c r="AB157" i="52"/>
  <c r="AA157" i="52"/>
  <c r="Z157" i="52"/>
  <c r="Y157" i="52"/>
  <c r="X157" i="52"/>
  <c r="AD157" i="52" s="1"/>
  <c r="W157" i="52"/>
  <c r="AO156" i="52"/>
  <c r="AM156" i="52"/>
  <c r="AL156" i="52"/>
  <c r="AC156" i="52"/>
  <c r="AA156" i="52"/>
  <c r="Z156" i="52"/>
  <c r="AB156" i="52" s="1"/>
  <c r="Y156" i="52"/>
  <c r="X156" i="52"/>
  <c r="AD156" i="52" s="1"/>
  <c r="W156" i="52"/>
  <c r="AO155" i="52"/>
  <c r="AM155" i="52"/>
  <c r="AL155" i="52"/>
  <c r="AC155" i="52"/>
  <c r="AA155" i="52"/>
  <c r="Z155" i="52"/>
  <c r="AB155" i="52" s="1"/>
  <c r="Y155" i="52"/>
  <c r="X155" i="52"/>
  <c r="AD155" i="52" s="1"/>
  <c r="W155" i="52"/>
  <c r="AO154" i="52"/>
  <c r="AM154" i="52"/>
  <c r="AL154" i="52"/>
  <c r="AC154" i="52"/>
  <c r="AA154" i="52"/>
  <c r="Z154" i="52"/>
  <c r="AB154" i="52" s="1"/>
  <c r="Y154" i="52"/>
  <c r="X154" i="52"/>
  <c r="AD154" i="52" s="1"/>
  <c r="W154" i="52"/>
  <c r="AO153" i="52"/>
  <c r="AM153" i="52"/>
  <c r="AL153" i="52"/>
  <c r="AD153" i="52"/>
  <c r="AC153" i="52"/>
  <c r="AA153" i="52" s="1"/>
  <c r="Z153" i="52"/>
  <c r="AB153" i="52" s="1"/>
  <c r="Y153" i="52"/>
  <c r="X153" i="52"/>
  <c r="W153" i="52"/>
  <c r="AO152" i="52"/>
  <c r="AM152" i="52"/>
  <c r="AL152" i="52"/>
  <c r="AD152" i="52"/>
  <c r="AC152" i="52"/>
  <c r="AA152" i="52" s="1"/>
  <c r="AB152" i="52"/>
  <c r="Z152" i="52"/>
  <c r="Y152" i="52"/>
  <c r="X152" i="52"/>
  <c r="W152" i="52"/>
  <c r="AO151" i="52"/>
  <c r="AM151" i="52"/>
  <c r="AL151" i="52"/>
  <c r="AD151" i="52"/>
  <c r="AC151" i="52"/>
  <c r="AA151" i="52" s="1"/>
  <c r="AB151" i="52"/>
  <c r="Z151" i="52"/>
  <c r="Y151" i="52"/>
  <c r="X151" i="52"/>
  <c r="W151" i="52"/>
  <c r="AO150" i="52"/>
  <c r="AM150" i="52"/>
  <c r="AL150" i="52"/>
  <c r="AD150" i="52"/>
  <c r="AC150" i="52"/>
  <c r="AB150" i="52"/>
  <c r="AA150" i="52"/>
  <c r="Z150" i="52"/>
  <c r="Y150" i="52"/>
  <c r="X150" i="52"/>
  <c r="W150" i="52"/>
  <c r="AO149" i="52"/>
  <c r="AM149" i="52"/>
  <c r="AL149" i="52"/>
  <c r="AD149" i="52"/>
  <c r="AC149" i="52"/>
  <c r="AA149" i="52"/>
  <c r="Z149" i="52"/>
  <c r="AB149" i="52" s="1"/>
  <c r="Y149" i="52"/>
  <c r="X149" i="52"/>
  <c r="W149" i="52"/>
  <c r="AO148" i="52"/>
  <c r="AM148" i="52"/>
  <c r="AL148" i="52"/>
  <c r="AD148" i="52"/>
  <c r="AC148" i="52"/>
  <c r="AA148" i="52"/>
  <c r="Z148" i="52"/>
  <c r="AB148" i="52" s="1"/>
  <c r="Y148" i="52"/>
  <c r="X148" i="52"/>
  <c r="W148" i="52"/>
  <c r="AO147" i="52"/>
  <c r="AM147" i="52"/>
  <c r="AL147" i="52"/>
  <c r="AC147" i="52"/>
  <c r="AA147" i="52" s="1"/>
  <c r="Z147" i="52"/>
  <c r="AB147" i="52" s="1"/>
  <c r="Y147" i="52"/>
  <c r="X147" i="52"/>
  <c r="AD147" i="52" s="1"/>
  <c r="W147" i="52"/>
  <c r="AO146" i="52"/>
  <c r="AM146" i="52"/>
  <c r="AL146" i="52"/>
  <c r="AC146" i="52"/>
  <c r="AA146" i="52" s="1"/>
  <c r="AB146" i="52"/>
  <c r="Z146" i="52"/>
  <c r="Y146" i="52"/>
  <c r="X146" i="52"/>
  <c r="AD146" i="52" s="1"/>
  <c r="W146" i="52"/>
  <c r="AO145" i="52"/>
  <c r="AM145" i="52"/>
  <c r="AL145" i="52"/>
  <c r="AC145" i="52"/>
  <c r="AB145" i="52"/>
  <c r="AA145" i="52"/>
  <c r="Z145" i="52"/>
  <c r="Y145" i="52"/>
  <c r="X145" i="52"/>
  <c r="AD145" i="52" s="1"/>
  <c r="W145" i="52"/>
  <c r="AO144" i="52"/>
  <c r="AM144" i="52"/>
  <c r="AL144" i="52"/>
  <c r="AC144" i="52"/>
  <c r="AA144" i="52"/>
  <c r="Z144" i="52"/>
  <c r="AB144" i="52" s="1"/>
  <c r="Y144" i="52"/>
  <c r="X144" i="52"/>
  <c r="AD144" i="52" s="1"/>
  <c r="W144" i="52"/>
  <c r="AO143" i="52"/>
  <c r="AN143" i="52"/>
  <c r="AL143" i="52" s="1"/>
  <c r="AM143" i="52"/>
  <c r="AK143" i="52"/>
  <c r="AJ143" i="52"/>
  <c r="AI143" i="52"/>
  <c r="AC143" i="52"/>
  <c r="AA143" i="52" s="1"/>
  <c r="Z143" i="52"/>
  <c r="AB143" i="52" s="1"/>
  <c r="Y143" i="52"/>
  <c r="X143" i="52"/>
  <c r="AD143" i="52" s="1"/>
  <c r="W143" i="52"/>
  <c r="AN142" i="52"/>
  <c r="AL142" i="52"/>
  <c r="AK142" i="52"/>
  <c r="Z142" i="52" s="1"/>
  <c r="AB142" i="52" s="1"/>
  <c r="AJ142" i="52"/>
  <c r="Y142" i="52" s="1"/>
  <c r="AI142" i="52"/>
  <c r="AO142" i="52" s="1"/>
  <c r="AC142" i="52"/>
  <c r="AA142" i="52"/>
  <c r="W142" i="52"/>
  <c r="AN141" i="52"/>
  <c r="AC141" i="52" s="1"/>
  <c r="AA141" i="52" s="1"/>
  <c r="AM141" i="52"/>
  <c r="AK141" i="52"/>
  <c r="Z141" i="52" s="1"/>
  <c r="AB141" i="52" s="1"/>
  <c r="AJ141" i="52"/>
  <c r="Y141" i="52" s="1"/>
  <c r="AI141" i="52"/>
  <c r="W141" i="52"/>
  <c r="AO140" i="52"/>
  <c r="AN140" i="52"/>
  <c r="AC140" i="52" s="1"/>
  <c r="AA140" i="52" s="1"/>
  <c r="AL140" i="52"/>
  <c r="AK140" i="52"/>
  <c r="AM140" i="52" s="1"/>
  <c r="AJ140" i="52"/>
  <c r="AI140" i="52"/>
  <c r="Y140" i="52"/>
  <c r="X140" i="52"/>
  <c r="AD140" i="52" s="1"/>
  <c r="W140" i="52"/>
  <c r="AO139" i="52"/>
  <c r="AN139" i="52"/>
  <c r="AL139" i="52" s="1"/>
  <c r="AM139" i="52"/>
  <c r="AK139" i="52"/>
  <c r="AJ139" i="52"/>
  <c r="AI139" i="52"/>
  <c r="AC139" i="52"/>
  <c r="AA139" i="52" s="1"/>
  <c r="Z139" i="52"/>
  <c r="AB139" i="52" s="1"/>
  <c r="Y139" i="52"/>
  <c r="X139" i="52"/>
  <c r="AD139" i="52" s="1"/>
  <c r="W139" i="52"/>
  <c r="AN138" i="52"/>
  <c r="AL138" i="52"/>
  <c r="AK138" i="52"/>
  <c r="AJ138" i="52"/>
  <c r="Y138" i="52" s="1"/>
  <c r="AI138" i="52"/>
  <c r="AO138" i="52" s="1"/>
  <c r="AC138" i="52"/>
  <c r="AA138" i="52"/>
  <c r="W138" i="52"/>
  <c r="AN137" i="52"/>
  <c r="AM137" i="52"/>
  <c r="AK137" i="52"/>
  <c r="Z137" i="52" s="1"/>
  <c r="AB137" i="52" s="1"/>
  <c r="AJ137" i="52"/>
  <c r="Y137" i="52" s="1"/>
  <c r="AI137" i="52"/>
  <c r="AO137" i="52" s="1"/>
  <c r="X137" i="52"/>
  <c r="AD137" i="52" s="1"/>
  <c r="W137" i="52"/>
  <c r="AO136" i="52"/>
  <c r="AN136" i="52"/>
  <c r="AC136" i="52" s="1"/>
  <c r="AL136" i="52"/>
  <c r="AK136" i="52"/>
  <c r="AM136" i="52" s="1"/>
  <c r="AJ136" i="52"/>
  <c r="AI136" i="52"/>
  <c r="AA136" i="52"/>
  <c r="Z136" i="52"/>
  <c r="AB136" i="52" s="1"/>
  <c r="Y136" i="52"/>
  <c r="X136" i="52"/>
  <c r="AD136" i="52" s="1"/>
  <c r="W136" i="52"/>
  <c r="AO135" i="52"/>
  <c r="AN135" i="52"/>
  <c r="AL135" i="52" s="1"/>
  <c r="AM135" i="52"/>
  <c r="AK135" i="52"/>
  <c r="AJ135" i="52"/>
  <c r="AI135" i="52"/>
  <c r="AD135" i="52"/>
  <c r="Z135" i="52"/>
  <c r="AB135" i="52" s="1"/>
  <c r="Y135" i="52"/>
  <c r="X135" i="52"/>
  <c r="W135" i="52"/>
  <c r="AN134" i="52"/>
  <c r="AL134" i="52"/>
  <c r="AK134" i="52"/>
  <c r="AJ134" i="52"/>
  <c r="Y134" i="52" s="1"/>
  <c r="AI134" i="52"/>
  <c r="AO134" i="52" s="1"/>
  <c r="AC134" i="52"/>
  <c r="AA134" i="52"/>
  <c r="W134" i="52"/>
  <c r="AN133" i="52"/>
  <c r="AM133" i="52"/>
  <c r="AK133" i="52"/>
  <c r="Z133" i="52" s="1"/>
  <c r="AB133" i="52" s="1"/>
  <c r="AJ133" i="52"/>
  <c r="Y133" i="52" s="1"/>
  <c r="AI133" i="52"/>
  <c r="AO133" i="52" s="1"/>
  <c r="W133" i="52"/>
  <c r="T133" i="52"/>
  <c r="AO132" i="52"/>
  <c r="AN132" i="52"/>
  <c r="AC132" i="52" s="1"/>
  <c r="AA132" i="52" s="1"/>
  <c r="AM132" i="52"/>
  <c r="AL132" i="52"/>
  <c r="AK132" i="52"/>
  <c r="AJ132" i="52"/>
  <c r="AI132" i="52"/>
  <c r="AB132" i="52"/>
  <c r="Z132" i="52"/>
  <c r="Y132" i="52"/>
  <c r="X132" i="52"/>
  <c r="AD132" i="52" s="1"/>
  <c r="W132" i="52"/>
  <c r="AN131" i="52"/>
  <c r="AL131" i="52" s="1"/>
  <c r="AK131" i="52"/>
  <c r="AM131" i="52" s="1"/>
  <c r="AJ131" i="52"/>
  <c r="AI131" i="52"/>
  <c r="X131" i="52" s="1"/>
  <c r="AD131" i="52" s="1"/>
  <c r="AC131" i="52"/>
  <c r="AA131" i="52"/>
  <c r="Z131" i="52"/>
  <c r="AB131" i="52" s="1"/>
  <c r="Y131" i="52"/>
  <c r="W131" i="52"/>
  <c r="AN130" i="52"/>
  <c r="AL130" i="52"/>
  <c r="AK130" i="52"/>
  <c r="AJ130" i="52"/>
  <c r="Y130" i="52" s="1"/>
  <c r="AI130" i="52"/>
  <c r="AO130" i="52" s="1"/>
  <c r="AC130" i="52"/>
  <c r="AA130" i="52" s="1"/>
  <c r="W130" i="52"/>
  <c r="AN129" i="52"/>
  <c r="AK129" i="52"/>
  <c r="Z129" i="52" s="1"/>
  <c r="AB129" i="52" s="1"/>
  <c r="AJ129" i="52"/>
  <c r="AI129" i="52"/>
  <c r="AO129" i="52" s="1"/>
  <c r="Y129" i="52"/>
  <c r="W129" i="52"/>
  <c r="AO128" i="52"/>
  <c r="AN128" i="52"/>
  <c r="AC128" i="52" s="1"/>
  <c r="AA128" i="52" s="1"/>
  <c r="AM128" i="52"/>
  <c r="AL128" i="52"/>
  <c r="AK128" i="52"/>
  <c r="AJ128" i="52"/>
  <c r="AI128" i="52"/>
  <c r="AB128" i="52"/>
  <c r="Z128" i="52"/>
  <c r="Y128" i="52"/>
  <c r="X128" i="52"/>
  <c r="AD128" i="52" s="1"/>
  <c r="W128" i="52"/>
  <c r="AN127" i="52"/>
  <c r="AL127" i="52"/>
  <c r="AK127" i="52"/>
  <c r="AM127" i="52" s="1"/>
  <c r="AJ127" i="52"/>
  <c r="Y127" i="52" s="1"/>
  <c r="AI127" i="52"/>
  <c r="AC127" i="52"/>
  <c r="AA127" i="52"/>
  <c r="Z127" i="52"/>
  <c r="AB127" i="52" s="1"/>
  <c r="W127" i="52"/>
  <c r="AN126" i="52"/>
  <c r="AM126" i="52"/>
  <c r="AL126" i="52"/>
  <c r="AK126" i="52"/>
  <c r="Z126" i="52" s="1"/>
  <c r="AB126" i="52" s="1"/>
  <c r="AJ126" i="52"/>
  <c r="Y126" i="52" s="1"/>
  <c r="AI126" i="52"/>
  <c r="AO126" i="52" s="1"/>
  <c r="AC126" i="52"/>
  <c r="AA126" i="52" s="1"/>
  <c r="W126" i="52"/>
  <c r="AO125" i="52"/>
  <c r="AN125" i="52"/>
  <c r="AC125" i="52" s="1"/>
  <c r="AL125" i="52"/>
  <c r="AK125" i="52"/>
  <c r="AM125" i="52" s="1"/>
  <c r="AJ125" i="52"/>
  <c r="AI125" i="52"/>
  <c r="AA125" i="52"/>
  <c r="Y125" i="52"/>
  <c r="X125" i="52"/>
  <c r="AD125" i="52" s="1"/>
  <c r="W125" i="52"/>
  <c r="AN124" i="52"/>
  <c r="AL124" i="52" s="1"/>
  <c r="AK124" i="52"/>
  <c r="AM124" i="52" s="1"/>
  <c r="AJ124" i="52"/>
  <c r="AI124" i="52"/>
  <c r="X124" i="52" s="1"/>
  <c r="AD124" i="52" s="1"/>
  <c r="AC124" i="52"/>
  <c r="AA124" i="52"/>
  <c r="Z124" i="52"/>
  <c r="AB124" i="52" s="1"/>
  <c r="Y124" i="52"/>
  <c r="W124" i="52"/>
  <c r="AN123" i="52"/>
  <c r="AL123" i="52"/>
  <c r="AK123" i="52"/>
  <c r="AJ123" i="52"/>
  <c r="Y123" i="52" s="1"/>
  <c r="AI123" i="52"/>
  <c r="AO123" i="52" s="1"/>
  <c r="AC123" i="52"/>
  <c r="AA123" i="52" s="1"/>
  <c r="W123" i="52"/>
  <c r="AN122" i="52"/>
  <c r="AK122" i="52"/>
  <c r="Z122" i="52" s="1"/>
  <c r="AB122" i="52" s="1"/>
  <c r="AJ122" i="52"/>
  <c r="AI122" i="52"/>
  <c r="AO122" i="52" s="1"/>
  <c r="Y122" i="52"/>
  <c r="W122" i="52"/>
  <c r="AO121" i="52"/>
  <c r="AN121" i="52"/>
  <c r="AC121" i="52" s="1"/>
  <c r="AA121" i="52" s="1"/>
  <c r="AM121" i="52"/>
  <c r="AL121" i="52"/>
  <c r="AK121" i="52"/>
  <c r="AJ121" i="52"/>
  <c r="AI121" i="52"/>
  <c r="AB121" i="52"/>
  <c r="Z121" i="52"/>
  <c r="Y121" i="52"/>
  <c r="X121" i="52"/>
  <c r="AD121" i="52" s="1"/>
  <c r="W121" i="52"/>
  <c r="AO120" i="52"/>
  <c r="AN120" i="52"/>
  <c r="AL120" i="52" s="1"/>
  <c r="AK120" i="52"/>
  <c r="AM120" i="52" s="1"/>
  <c r="AJ120" i="52"/>
  <c r="AI120" i="52"/>
  <c r="X120" i="52" s="1"/>
  <c r="AD120" i="52" s="1"/>
  <c r="AC120" i="52"/>
  <c r="AA120" i="52"/>
  <c r="Z120" i="52"/>
  <c r="AB120" i="52" s="1"/>
  <c r="Y120" i="52"/>
  <c r="W120" i="52"/>
  <c r="AN119" i="52"/>
  <c r="AM119" i="52"/>
  <c r="AL119" i="52"/>
  <c r="AK119" i="52"/>
  <c r="Z119" i="52" s="1"/>
  <c r="AB119" i="52" s="1"/>
  <c r="AJ119" i="52"/>
  <c r="Y119" i="52" s="1"/>
  <c r="AI119" i="52"/>
  <c r="AO119" i="52" s="1"/>
  <c r="AC119" i="52"/>
  <c r="AA119" i="52" s="1"/>
  <c r="W119" i="52"/>
  <c r="AO118" i="52"/>
  <c r="AN118" i="52"/>
  <c r="AC118" i="52" s="1"/>
  <c r="AA118" i="52" s="1"/>
  <c r="AL118" i="52"/>
  <c r="AK118" i="52"/>
  <c r="AM118" i="52" s="1"/>
  <c r="AJ118" i="52"/>
  <c r="Y118" i="52" s="1"/>
  <c r="AI118" i="52"/>
  <c r="Z118" i="52"/>
  <c r="AB118" i="52" s="1"/>
  <c r="X118" i="52"/>
  <c r="AD118" i="52" s="1"/>
  <c r="W118" i="52"/>
  <c r="AO117" i="52"/>
  <c r="AN117" i="52"/>
  <c r="AL117" i="52" s="1"/>
  <c r="AM117" i="52"/>
  <c r="AK117" i="52"/>
  <c r="AJ117" i="52"/>
  <c r="AI117" i="52"/>
  <c r="AD117" i="52"/>
  <c r="Z117" i="52"/>
  <c r="AB117" i="52" s="1"/>
  <c r="Y117" i="52"/>
  <c r="X117" i="52"/>
  <c r="W117" i="52"/>
  <c r="K117" i="52"/>
  <c r="AN116" i="52"/>
  <c r="AM116" i="52"/>
  <c r="AL116" i="52"/>
  <c r="AK116" i="52"/>
  <c r="Z116" i="52" s="1"/>
  <c r="AB116" i="52" s="1"/>
  <c r="AJ116" i="52"/>
  <c r="Y116" i="52" s="1"/>
  <c r="AI116" i="52"/>
  <c r="AO116" i="52" s="1"/>
  <c r="AC116" i="52"/>
  <c r="AA116" i="52" s="1"/>
  <c r="W116" i="52"/>
  <c r="AO115" i="52"/>
  <c r="AN115" i="52"/>
  <c r="AC115" i="52" s="1"/>
  <c r="AL115" i="52"/>
  <c r="AK115" i="52"/>
  <c r="AM115" i="52" s="1"/>
  <c r="AJ115" i="52"/>
  <c r="AI115" i="52"/>
  <c r="AA115" i="52"/>
  <c r="Z115" i="52"/>
  <c r="AB115" i="52" s="1"/>
  <c r="Y115" i="52"/>
  <c r="X115" i="52"/>
  <c r="AD115" i="52" s="1"/>
  <c r="W115" i="52"/>
  <c r="AN114" i="52"/>
  <c r="AL114" i="52"/>
  <c r="AK114" i="52"/>
  <c r="AM114" i="52" s="1"/>
  <c r="AJ114" i="52"/>
  <c r="Y114" i="52" s="1"/>
  <c r="AI114" i="52"/>
  <c r="AC114" i="52"/>
  <c r="AA114" i="52"/>
  <c r="Z114" i="52"/>
  <c r="AB114" i="52" s="1"/>
  <c r="W114" i="52"/>
  <c r="V114" i="52"/>
  <c r="AN113" i="52"/>
  <c r="AL113" i="52" s="1"/>
  <c r="AM113" i="52"/>
  <c r="AK113" i="52"/>
  <c r="AJ113" i="52"/>
  <c r="AI113" i="52"/>
  <c r="AO113" i="52" s="1"/>
  <c r="V113" i="52"/>
  <c r="X106" i="52"/>
  <c r="C103" i="52"/>
  <c r="P101" i="52"/>
  <c r="M101" i="52"/>
  <c r="G101" i="52"/>
  <c r="C101" i="52"/>
  <c r="M100" i="52"/>
  <c r="G100" i="52"/>
  <c r="C100" i="52"/>
  <c r="P100" i="52" s="1"/>
  <c r="M99" i="52"/>
  <c r="G99" i="52"/>
  <c r="C99" i="52"/>
  <c r="P99" i="52" s="1"/>
  <c r="P98" i="52"/>
  <c r="M98" i="52"/>
  <c r="G98" i="52"/>
  <c r="C98" i="52"/>
  <c r="M97" i="52"/>
  <c r="G97" i="52"/>
  <c r="C97" i="52"/>
  <c r="P97" i="52" s="1"/>
  <c r="M96" i="52"/>
  <c r="G96" i="52"/>
  <c r="C96" i="52"/>
  <c r="P96" i="52" s="1"/>
  <c r="P95" i="52"/>
  <c r="M95" i="52"/>
  <c r="G95" i="52"/>
  <c r="C95" i="52"/>
  <c r="M94" i="52"/>
  <c r="G94" i="52"/>
  <c r="C94" i="52"/>
  <c r="P94" i="52" s="1"/>
  <c r="M93" i="52"/>
  <c r="G93" i="52"/>
  <c r="C93" i="52"/>
  <c r="P93" i="52" s="1"/>
  <c r="P92" i="52"/>
  <c r="M92" i="52"/>
  <c r="G92" i="52"/>
  <c r="C92" i="52"/>
  <c r="M91" i="52"/>
  <c r="G91" i="52"/>
  <c r="C91" i="52"/>
  <c r="P91" i="52" s="1"/>
  <c r="M90" i="52"/>
  <c r="G90" i="52"/>
  <c r="C90" i="52"/>
  <c r="P90" i="52" s="1"/>
  <c r="P89" i="52"/>
  <c r="M89" i="52"/>
  <c r="G89" i="52"/>
  <c r="C89" i="52"/>
  <c r="M88" i="52"/>
  <c r="G88" i="52"/>
  <c r="C88" i="52"/>
  <c r="P88" i="52" s="1"/>
  <c r="M87" i="52"/>
  <c r="G87" i="52"/>
  <c r="C87" i="52"/>
  <c r="P87" i="52" s="1"/>
  <c r="P86" i="52"/>
  <c r="M86" i="52"/>
  <c r="G86" i="52"/>
  <c r="C86" i="52"/>
  <c r="M85" i="52"/>
  <c r="G85" i="52"/>
  <c r="C85" i="52"/>
  <c r="P85" i="52" s="1"/>
  <c r="M84" i="52"/>
  <c r="G84" i="52"/>
  <c r="C84" i="52"/>
  <c r="P84" i="52" s="1"/>
  <c r="P83" i="52"/>
  <c r="M83" i="52"/>
  <c r="G83" i="52"/>
  <c r="C83" i="52"/>
  <c r="M82" i="52"/>
  <c r="G82" i="52"/>
  <c r="C82" i="52"/>
  <c r="P82" i="52" s="1"/>
  <c r="M81" i="52"/>
  <c r="G81" i="52"/>
  <c r="C81" i="52"/>
  <c r="P81" i="52" s="1"/>
  <c r="E48" i="52"/>
  <c r="L40" i="52"/>
  <c r="K38" i="52"/>
  <c r="M33" i="52" s="1"/>
  <c r="Q36" i="52"/>
  <c r="M36" i="52"/>
  <c r="Q35" i="52"/>
  <c r="M35" i="52"/>
  <c r="Q34" i="52"/>
  <c r="M34" i="52"/>
  <c r="Q33" i="52"/>
  <c r="Q32" i="52"/>
  <c r="Q31" i="52"/>
  <c r="M31" i="52"/>
  <c r="Q30" i="52"/>
  <c r="M30" i="52"/>
  <c r="Q29" i="52"/>
  <c r="M29" i="52"/>
  <c r="Q28" i="52"/>
  <c r="M28" i="52"/>
  <c r="Q27" i="52"/>
  <c r="Q26" i="52"/>
  <c r="Q25" i="52"/>
  <c r="M25" i="52"/>
  <c r="Q24" i="52"/>
  <c r="M24" i="52"/>
  <c r="Q23" i="52"/>
  <c r="M23" i="52"/>
  <c r="Q22" i="52"/>
  <c r="M22" i="52"/>
  <c r="AO167" i="51"/>
  <c r="AM167" i="51"/>
  <c r="AL167" i="51"/>
  <c r="AC167" i="51"/>
  <c r="AB167" i="51"/>
  <c r="AA167" i="51"/>
  <c r="Z167" i="51"/>
  <c r="Y167" i="51"/>
  <c r="X167" i="51"/>
  <c r="AD167" i="51" s="1"/>
  <c r="W167" i="51"/>
  <c r="AO166" i="51"/>
  <c r="AM166" i="51"/>
  <c r="AL166" i="51"/>
  <c r="AC166" i="51"/>
  <c r="AA166" i="51"/>
  <c r="Z166" i="51"/>
  <c r="AB166" i="51" s="1"/>
  <c r="Y166" i="51"/>
  <c r="X166" i="51"/>
  <c r="AD166" i="51" s="1"/>
  <c r="W166" i="51"/>
  <c r="AO165" i="51"/>
  <c r="AM165" i="51"/>
  <c r="AL165" i="51"/>
  <c r="AC165" i="51"/>
  <c r="AA165" i="51"/>
  <c r="Z165" i="51"/>
  <c r="AB165" i="51" s="1"/>
  <c r="Y165" i="51"/>
  <c r="X165" i="51"/>
  <c r="AD165" i="51" s="1"/>
  <c r="W165" i="51"/>
  <c r="AO164" i="51"/>
  <c r="AM164" i="51"/>
  <c r="AL164" i="51"/>
  <c r="AC164" i="51"/>
  <c r="AA164" i="51" s="1"/>
  <c r="Z164" i="51"/>
  <c r="AB164" i="51" s="1"/>
  <c r="Y164" i="51"/>
  <c r="X164" i="51"/>
  <c r="AD164" i="51" s="1"/>
  <c r="W164" i="51"/>
  <c r="AO163" i="51"/>
  <c r="AM163" i="51"/>
  <c r="AL163" i="51"/>
  <c r="AD163" i="51"/>
  <c r="AC163" i="51"/>
  <c r="AB163" i="51"/>
  <c r="AA163" i="51"/>
  <c r="Z163" i="51"/>
  <c r="Y163" i="51"/>
  <c r="X163" i="51"/>
  <c r="W163" i="51"/>
  <c r="AO162" i="51"/>
  <c r="AM162" i="51"/>
  <c r="AL162" i="51"/>
  <c r="AD162" i="51"/>
  <c r="AC162" i="51"/>
  <c r="AA162" i="51" s="1"/>
  <c r="Z162" i="51"/>
  <c r="AB162" i="51" s="1"/>
  <c r="Y162" i="51"/>
  <c r="X162" i="51"/>
  <c r="W162" i="51"/>
  <c r="AO161" i="51"/>
  <c r="AM161" i="51"/>
  <c r="AL161" i="51"/>
  <c r="AD161" i="51"/>
  <c r="AC161" i="51"/>
  <c r="AA161" i="51" s="1"/>
  <c r="AB161" i="51"/>
  <c r="Z161" i="51"/>
  <c r="Y161" i="51"/>
  <c r="X161" i="51"/>
  <c r="W161" i="51"/>
  <c r="AO160" i="51"/>
  <c r="AM160" i="51"/>
  <c r="AL160" i="51"/>
  <c r="AD160" i="51"/>
  <c r="AC160" i="51"/>
  <c r="AA160" i="51" s="1"/>
  <c r="AB160" i="51"/>
  <c r="Z160" i="51"/>
  <c r="Y160" i="51"/>
  <c r="X160" i="51"/>
  <c r="W160" i="51"/>
  <c r="AO159" i="51"/>
  <c r="AM159" i="51"/>
  <c r="AL159" i="51"/>
  <c r="AD159" i="51"/>
  <c r="AC159" i="51"/>
  <c r="AB159" i="51"/>
  <c r="AA159" i="51"/>
  <c r="Z159" i="51"/>
  <c r="Y159" i="51"/>
  <c r="X159" i="51"/>
  <c r="W159" i="51"/>
  <c r="AO158" i="51"/>
  <c r="AM158" i="51"/>
  <c r="AL158" i="51"/>
  <c r="AD158" i="51"/>
  <c r="AC158" i="51"/>
  <c r="AA158" i="51"/>
  <c r="Z158" i="51"/>
  <c r="AB158" i="51" s="1"/>
  <c r="Y158" i="51"/>
  <c r="X158" i="51"/>
  <c r="W158" i="51"/>
  <c r="AO157" i="51"/>
  <c r="AM157" i="51"/>
  <c r="AL157" i="51"/>
  <c r="AC157" i="51"/>
  <c r="AA157" i="51" s="1"/>
  <c r="Z157" i="51"/>
  <c r="AB157" i="51" s="1"/>
  <c r="Y157" i="51"/>
  <c r="X157" i="51"/>
  <c r="AD157" i="51" s="1"/>
  <c r="W157" i="51"/>
  <c r="AO156" i="51"/>
  <c r="AM156" i="51"/>
  <c r="AL156" i="51"/>
  <c r="AC156" i="51"/>
  <c r="AA156" i="51" s="1"/>
  <c r="AB156" i="51"/>
  <c r="Z156" i="51"/>
  <c r="Y156" i="51"/>
  <c r="X156" i="51"/>
  <c r="AD156" i="51" s="1"/>
  <c r="W156" i="51"/>
  <c r="AO155" i="51"/>
  <c r="AM155" i="51"/>
  <c r="AL155" i="51"/>
  <c r="AC155" i="51"/>
  <c r="AB155" i="51"/>
  <c r="AA155" i="51"/>
  <c r="Z155" i="51"/>
  <c r="Y155" i="51"/>
  <c r="X155" i="51"/>
  <c r="AD155" i="51" s="1"/>
  <c r="W155" i="51"/>
  <c r="AO154" i="51"/>
  <c r="AM154" i="51"/>
  <c r="AL154" i="51"/>
  <c r="AC154" i="51"/>
  <c r="AA154" i="51"/>
  <c r="Z154" i="51"/>
  <c r="AB154" i="51" s="1"/>
  <c r="Y154" i="51"/>
  <c r="X154" i="51"/>
  <c r="AD154" i="51" s="1"/>
  <c r="W154" i="51"/>
  <c r="AO153" i="51"/>
  <c r="AM153" i="51"/>
  <c r="AL153" i="51"/>
  <c r="AC153" i="51"/>
  <c r="AA153" i="51"/>
  <c r="Z153" i="51"/>
  <c r="AB153" i="51" s="1"/>
  <c r="Y153" i="51"/>
  <c r="X153" i="51"/>
  <c r="AD153" i="51" s="1"/>
  <c r="W153" i="51"/>
  <c r="AO152" i="51"/>
  <c r="AM152" i="51"/>
  <c r="AL152" i="51"/>
  <c r="AC152" i="51"/>
  <c r="AA152" i="51" s="1"/>
  <c r="Z152" i="51"/>
  <c r="AB152" i="51" s="1"/>
  <c r="Y152" i="51"/>
  <c r="X152" i="51"/>
  <c r="AD152" i="51" s="1"/>
  <c r="W152" i="51"/>
  <c r="AO151" i="51"/>
  <c r="AM151" i="51"/>
  <c r="AL151" i="51"/>
  <c r="AD151" i="51"/>
  <c r="AC151" i="51"/>
  <c r="AB151" i="51"/>
  <c r="AA151" i="51"/>
  <c r="Z151" i="51"/>
  <c r="Y151" i="51"/>
  <c r="X151" i="51"/>
  <c r="W151" i="51"/>
  <c r="AO150" i="51"/>
  <c r="AM150" i="51"/>
  <c r="AL150" i="51"/>
  <c r="AD150" i="51"/>
  <c r="AC150" i="51"/>
  <c r="AA150" i="51" s="1"/>
  <c r="Z150" i="51"/>
  <c r="AB150" i="51" s="1"/>
  <c r="Y150" i="51"/>
  <c r="X150" i="51"/>
  <c r="W150" i="51"/>
  <c r="AO149" i="51"/>
  <c r="AM149" i="51"/>
  <c r="AL149" i="51"/>
  <c r="AD149" i="51"/>
  <c r="AC149" i="51"/>
  <c r="AA149" i="51" s="1"/>
  <c r="AB149" i="51"/>
  <c r="Z149" i="51"/>
  <c r="Y149" i="51"/>
  <c r="X149" i="51"/>
  <c r="W149" i="51"/>
  <c r="AO148" i="51"/>
  <c r="AM148" i="51"/>
  <c r="AL148" i="51"/>
  <c r="AD148" i="51"/>
  <c r="AC148" i="51"/>
  <c r="AA148" i="51" s="1"/>
  <c r="AB148" i="51"/>
  <c r="Z148" i="51"/>
  <c r="Y148" i="51"/>
  <c r="X148" i="51"/>
  <c r="W148" i="51"/>
  <c r="AO147" i="51"/>
  <c r="AM147" i="51"/>
  <c r="AL147" i="51"/>
  <c r="AD147" i="51"/>
  <c r="AC147" i="51"/>
  <c r="AB147" i="51"/>
  <c r="AA147" i="51"/>
  <c r="Z147" i="51"/>
  <c r="Y147" i="51"/>
  <c r="X147" i="51"/>
  <c r="W147" i="51"/>
  <c r="AO146" i="51"/>
  <c r="AM146" i="51"/>
  <c r="AL146" i="51"/>
  <c r="AD146" i="51"/>
  <c r="AC146" i="51"/>
  <c r="AA146" i="51"/>
  <c r="Z146" i="51"/>
  <c r="AB146" i="51" s="1"/>
  <c r="Y146" i="51"/>
  <c r="X146" i="51"/>
  <c r="W146" i="51"/>
  <c r="AO145" i="51"/>
  <c r="AM145" i="51"/>
  <c r="AL145" i="51"/>
  <c r="AC145" i="51"/>
  <c r="AA145" i="51" s="1"/>
  <c r="Z145" i="51"/>
  <c r="AB145" i="51" s="1"/>
  <c r="Y145" i="51"/>
  <c r="X145" i="51"/>
  <c r="AD145" i="51" s="1"/>
  <c r="W145" i="51"/>
  <c r="AO144" i="51"/>
  <c r="AM144" i="51"/>
  <c r="AL144" i="51"/>
  <c r="AC144" i="51"/>
  <c r="AA144" i="51" s="1"/>
  <c r="AB144" i="51"/>
  <c r="Z144" i="51"/>
  <c r="Y144" i="51"/>
  <c r="X144" i="51"/>
  <c r="AD144" i="51" s="1"/>
  <c r="W144" i="51"/>
  <c r="AO143" i="51"/>
  <c r="AM143" i="51"/>
  <c r="AL143" i="51"/>
  <c r="AC143" i="51"/>
  <c r="AB143" i="51"/>
  <c r="AA143" i="51"/>
  <c r="Z143" i="51"/>
  <c r="Y143" i="51"/>
  <c r="X143" i="51"/>
  <c r="AD143" i="51" s="1"/>
  <c r="W143" i="51"/>
  <c r="AO142" i="51"/>
  <c r="AM142" i="51"/>
  <c r="AL142" i="51"/>
  <c r="AC142" i="51"/>
  <c r="AA142" i="51"/>
  <c r="Z142" i="51"/>
  <c r="AB142" i="51" s="1"/>
  <c r="Y142" i="51"/>
  <c r="X142" i="51"/>
  <c r="AD142" i="51" s="1"/>
  <c r="W142" i="51"/>
  <c r="AO141" i="51"/>
  <c r="AM141" i="51"/>
  <c r="AL141" i="51"/>
  <c r="AC141" i="51"/>
  <c r="AA141" i="51"/>
  <c r="Z141" i="51"/>
  <c r="AB141" i="51" s="1"/>
  <c r="Y141" i="51"/>
  <c r="X141" i="51"/>
  <c r="AD141" i="51" s="1"/>
  <c r="W141" i="51"/>
  <c r="AO140" i="51"/>
  <c r="AM140" i="51"/>
  <c r="AL140" i="51"/>
  <c r="AC140" i="51"/>
  <c r="AA140" i="51" s="1"/>
  <c r="Z140" i="51"/>
  <c r="AB140" i="51" s="1"/>
  <c r="Y140" i="51"/>
  <c r="X140" i="51"/>
  <c r="AD140" i="51" s="1"/>
  <c r="W140" i="51"/>
  <c r="AO139" i="51"/>
  <c r="AM139" i="51"/>
  <c r="AL139" i="51"/>
  <c r="AD139" i="51"/>
  <c r="AC139" i="51"/>
  <c r="AB139" i="51"/>
  <c r="AA139" i="51"/>
  <c r="Z139" i="51"/>
  <c r="Y139" i="51"/>
  <c r="X139" i="51"/>
  <c r="W139" i="51"/>
  <c r="AO138" i="51"/>
  <c r="AM138" i="51"/>
  <c r="AL138" i="51"/>
  <c r="AD138" i="51"/>
  <c r="AC138" i="51"/>
  <c r="AA138" i="51" s="1"/>
  <c r="Z138" i="51"/>
  <c r="AB138" i="51" s="1"/>
  <c r="Y138" i="51"/>
  <c r="X138" i="51"/>
  <c r="W138" i="51"/>
  <c r="AO137" i="51"/>
  <c r="AM137" i="51"/>
  <c r="AL137" i="51"/>
  <c r="AD137" i="51"/>
  <c r="AC137" i="51"/>
  <c r="AA137" i="51" s="1"/>
  <c r="AB137" i="51"/>
  <c r="Z137" i="51"/>
  <c r="Y137" i="51"/>
  <c r="X137" i="51"/>
  <c r="W137" i="51"/>
  <c r="AO136" i="51"/>
  <c r="AM136" i="51"/>
  <c r="AL136" i="51"/>
  <c r="AD136" i="51"/>
  <c r="AC136" i="51"/>
  <c r="AB136" i="51"/>
  <c r="AA136" i="51"/>
  <c r="Z136" i="51"/>
  <c r="Y136" i="51"/>
  <c r="X136" i="51"/>
  <c r="W136" i="51"/>
  <c r="AO135" i="51"/>
  <c r="AM135" i="51"/>
  <c r="AL135" i="51"/>
  <c r="AD135" i="51"/>
  <c r="AC135" i="51"/>
  <c r="AA135" i="51"/>
  <c r="Z135" i="51"/>
  <c r="AB135" i="51" s="1"/>
  <c r="Y135" i="51"/>
  <c r="X135" i="51"/>
  <c r="W135" i="51"/>
  <c r="AO134" i="51"/>
  <c r="AM134" i="51"/>
  <c r="AL134" i="51"/>
  <c r="AD134" i="51"/>
  <c r="AC134" i="51"/>
  <c r="AA134" i="51"/>
  <c r="Z134" i="51"/>
  <c r="AB134" i="51" s="1"/>
  <c r="Y134" i="51"/>
  <c r="X134" i="51"/>
  <c r="W134" i="51"/>
  <c r="AO133" i="51"/>
  <c r="AM133" i="51"/>
  <c r="AL133" i="51"/>
  <c r="AC133" i="51"/>
  <c r="AA133" i="51" s="1"/>
  <c r="Z133" i="51"/>
  <c r="AB133" i="51" s="1"/>
  <c r="Y133" i="51"/>
  <c r="X133" i="51"/>
  <c r="AD133" i="51" s="1"/>
  <c r="W133" i="51"/>
  <c r="AO132" i="51"/>
  <c r="AM132" i="51"/>
  <c r="AL132" i="51"/>
  <c r="AC132" i="51"/>
  <c r="AA132" i="51" s="1"/>
  <c r="AB132" i="51"/>
  <c r="Z132" i="51"/>
  <c r="Y132" i="51"/>
  <c r="X132" i="51"/>
  <c r="AD132" i="51" s="1"/>
  <c r="W132" i="51"/>
  <c r="AO131" i="51"/>
  <c r="AM131" i="51"/>
  <c r="AL131" i="51"/>
  <c r="AC131" i="51"/>
  <c r="AB131" i="51"/>
  <c r="AA131" i="51"/>
  <c r="Z131" i="51"/>
  <c r="Y131" i="51"/>
  <c r="X131" i="51"/>
  <c r="AD131" i="51" s="1"/>
  <c r="W131" i="51"/>
  <c r="AO130" i="51"/>
  <c r="AM130" i="51"/>
  <c r="AL130" i="51"/>
  <c r="AC130" i="51"/>
  <c r="AA130" i="51"/>
  <c r="Z130" i="51"/>
  <c r="AB130" i="51" s="1"/>
  <c r="Y130" i="51"/>
  <c r="X130" i="51"/>
  <c r="AD130" i="51" s="1"/>
  <c r="W130" i="51"/>
  <c r="AO129" i="51"/>
  <c r="AM129" i="51"/>
  <c r="AL129" i="51"/>
  <c r="AC129" i="51"/>
  <c r="AA129" i="51"/>
  <c r="Z129" i="51"/>
  <c r="AB129" i="51" s="1"/>
  <c r="Y129" i="51"/>
  <c r="X129" i="51"/>
  <c r="AD129" i="51" s="1"/>
  <c r="W129" i="51"/>
  <c r="AO128" i="51"/>
  <c r="AM128" i="51"/>
  <c r="AL128" i="51"/>
  <c r="AC128" i="51"/>
  <c r="AA128" i="51" s="1"/>
  <c r="Z128" i="51"/>
  <c r="AB128" i="51" s="1"/>
  <c r="Y128" i="51"/>
  <c r="X128" i="51"/>
  <c r="AD128" i="51" s="1"/>
  <c r="W128" i="51"/>
  <c r="AO127" i="51"/>
  <c r="AM127" i="51"/>
  <c r="AL127" i="51"/>
  <c r="AD127" i="51"/>
  <c r="AC127" i="51"/>
  <c r="AB127" i="51"/>
  <c r="AA127" i="51"/>
  <c r="Z127" i="51"/>
  <c r="Y127" i="51"/>
  <c r="X127" i="51"/>
  <c r="W127" i="51"/>
  <c r="AO126" i="51"/>
  <c r="AM126" i="51"/>
  <c r="AL126" i="51"/>
  <c r="AD126" i="51"/>
  <c r="AC126" i="51"/>
  <c r="AA126" i="51" s="1"/>
  <c r="Z126" i="51"/>
  <c r="AB126" i="51" s="1"/>
  <c r="Y126" i="51"/>
  <c r="X126" i="51"/>
  <c r="W126" i="51"/>
  <c r="AO125" i="51"/>
  <c r="AM125" i="51"/>
  <c r="AL125" i="51"/>
  <c r="AD125" i="51"/>
  <c r="AC125" i="51"/>
  <c r="AA125" i="51" s="1"/>
  <c r="AB125" i="51"/>
  <c r="Z125" i="51"/>
  <c r="Y125" i="51"/>
  <c r="X125" i="51"/>
  <c r="W125" i="51"/>
  <c r="AO124" i="51"/>
  <c r="AM124" i="51"/>
  <c r="AL124" i="51"/>
  <c r="AD124" i="51"/>
  <c r="AC124" i="51"/>
  <c r="AB124" i="51"/>
  <c r="AA124" i="51"/>
  <c r="Z124" i="51"/>
  <c r="Y124" i="51"/>
  <c r="X124" i="51"/>
  <c r="W124" i="51"/>
  <c r="AO123" i="51"/>
  <c r="AM123" i="51"/>
  <c r="AL123" i="51"/>
  <c r="AD123" i="51"/>
  <c r="AC123" i="51"/>
  <c r="AA123" i="51"/>
  <c r="Z123" i="51"/>
  <c r="AB123" i="51" s="1"/>
  <c r="Y123" i="51"/>
  <c r="X123" i="51"/>
  <c r="W123" i="51"/>
  <c r="AO122" i="51"/>
  <c r="AM122" i="51"/>
  <c r="AL122" i="51"/>
  <c r="AD122" i="51"/>
  <c r="AC122" i="51"/>
  <c r="AA122" i="51"/>
  <c r="Z122" i="51"/>
  <c r="AB122" i="51" s="1"/>
  <c r="Y122" i="51"/>
  <c r="X122" i="51"/>
  <c r="W122" i="51"/>
  <c r="AO121" i="51"/>
  <c r="AM121" i="51"/>
  <c r="AL121" i="51"/>
  <c r="AC121" i="51"/>
  <c r="AA121" i="51" s="1"/>
  <c r="Z121" i="51"/>
  <c r="AB121" i="51" s="1"/>
  <c r="Y121" i="51"/>
  <c r="X121" i="51"/>
  <c r="AD121" i="51" s="1"/>
  <c r="W121" i="51"/>
  <c r="AO120" i="51"/>
  <c r="AM120" i="51"/>
  <c r="AL120" i="51"/>
  <c r="AC120" i="51"/>
  <c r="AA120" i="51" s="1"/>
  <c r="AB120" i="51"/>
  <c r="Z120" i="51"/>
  <c r="Y120" i="51"/>
  <c r="X120" i="51"/>
  <c r="AD120" i="51" s="1"/>
  <c r="W120" i="51"/>
  <c r="AO119" i="51"/>
  <c r="AM119" i="51"/>
  <c r="AL119" i="51"/>
  <c r="AC119" i="51"/>
  <c r="AB119" i="51"/>
  <c r="AA119" i="51"/>
  <c r="Z119" i="51"/>
  <c r="Y119" i="51"/>
  <c r="X119" i="51"/>
  <c r="AD119" i="51" s="1"/>
  <c r="W119" i="51"/>
  <c r="AO118" i="51"/>
  <c r="AM118" i="51"/>
  <c r="AL118" i="51"/>
  <c r="AC118" i="51"/>
  <c r="AA118" i="51"/>
  <c r="Z118" i="51"/>
  <c r="AB118" i="51" s="1"/>
  <c r="Y118" i="51"/>
  <c r="X118" i="51"/>
  <c r="AD118" i="51" s="1"/>
  <c r="W118" i="51"/>
  <c r="AO117" i="51"/>
  <c r="AN117" i="51"/>
  <c r="AL117" i="51" s="1"/>
  <c r="AK117" i="51"/>
  <c r="AM117" i="51" s="1"/>
  <c r="AJ117" i="51"/>
  <c r="AI117" i="51"/>
  <c r="AC117" i="51"/>
  <c r="AA117" i="51" s="1"/>
  <c r="Z117" i="51"/>
  <c r="AB117" i="51" s="1"/>
  <c r="Y117" i="51"/>
  <c r="X117" i="51"/>
  <c r="AD117" i="51" s="1"/>
  <c r="W117" i="51"/>
  <c r="AN116" i="51"/>
  <c r="AL116" i="51"/>
  <c r="AK116" i="51"/>
  <c r="Z116" i="51" s="1"/>
  <c r="AB116" i="51" s="1"/>
  <c r="AJ116" i="51"/>
  <c r="Y116" i="51" s="1"/>
  <c r="AI116" i="51"/>
  <c r="AO116" i="51" s="1"/>
  <c r="AC116" i="51"/>
  <c r="AA116" i="51"/>
  <c r="W116" i="51"/>
  <c r="AN115" i="51"/>
  <c r="AC115" i="51" s="1"/>
  <c r="AA115" i="51" s="1"/>
  <c r="AM115" i="51"/>
  <c r="AK115" i="51"/>
  <c r="Z115" i="51" s="1"/>
  <c r="AB115" i="51" s="1"/>
  <c r="AJ115" i="51"/>
  <c r="Y115" i="51" s="1"/>
  <c r="AI115" i="51"/>
  <c r="W115" i="51"/>
  <c r="AO114" i="51"/>
  <c r="AN114" i="51"/>
  <c r="AC114" i="51" s="1"/>
  <c r="AA114" i="51" s="1"/>
  <c r="AL114" i="51"/>
  <c r="AK114" i="51"/>
  <c r="AM114" i="51" s="1"/>
  <c r="AJ114" i="51"/>
  <c r="AI114" i="51"/>
  <c r="Z114" i="51"/>
  <c r="AB114" i="51" s="1"/>
  <c r="Y114" i="51"/>
  <c r="X114" i="51"/>
  <c r="AD114" i="51" s="1"/>
  <c r="W114" i="51"/>
  <c r="AO113" i="51"/>
  <c r="AN113" i="51"/>
  <c r="AL113" i="51" s="1"/>
  <c r="AK113" i="51"/>
  <c r="AM113" i="51" s="1"/>
  <c r="AJ113" i="51"/>
  <c r="AI113" i="51"/>
  <c r="Z113" i="51"/>
  <c r="AB113" i="51" s="1"/>
  <c r="Y113" i="51"/>
  <c r="X113" i="51"/>
  <c r="AD113" i="51" s="1"/>
  <c r="W113" i="51"/>
  <c r="AN112" i="51"/>
  <c r="AL112" i="51"/>
  <c r="AK112" i="51"/>
  <c r="Z112" i="51" s="1"/>
  <c r="AJ112" i="51"/>
  <c r="Y112" i="51" s="1"/>
  <c r="AI112" i="51"/>
  <c r="AO112" i="51" s="1"/>
  <c r="AC112" i="51"/>
  <c r="AB112" i="51"/>
  <c r="AA112" i="51"/>
  <c r="W112" i="51"/>
  <c r="AN111" i="51"/>
  <c r="AC111" i="51" s="1"/>
  <c r="AA111" i="51" s="1"/>
  <c r="AM111" i="51"/>
  <c r="AK111" i="51"/>
  <c r="Z111" i="51" s="1"/>
  <c r="AB111" i="51" s="1"/>
  <c r="AJ111" i="51"/>
  <c r="Y111" i="51" s="1"/>
  <c r="AI111" i="51"/>
  <c r="W111" i="51"/>
  <c r="AO110" i="51"/>
  <c r="AN110" i="51"/>
  <c r="AC110" i="51" s="1"/>
  <c r="AA110" i="51" s="1"/>
  <c r="AL110" i="51"/>
  <c r="AK110" i="51"/>
  <c r="AM110" i="51" s="1"/>
  <c r="AJ110" i="51"/>
  <c r="AI110" i="51"/>
  <c r="Y110" i="51"/>
  <c r="X110" i="51"/>
  <c r="AD110" i="51" s="1"/>
  <c r="W110" i="51"/>
  <c r="AO109" i="51"/>
  <c r="AN109" i="51"/>
  <c r="AL109" i="51" s="1"/>
  <c r="AK109" i="51"/>
  <c r="AM109" i="51" s="1"/>
  <c r="AJ109" i="51"/>
  <c r="AI109" i="51"/>
  <c r="AC109" i="51"/>
  <c r="AA109" i="51" s="1"/>
  <c r="Z109" i="51"/>
  <c r="AB109" i="51" s="1"/>
  <c r="Y109" i="51"/>
  <c r="X109" i="51"/>
  <c r="AD109" i="51" s="1"/>
  <c r="W109" i="51"/>
  <c r="AN108" i="51"/>
  <c r="AL108" i="51"/>
  <c r="AK108" i="51"/>
  <c r="Z108" i="51" s="1"/>
  <c r="AB108" i="51" s="1"/>
  <c r="AJ108" i="51"/>
  <c r="Y108" i="51" s="1"/>
  <c r="AI108" i="51"/>
  <c r="AO108" i="51" s="1"/>
  <c r="AC108" i="51"/>
  <c r="AA108" i="51"/>
  <c r="W108" i="51"/>
  <c r="AN107" i="51"/>
  <c r="AC107" i="51" s="1"/>
  <c r="AA107" i="51" s="1"/>
  <c r="AM107" i="51"/>
  <c r="AK107" i="51"/>
  <c r="Z107" i="51" s="1"/>
  <c r="AB107" i="51" s="1"/>
  <c r="AJ107" i="51"/>
  <c r="Y107" i="51" s="1"/>
  <c r="AI107" i="51"/>
  <c r="W107" i="51"/>
  <c r="T107" i="51"/>
  <c r="AO106" i="51"/>
  <c r="AN106" i="51"/>
  <c r="AC106" i="51" s="1"/>
  <c r="AA106" i="51" s="1"/>
  <c r="AM106" i="51"/>
  <c r="AK106" i="51"/>
  <c r="AJ106" i="51"/>
  <c r="AI106" i="51"/>
  <c r="AB106" i="51"/>
  <c r="Z106" i="51"/>
  <c r="Y106" i="51"/>
  <c r="X106" i="51"/>
  <c r="AD106" i="51" s="1"/>
  <c r="W106" i="51"/>
  <c r="AO105" i="51"/>
  <c r="AN105" i="51"/>
  <c r="AM105" i="51"/>
  <c r="AL105" i="51"/>
  <c r="AK105" i="51"/>
  <c r="AJ105" i="51"/>
  <c r="AI105" i="51"/>
  <c r="X105" i="51" s="1"/>
  <c r="AD105" i="51" s="1"/>
  <c r="AC105" i="51"/>
  <c r="AA105" i="51"/>
  <c r="Z105" i="51"/>
  <c r="AB105" i="51" s="1"/>
  <c r="Y105" i="51"/>
  <c r="W105" i="51"/>
  <c r="AN104" i="51"/>
  <c r="AL104" i="51"/>
  <c r="AK104" i="51"/>
  <c r="AJ104" i="51"/>
  <c r="Y104" i="51" s="1"/>
  <c r="AI104" i="51"/>
  <c r="AO104" i="51" s="1"/>
  <c r="AC104" i="51"/>
  <c r="AA104" i="51" s="1"/>
  <c r="W104" i="51"/>
  <c r="AN103" i="51"/>
  <c r="AK103" i="51"/>
  <c r="AJ103" i="51"/>
  <c r="Y103" i="51" s="1"/>
  <c r="AI103" i="51"/>
  <c r="AO103" i="51" s="1"/>
  <c r="W103" i="51"/>
  <c r="AO102" i="51"/>
  <c r="AN102" i="51"/>
  <c r="AC102" i="51" s="1"/>
  <c r="AA102" i="51" s="1"/>
  <c r="AM102" i="51"/>
  <c r="AK102" i="51"/>
  <c r="AJ102" i="51"/>
  <c r="AI102" i="51"/>
  <c r="AB102" i="51"/>
  <c r="Z102" i="51"/>
  <c r="Y102" i="51"/>
  <c r="X102" i="51"/>
  <c r="AD102" i="51" s="1"/>
  <c r="W102" i="51"/>
  <c r="AN101" i="51"/>
  <c r="AL101" i="51" s="1"/>
  <c r="AK101" i="51"/>
  <c r="AM101" i="51" s="1"/>
  <c r="AJ101" i="51"/>
  <c r="Y101" i="51" s="1"/>
  <c r="AI101" i="51"/>
  <c r="AC101" i="51"/>
  <c r="AA101" i="51"/>
  <c r="Z101" i="51"/>
  <c r="AB101" i="51" s="1"/>
  <c r="W101" i="51"/>
  <c r="AN100" i="51"/>
  <c r="AM100" i="51"/>
  <c r="AL100" i="51"/>
  <c r="AK100" i="51"/>
  <c r="Z100" i="51" s="1"/>
  <c r="AB100" i="51" s="1"/>
  <c r="AJ100" i="51"/>
  <c r="Y100" i="51" s="1"/>
  <c r="AI100" i="51"/>
  <c r="AC100" i="51"/>
  <c r="AA100" i="51" s="1"/>
  <c r="W100" i="51"/>
  <c r="AO99" i="51"/>
  <c r="AN99" i="51"/>
  <c r="AC99" i="51" s="1"/>
  <c r="AA99" i="51" s="1"/>
  <c r="AL99" i="51"/>
  <c r="AK99" i="51"/>
  <c r="Z99" i="51" s="1"/>
  <c r="AB99" i="51" s="1"/>
  <c r="AJ99" i="51"/>
  <c r="AI99" i="51"/>
  <c r="Y99" i="51"/>
  <c r="X99" i="51"/>
  <c r="AD99" i="51" s="1"/>
  <c r="W99" i="51"/>
  <c r="AO98" i="51"/>
  <c r="AN98" i="51"/>
  <c r="AM98" i="51"/>
  <c r="AL98" i="51"/>
  <c r="AK98" i="51"/>
  <c r="AJ98" i="51"/>
  <c r="AI98" i="51"/>
  <c r="X98" i="51" s="1"/>
  <c r="AD98" i="51"/>
  <c r="AC98" i="51"/>
  <c r="AA98" i="51"/>
  <c r="Z98" i="51"/>
  <c r="AB98" i="51" s="1"/>
  <c r="Y98" i="51"/>
  <c r="W98" i="51"/>
  <c r="AN97" i="51"/>
  <c r="AL97" i="51"/>
  <c r="AK97" i="51"/>
  <c r="AJ97" i="51"/>
  <c r="Y97" i="51" s="1"/>
  <c r="AI97" i="51"/>
  <c r="AO97" i="51" s="1"/>
  <c r="AC97" i="51"/>
  <c r="AA97" i="51" s="1"/>
  <c r="W97" i="51"/>
  <c r="AN96" i="51"/>
  <c r="AK96" i="51"/>
  <c r="AJ96" i="51"/>
  <c r="Y96" i="51" s="1"/>
  <c r="AI96" i="51"/>
  <c r="AO96" i="51" s="1"/>
  <c r="X96" i="51"/>
  <c r="AD96" i="51" s="1"/>
  <c r="W96" i="51"/>
  <c r="AO95" i="51"/>
  <c r="AN95" i="51"/>
  <c r="AC95" i="51" s="1"/>
  <c r="AA95" i="51" s="1"/>
  <c r="AM95" i="51"/>
  <c r="AK95" i="51"/>
  <c r="AJ95" i="51"/>
  <c r="AI95" i="51"/>
  <c r="AB95" i="51"/>
  <c r="Z95" i="51"/>
  <c r="Y95" i="51"/>
  <c r="X95" i="51"/>
  <c r="AD95" i="51" s="1"/>
  <c r="W95" i="51"/>
  <c r="AO94" i="51"/>
  <c r="AN94" i="51"/>
  <c r="AM94" i="51"/>
  <c r="AL94" i="51"/>
  <c r="AK94" i="51"/>
  <c r="AJ94" i="51"/>
  <c r="AI94" i="51"/>
  <c r="X94" i="51" s="1"/>
  <c r="AD94" i="51"/>
  <c r="AC94" i="51"/>
  <c r="AA94" i="51"/>
  <c r="Z94" i="51"/>
  <c r="AB94" i="51" s="1"/>
  <c r="Y94" i="51"/>
  <c r="W94" i="51"/>
  <c r="AN93" i="51"/>
  <c r="AM93" i="51"/>
  <c r="AL93" i="51"/>
  <c r="AK93" i="51"/>
  <c r="Z93" i="51" s="1"/>
  <c r="AB93" i="51" s="1"/>
  <c r="AJ93" i="51"/>
  <c r="Y93" i="51" s="1"/>
  <c r="AI93" i="51"/>
  <c r="AC93" i="51"/>
  <c r="AA93" i="51" s="1"/>
  <c r="W93" i="51"/>
  <c r="AO92" i="51"/>
  <c r="AN92" i="51"/>
  <c r="AC92" i="51" s="1"/>
  <c r="AA92" i="51" s="1"/>
  <c r="AL92" i="51"/>
  <c r="AK92" i="51"/>
  <c r="AJ92" i="51"/>
  <c r="Y92" i="51" s="1"/>
  <c r="AI92" i="51"/>
  <c r="X92" i="51"/>
  <c r="AD92" i="51" s="1"/>
  <c r="W92" i="51"/>
  <c r="AO91" i="51"/>
  <c r="AN91" i="51"/>
  <c r="AL91" i="51" s="1"/>
  <c r="AK91" i="51"/>
  <c r="AM91" i="51" s="1"/>
  <c r="AJ91" i="51"/>
  <c r="AI91" i="51"/>
  <c r="Z91" i="51"/>
  <c r="AB91" i="51" s="1"/>
  <c r="Y91" i="51"/>
  <c r="X91" i="51"/>
  <c r="AD91" i="51" s="1"/>
  <c r="W91" i="51"/>
  <c r="K91" i="51"/>
  <c r="AN90" i="51"/>
  <c r="AM90" i="51"/>
  <c r="AL90" i="51"/>
  <c r="AK90" i="51"/>
  <c r="Z90" i="51" s="1"/>
  <c r="AB90" i="51" s="1"/>
  <c r="AJ90" i="51"/>
  <c r="Y90" i="51" s="1"/>
  <c r="AI90" i="51"/>
  <c r="AC90" i="51"/>
  <c r="AA90" i="51" s="1"/>
  <c r="W90" i="51"/>
  <c r="AO89" i="51"/>
  <c r="AN89" i="51"/>
  <c r="AC89" i="51" s="1"/>
  <c r="AA89" i="51" s="1"/>
  <c r="AM89" i="51"/>
  <c r="AL89" i="51"/>
  <c r="AK89" i="51"/>
  <c r="AJ89" i="51"/>
  <c r="AI89" i="51"/>
  <c r="Z89" i="51"/>
  <c r="AB89" i="51" s="1"/>
  <c r="Y89" i="51"/>
  <c r="X89" i="51"/>
  <c r="AD89" i="51" s="1"/>
  <c r="W89" i="51"/>
  <c r="V89" i="51" a="1"/>
  <c r="V89" i="51" s="1"/>
  <c r="V90" i="51" s="1"/>
  <c r="V91" i="51" s="1"/>
  <c r="L92" i="51" s="1"/>
  <c r="AN88" i="51"/>
  <c r="AL88" i="51" s="1"/>
  <c r="AK88" i="51"/>
  <c r="AM88" i="51" s="1"/>
  <c r="AJ88" i="51"/>
  <c r="Y88" i="51" s="1"/>
  <c r="AI88" i="51"/>
  <c r="AC88" i="51"/>
  <c r="AB88" i="51"/>
  <c r="AA88" i="51"/>
  <c r="Z88" i="51"/>
  <c r="W88" i="51"/>
  <c r="V88" i="51"/>
  <c r="AN87" i="51"/>
  <c r="AL87" i="51" s="1"/>
  <c r="AM87" i="51"/>
  <c r="AK87" i="51"/>
  <c r="AJ87" i="51"/>
  <c r="AI87" i="51"/>
  <c r="AO87" i="51" s="1"/>
  <c r="V87" i="51"/>
  <c r="AA81" i="51"/>
  <c r="AA80" i="51"/>
  <c r="X80" i="51"/>
  <c r="M75" i="51"/>
  <c r="G75" i="51"/>
  <c r="C75" i="51"/>
  <c r="P75" i="51" s="1"/>
  <c r="M74" i="51"/>
  <c r="P74" i="51" s="1"/>
  <c r="G74" i="51"/>
  <c r="C74" i="51"/>
  <c r="M73" i="51"/>
  <c r="P73" i="51" s="1"/>
  <c r="G73" i="51"/>
  <c r="C73" i="51"/>
  <c r="M72" i="51"/>
  <c r="G72" i="51"/>
  <c r="C72" i="51"/>
  <c r="P72" i="51" s="1"/>
  <c r="M71" i="51"/>
  <c r="P71" i="51" s="1"/>
  <c r="G71" i="51"/>
  <c r="C71" i="51"/>
  <c r="M70" i="51"/>
  <c r="P70" i="51" s="1"/>
  <c r="G70" i="51"/>
  <c r="C70" i="51"/>
  <c r="M69" i="51"/>
  <c r="G69" i="51"/>
  <c r="C69" i="51"/>
  <c r="P69" i="51" s="1"/>
  <c r="M68" i="51"/>
  <c r="P68" i="51" s="1"/>
  <c r="G68" i="51"/>
  <c r="C68" i="51"/>
  <c r="P67" i="51"/>
  <c r="M67" i="51"/>
  <c r="G67" i="51"/>
  <c r="C67" i="51"/>
  <c r="M66" i="51"/>
  <c r="G66" i="51"/>
  <c r="C66" i="51"/>
  <c r="P66" i="51" s="1"/>
  <c r="M65" i="51"/>
  <c r="P65" i="51" s="1"/>
  <c r="G65" i="51"/>
  <c r="C65" i="51"/>
  <c r="P64" i="51"/>
  <c r="M64" i="51"/>
  <c r="G64" i="51"/>
  <c r="C64" i="51"/>
  <c r="M63" i="51"/>
  <c r="G63" i="51"/>
  <c r="C63" i="51"/>
  <c r="P63" i="51" s="1"/>
  <c r="M62" i="51"/>
  <c r="P62" i="51" s="1"/>
  <c r="G62" i="51"/>
  <c r="C62" i="51"/>
  <c r="P61" i="51"/>
  <c r="M61" i="51"/>
  <c r="G61" i="51"/>
  <c r="C61" i="51"/>
  <c r="M60" i="51"/>
  <c r="G60" i="51"/>
  <c r="C60" i="51"/>
  <c r="P60" i="51" s="1"/>
  <c r="M59" i="51"/>
  <c r="P59" i="51" s="1"/>
  <c r="G59" i="51"/>
  <c r="C59" i="51"/>
  <c r="M58" i="51"/>
  <c r="P58" i="51" s="1"/>
  <c r="G58" i="51"/>
  <c r="C58" i="51"/>
  <c r="M57" i="51"/>
  <c r="G57" i="51"/>
  <c r="C57" i="51"/>
  <c r="P57" i="51" s="1"/>
  <c r="M56" i="51"/>
  <c r="P56" i="51" s="1"/>
  <c r="G56" i="51"/>
  <c r="C56" i="51"/>
  <c r="P55" i="51"/>
  <c r="M55" i="51"/>
  <c r="G55" i="51"/>
  <c r="C55" i="51"/>
  <c r="C77" i="51" s="1"/>
  <c r="E22" i="51"/>
  <c r="L16" i="51"/>
  <c r="L84" i="51" s="1"/>
  <c r="AO144" i="50"/>
  <c r="AM144" i="50"/>
  <c r="AL144" i="50"/>
  <c r="AC144" i="50"/>
  <c r="AA144" i="50"/>
  <c r="Z144" i="50"/>
  <c r="AB144" i="50" s="1"/>
  <c r="Y144" i="50"/>
  <c r="X144" i="50"/>
  <c r="AD144" i="50" s="1"/>
  <c r="W144" i="50"/>
  <c r="AO143" i="50"/>
  <c r="AM143" i="50"/>
  <c r="AL143" i="50"/>
  <c r="AC143" i="50"/>
  <c r="AA143" i="50"/>
  <c r="Z143" i="50"/>
  <c r="AB143" i="50" s="1"/>
  <c r="Y143" i="50"/>
  <c r="X143" i="50"/>
  <c r="AD143" i="50" s="1"/>
  <c r="W143" i="50"/>
  <c r="AO142" i="50"/>
  <c r="AM142" i="50"/>
  <c r="AL142" i="50"/>
  <c r="AC142" i="50"/>
  <c r="AA142" i="50"/>
  <c r="Z142" i="50"/>
  <c r="AB142" i="50" s="1"/>
  <c r="Y142" i="50"/>
  <c r="X142" i="50"/>
  <c r="AD142" i="50" s="1"/>
  <c r="W142" i="50"/>
  <c r="AO141" i="50"/>
  <c r="AM141" i="50"/>
  <c r="AL141" i="50"/>
  <c r="AC141" i="50"/>
  <c r="AA141" i="50" s="1"/>
  <c r="Z141" i="50"/>
  <c r="AB141" i="50" s="1"/>
  <c r="Y141" i="50"/>
  <c r="X141" i="50"/>
  <c r="AD141" i="50" s="1"/>
  <c r="W141" i="50"/>
  <c r="AO140" i="50"/>
  <c r="AM140" i="50"/>
  <c r="AL140" i="50"/>
  <c r="AD140" i="50"/>
  <c r="AC140" i="50"/>
  <c r="AB140" i="50"/>
  <c r="AA140" i="50"/>
  <c r="Z140" i="50"/>
  <c r="Y140" i="50"/>
  <c r="X140" i="50"/>
  <c r="W140" i="50"/>
  <c r="AO139" i="50"/>
  <c r="AM139" i="50"/>
  <c r="AL139" i="50"/>
  <c r="AD139" i="50"/>
  <c r="AC139" i="50"/>
  <c r="AA139" i="50" s="1"/>
  <c r="Z139" i="50"/>
  <c r="AB139" i="50" s="1"/>
  <c r="Y139" i="50"/>
  <c r="X139" i="50"/>
  <c r="W139" i="50"/>
  <c r="AO138" i="50"/>
  <c r="AM138" i="50"/>
  <c r="AL138" i="50"/>
  <c r="AD138" i="50"/>
  <c r="AC138" i="50"/>
  <c r="AA138" i="50" s="1"/>
  <c r="AB138" i="50"/>
  <c r="Z138" i="50"/>
  <c r="Y138" i="50"/>
  <c r="X138" i="50"/>
  <c r="W138" i="50"/>
  <c r="AO137" i="50"/>
  <c r="AM137" i="50"/>
  <c r="AL137" i="50"/>
  <c r="AD137" i="50"/>
  <c r="AC137" i="50"/>
  <c r="AB137" i="50"/>
  <c r="AA137" i="50"/>
  <c r="Z137" i="50"/>
  <c r="Y137" i="50"/>
  <c r="X137" i="50"/>
  <c r="W137" i="50"/>
  <c r="AO136" i="50"/>
  <c r="AM136" i="50"/>
  <c r="AL136" i="50"/>
  <c r="AD136" i="50"/>
  <c r="AC136" i="50"/>
  <c r="AA136" i="50"/>
  <c r="Z136" i="50"/>
  <c r="AB136" i="50" s="1"/>
  <c r="Y136" i="50"/>
  <c r="X136" i="50"/>
  <c r="W136" i="50"/>
  <c r="AO135" i="50"/>
  <c r="AM135" i="50"/>
  <c r="AL135" i="50"/>
  <c r="AD135" i="50"/>
  <c r="AC135" i="50"/>
  <c r="AA135" i="50"/>
  <c r="Z135" i="50"/>
  <c r="AB135" i="50" s="1"/>
  <c r="Y135" i="50"/>
  <c r="X135" i="50"/>
  <c r="W135" i="50"/>
  <c r="AO134" i="50"/>
  <c r="AM134" i="50"/>
  <c r="AL134" i="50"/>
  <c r="AC134" i="50"/>
  <c r="AA134" i="50" s="1"/>
  <c r="AB134" i="50"/>
  <c r="Z134" i="50"/>
  <c r="Y134" i="50"/>
  <c r="X134" i="50"/>
  <c r="AD134" i="50" s="1"/>
  <c r="W134" i="50"/>
  <c r="AO133" i="50"/>
  <c r="AM133" i="50"/>
  <c r="AL133" i="50"/>
  <c r="AC133" i="50"/>
  <c r="AA133" i="50"/>
  <c r="Z133" i="50"/>
  <c r="AB133" i="50" s="1"/>
  <c r="Y133" i="50"/>
  <c r="X133" i="50"/>
  <c r="AD133" i="50" s="1"/>
  <c r="W133" i="50"/>
  <c r="AO132" i="50"/>
  <c r="AM132" i="50"/>
  <c r="AL132" i="50"/>
  <c r="AC132" i="50"/>
  <c r="AA132" i="50"/>
  <c r="Z132" i="50"/>
  <c r="AB132" i="50" s="1"/>
  <c r="Y132" i="50"/>
  <c r="X132" i="50"/>
  <c r="AD132" i="50" s="1"/>
  <c r="W132" i="50"/>
  <c r="AO131" i="50"/>
  <c r="AM131" i="50"/>
  <c r="AL131" i="50"/>
  <c r="AC131" i="50"/>
  <c r="AA131" i="50"/>
  <c r="Z131" i="50"/>
  <c r="AB131" i="50" s="1"/>
  <c r="Y131" i="50"/>
  <c r="X131" i="50"/>
  <c r="AD131" i="50" s="1"/>
  <c r="W131" i="50"/>
  <c r="AO130" i="50"/>
  <c r="AM130" i="50"/>
  <c r="AL130" i="50"/>
  <c r="AC130" i="50"/>
  <c r="AA130" i="50"/>
  <c r="Z130" i="50"/>
  <c r="AB130" i="50" s="1"/>
  <c r="Y130" i="50"/>
  <c r="X130" i="50"/>
  <c r="AD130" i="50" s="1"/>
  <c r="W130" i="50"/>
  <c r="AO129" i="50"/>
  <c r="AM129" i="50"/>
  <c r="AL129" i="50"/>
  <c r="AC129" i="50"/>
  <c r="AA129" i="50" s="1"/>
  <c r="Z129" i="50"/>
  <c r="AB129" i="50" s="1"/>
  <c r="Y129" i="50"/>
  <c r="X129" i="50"/>
  <c r="AD129" i="50" s="1"/>
  <c r="W129" i="50"/>
  <c r="AO128" i="50"/>
  <c r="AM128" i="50"/>
  <c r="AL128" i="50"/>
  <c r="AD128" i="50"/>
  <c r="AC128" i="50"/>
  <c r="AB128" i="50"/>
  <c r="AA128" i="50"/>
  <c r="Z128" i="50"/>
  <c r="Y128" i="50"/>
  <c r="X128" i="50"/>
  <c r="W128" i="50"/>
  <c r="AO127" i="50"/>
  <c r="AM127" i="50"/>
  <c r="AL127" i="50"/>
  <c r="AD127" i="50"/>
  <c r="AC127" i="50"/>
  <c r="AA127" i="50" s="1"/>
  <c r="Z127" i="50"/>
  <c r="AB127" i="50" s="1"/>
  <c r="Y127" i="50"/>
  <c r="X127" i="50"/>
  <c r="W127" i="50"/>
  <c r="AO126" i="50"/>
  <c r="AM126" i="50"/>
  <c r="AL126" i="50"/>
  <c r="AD126" i="50"/>
  <c r="AC126" i="50"/>
  <c r="AA126" i="50" s="1"/>
  <c r="AB126" i="50"/>
  <c r="Z126" i="50"/>
  <c r="Y126" i="50"/>
  <c r="X126" i="50"/>
  <c r="W126" i="50"/>
  <c r="AO125" i="50"/>
  <c r="AM125" i="50"/>
  <c r="AL125" i="50"/>
  <c r="AD125" i="50"/>
  <c r="AC125" i="50"/>
  <c r="AB125" i="50"/>
  <c r="AA125" i="50"/>
  <c r="Z125" i="50"/>
  <c r="Y125" i="50"/>
  <c r="X125" i="50"/>
  <c r="W125" i="50"/>
  <c r="AO124" i="50"/>
  <c r="AM124" i="50"/>
  <c r="AL124" i="50"/>
  <c r="AD124" i="50"/>
  <c r="AC124" i="50"/>
  <c r="AA124" i="50" s="1"/>
  <c r="Z124" i="50"/>
  <c r="AB124" i="50" s="1"/>
  <c r="Y124" i="50"/>
  <c r="X124" i="50"/>
  <c r="W124" i="50"/>
  <c r="AO123" i="50"/>
  <c r="AM123" i="50"/>
  <c r="AL123" i="50"/>
  <c r="AD123" i="50"/>
  <c r="AC123" i="50"/>
  <c r="AA123" i="50" s="1"/>
  <c r="AB123" i="50"/>
  <c r="Z123" i="50"/>
  <c r="Y123" i="50"/>
  <c r="X123" i="50"/>
  <c r="W123" i="50"/>
  <c r="AO122" i="50"/>
  <c r="AM122" i="50"/>
  <c r="AL122" i="50"/>
  <c r="AC122" i="50"/>
  <c r="AA122" i="50"/>
  <c r="Z122" i="50"/>
  <c r="AB122" i="50" s="1"/>
  <c r="Y122" i="50"/>
  <c r="X122" i="50"/>
  <c r="AD122" i="50" s="1"/>
  <c r="W122" i="50"/>
  <c r="AO121" i="50"/>
  <c r="AM121" i="50"/>
  <c r="AL121" i="50"/>
  <c r="AC121" i="50"/>
  <c r="AA121" i="50"/>
  <c r="Z121" i="50"/>
  <c r="AB121" i="50" s="1"/>
  <c r="Y121" i="50"/>
  <c r="X121" i="50"/>
  <c r="AD121" i="50" s="1"/>
  <c r="W121" i="50"/>
  <c r="AO120" i="50"/>
  <c r="AM120" i="50"/>
  <c r="AL120" i="50"/>
  <c r="AC120" i="50"/>
  <c r="AA120" i="50"/>
  <c r="Z120" i="50"/>
  <c r="AB120" i="50" s="1"/>
  <c r="Y120" i="50"/>
  <c r="X120" i="50"/>
  <c r="AD120" i="50" s="1"/>
  <c r="W120" i="50"/>
  <c r="AO119" i="50"/>
  <c r="AM119" i="50"/>
  <c r="AL119" i="50"/>
  <c r="AC119" i="50"/>
  <c r="AA119" i="50"/>
  <c r="Z119" i="50"/>
  <c r="AB119" i="50" s="1"/>
  <c r="Y119" i="50"/>
  <c r="X119" i="50"/>
  <c r="AD119" i="50" s="1"/>
  <c r="W119" i="50"/>
  <c r="AO118" i="50"/>
  <c r="AM118" i="50"/>
  <c r="AL118" i="50"/>
  <c r="AC118" i="50"/>
  <c r="AA118" i="50"/>
  <c r="Z118" i="50"/>
  <c r="AB118" i="50" s="1"/>
  <c r="Y118" i="50"/>
  <c r="X118" i="50"/>
  <c r="AD118" i="50" s="1"/>
  <c r="W118" i="50"/>
  <c r="AO117" i="50"/>
  <c r="AM117" i="50"/>
  <c r="AL117" i="50"/>
  <c r="AC117" i="50"/>
  <c r="AA117" i="50" s="1"/>
  <c r="Z117" i="50"/>
  <c r="AB117" i="50" s="1"/>
  <c r="Y117" i="50"/>
  <c r="X117" i="50"/>
  <c r="AD117" i="50" s="1"/>
  <c r="W117" i="50"/>
  <c r="AO116" i="50"/>
  <c r="AM116" i="50"/>
  <c r="AL116" i="50"/>
  <c r="AD116" i="50"/>
  <c r="AC116" i="50"/>
  <c r="AB116" i="50"/>
  <c r="AA116" i="50"/>
  <c r="Z116" i="50"/>
  <c r="Y116" i="50"/>
  <c r="X116" i="50"/>
  <c r="W116" i="50"/>
  <c r="AO115" i="50"/>
  <c r="AM115" i="50"/>
  <c r="AL115" i="50"/>
  <c r="AD115" i="50"/>
  <c r="AC115" i="50"/>
  <c r="AA115" i="50" s="1"/>
  <c r="Z115" i="50"/>
  <c r="AB115" i="50" s="1"/>
  <c r="Y115" i="50"/>
  <c r="X115" i="50"/>
  <c r="W115" i="50"/>
  <c r="AO114" i="50"/>
  <c r="AM114" i="50"/>
  <c r="AL114" i="50"/>
  <c r="AD114" i="50"/>
  <c r="AC114" i="50"/>
  <c r="AA114" i="50" s="1"/>
  <c r="AB114" i="50"/>
  <c r="Z114" i="50"/>
  <c r="Y114" i="50"/>
  <c r="X114" i="50"/>
  <c r="W114" i="50"/>
  <c r="AO113" i="50"/>
  <c r="AM113" i="50"/>
  <c r="AL113" i="50"/>
  <c r="AD113" i="50"/>
  <c r="AC113" i="50"/>
  <c r="AA113" i="50" s="1"/>
  <c r="AB113" i="50"/>
  <c r="Z113" i="50"/>
  <c r="Y113" i="50"/>
  <c r="X113" i="50"/>
  <c r="W113" i="50"/>
  <c r="AO112" i="50"/>
  <c r="AM112" i="50"/>
  <c r="AL112" i="50"/>
  <c r="AD112" i="50"/>
  <c r="AC112" i="50"/>
  <c r="AB112" i="50"/>
  <c r="AA112" i="50"/>
  <c r="Z112" i="50"/>
  <c r="Y112" i="50"/>
  <c r="X112" i="50"/>
  <c r="W112" i="50"/>
  <c r="AO111" i="50"/>
  <c r="AM111" i="50"/>
  <c r="AL111" i="50"/>
  <c r="AD111" i="50"/>
  <c r="AC111" i="50"/>
  <c r="AA111" i="50"/>
  <c r="Z111" i="50"/>
  <c r="AB111" i="50" s="1"/>
  <c r="Y111" i="50"/>
  <c r="X111" i="50"/>
  <c r="W111" i="50"/>
  <c r="AO110" i="50"/>
  <c r="AM110" i="50"/>
  <c r="AL110" i="50"/>
  <c r="AC110" i="50"/>
  <c r="AA110" i="50"/>
  <c r="Z110" i="50"/>
  <c r="AB110" i="50" s="1"/>
  <c r="Y110" i="50"/>
  <c r="X110" i="50"/>
  <c r="AD110" i="50" s="1"/>
  <c r="W110" i="50"/>
  <c r="AO109" i="50"/>
  <c r="AM109" i="50"/>
  <c r="AL109" i="50"/>
  <c r="AC109" i="50"/>
  <c r="AB109" i="50"/>
  <c r="AA109" i="50"/>
  <c r="Z109" i="50"/>
  <c r="Y109" i="50"/>
  <c r="X109" i="50"/>
  <c r="AD109" i="50" s="1"/>
  <c r="W109" i="50"/>
  <c r="AO108" i="50"/>
  <c r="AM108" i="50"/>
  <c r="AL108" i="50"/>
  <c r="AC108" i="50"/>
  <c r="AA108" i="50"/>
  <c r="Z108" i="50"/>
  <c r="AB108" i="50" s="1"/>
  <c r="Y108" i="50"/>
  <c r="X108" i="50"/>
  <c r="AD108" i="50" s="1"/>
  <c r="W108" i="50"/>
  <c r="AO107" i="50"/>
  <c r="AM107" i="50"/>
  <c r="AL107" i="50"/>
  <c r="AC107" i="50"/>
  <c r="AA107" i="50"/>
  <c r="Z107" i="50"/>
  <c r="AB107" i="50" s="1"/>
  <c r="Y107" i="50"/>
  <c r="X107" i="50"/>
  <c r="AD107" i="50" s="1"/>
  <c r="W107" i="50"/>
  <c r="AO106" i="50"/>
  <c r="AM106" i="50"/>
  <c r="AL106" i="50"/>
  <c r="AC106" i="50"/>
  <c r="AA106" i="50"/>
  <c r="Z106" i="50"/>
  <c r="AB106" i="50" s="1"/>
  <c r="Y106" i="50"/>
  <c r="X106" i="50"/>
  <c r="AD106" i="50" s="1"/>
  <c r="W106" i="50"/>
  <c r="AO105" i="50"/>
  <c r="AM105" i="50"/>
  <c r="AL105" i="50"/>
  <c r="AC105" i="50"/>
  <c r="AA105" i="50" s="1"/>
  <c r="Z105" i="50"/>
  <c r="AB105" i="50" s="1"/>
  <c r="Y105" i="50"/>
  <c r="X105" i="50"/>
  <c r="AD105" i="50" s="1"/>
  <c r="W105" i="50"/>
  <c r="AO104" i="50"/>
  <c r="AM104" i="50"/>
  <c r="AL104" i="50"/>
  <c r="AD104" i="50"/>
  <c r="AC104" i="50"/>
  <c r="AB104" i="50"/>
  <c r="AA104" i="50"/>
  <c r="Z104" i="50"/>
  <c r="Y104" i="50"/>
  <c r="X104" i="50"/>
  <c r="W104" i="50"/>
  <c r="AO103" i="50"/>
  <c r="AM103" i="50"/>
  <c r="AL103" i="50"/>
  <c r="AD103" i="50"/>
  <c r="AC103" i="50"/>
  <c r="AA103" i="50" s="1"/>
  <c r="Z103" i="50"/>
  <c r="AB103" i="50" s="1"/>
  <c r="Y103" i="50"/>
  <c r="X103" i="50"/>
  <c r="W103" i="50"/>
  <c r="AO102" i="50"/>
  <c r="AM102" i="50"/>
  <c r="AL102" i="50"/>
  <c r="AD102" i="50"/>
  <c r="AC102" i="50"/>
  <c r="AA102" i="50" s="1"/>
  <c r="AB102" i="50"/>
  <c r="Z102" i="50"/>
  <c r="Y102" i="50"/>
  <c r="X102" i="50"/>
  <c r="W102" i="50"/>
  <c r="AO101" i="50"/>
  <c r="AM101" i="50"/>
  <c r="AL101" i="50"/>
  <c r="AD101" i="50"/>
  <c r="AC101" i="50"/>
  <c r="AB101" i="50"/>
  <c r="AA101" i="50"/>
  <c r="Z101" i="50"/>
  <c r="Y101" i="50"/>
  <c r="X101" i="50"/>
  <c r="W101" i="50"/>
  <c r="AO100" i="50"/>
  <c r="AM100" i="50"/>
  <c r="AL100" i="50"/>
  <c r="AD100" i="50"/>
  <c r="AC100" i="50"/>
  <c r="AA100" i="50"/>
  <c r="Z100" i="50"/>
  <c r="AB100" i="50" s="1"/>
  <c r="Y100" i="50"/>
  <c r="X100" i="50"/>
  <c r="W100" i="50"/>
  <c r="AO99" i="50"/>
  <c r="AM99" i="50"/>
  <c r="AL99" i="50"/>
  <c r="AD99" i="50"/>
  <c r="AC99" i="50"/>
  <c r="AA99" i="50"/>
  <c r="Z99" i="50"/>
  <c r="AB99" i="50" s="1"/>
  <c r="Y99" i="50"/>
  <c r="X99" i="50"/>
  <c r="W99" i="50"/>
  <c r="AO98" i="50"/>
  <c r="AM98" i="50"/>
  <c r="AL98" i="50"/>
  <c r="AC98" i="50"/>
  <c r="AA98" i="50" s="1"/>
  <c r="AB98" i="50"/>
  <c r="Z98" i="50"/>
  <c r="Y98" i="50"/>
  <c r="X98" i="50"/>
  <c r="AD98" i="50" s="1"/>
  <c r="W98" i="50"/>
  <c r="AO97" i="50"/>
  <c r="AM97" i="50"/>
  <c r="AL97" i="50"/>
  <c r="AC97" i="50"/>
  <c r="AB97" i="50"/>
  <c r="AA97" i="50"/>
  <c r="Z97" i="50"/>
  <c r="Y97" i="50"/>
  <c r="X97" i="50"/>
  <c r="AD97" i="50" s="1"/>
  <c r="W97" i="50"/>
  <c r="AO96" i="50"/>
  <c r="AM96" i="50"/>
  <c r="AL96" i="50"/>
  <c r="AC96" i="50"/>
  <c r="AA96" i="50"/>
  <c r="Z96" i="50"/>
  <c r="AB96" i="50" s="1"/>
  <c r="Y96" i="50"/>
  <c r="X96" i="50"/>
  <c r="AD96" i="50" s="1"/>
  <c r="W96" i="50"/>
  <c r="AO95" i="50"/>
  <c r="AM95" i="50"/>
  <c r="AL95" i="50"/>
  <c r="AC95" i="50"/>
  <c r="AA95" i="50"/>
  <c r="Z95" i="50"/>
  <c r="AB95" i="50" s="1"/>
  <c r="Y95" i="50"/>
  <c r="X95" i="50"/>
  <c r="AD95" i="50" s="1"/>
  <c r="W95" i="50"/>
  <c r="AO94" i="50"/>
  <c r="AN94" i="50"/>
  <c r="AL94" i="50" s="1"/>
  <c r="AK94" i="50"/>
  <c r="AM94" i="50" s="1"/>
  <c r="AJ94" i="50"/>
  <c r="AI94" i="50"/>
  <c r="Z94" i="50"/>
  <c r="AB94" i="50" s="1"/>
  <c r="Y94" i="50"/>
  <c r="X94" i="50"/>
  <c r="AD94" i="50" s="1"/>
  <c r="W94" i="50"/>
  <c r="AN93" i="50"/>
  <c r="AL93" i="50"/>
  <c r="AK93" i="50"/>
  <c r="Z93" i="50" s="1"/>
  <c r="AJ93" i="50"/>
  <c r="Y93" i="50" s="1"/>
  <c r="AI93" i="50"/>
  <c r="AC93" i="50"/>
  <c r="AB93" i="50"/>
  <c r="AA93" i="50"/>
  <c r="W93" i="50"/>
  <c r="AN92" i="50"/>
  <c r="AC92" i="50" s="1"/>
  <c r="AA92" i="50" s="1"/>
  <c r="AL92" i="50"/>
  <c r="AK92" i="50"/>
  <c r="Z92" i="50" s="1"/>
  <c r="AB92" i="50" s="1"/>
  <c r="AJ92" i="50"/>
  <c r="Y92" i="50" s="1"/>
  <c r="AI92" i="50"/>
  <c r="W92" i="50"/>
  <c r="AO91" i="50"/>
  <c r="AN91" i="50"/>
  <c r="AC91" i="50" s="1"/>
  <c r="AA91" i="50" s="1"/>
  <c r="AM91" i="50"/>
  <c r="AK91" i="50"/>
  <c r="AJ91" i="50"/>
  <c r="AI91" i="50"/>
  <c r="Z91" i="50"/>
  <c r="AB91" i="50" s="1"/>
  <c r="Y91" i="50"/>
  <c r="X91" i="50"/>
  <c r="AD91" i="50" s="1"/>
  <c r="W91" i="50"/>
  <c r="AO90" i="50"/>
  <c r="AN90" i="50"/>
  <c r="AL90" i="50" s="1"/>
  <c r="AK90" i="50"/>
  <c r="AM90" i="50" s="1"/>
  <c r="AJ90" i="50"/>
  <c r="AI90" i="50"/>
  <c r="AC90" i="50"/>
  <c r="AA90" i="50"/>
  <c r="Z90" i="50"/>
  <c r="AB90" i="50" s="1"/>
  <c r="Y90" i="50"/>
  <c r="X90" i="50"/>
  <c r="AD90" i="50" s="1"/>
  <c r="W90" i="50"/>
  <c r="AN89" i="50"/>
  <c r="AL89" i="50"/>
  <c r="AK89" i="50"/>
  <c r="Z89" i="50" s="1"/>
  <c r="AJ89" i="50"/>
  <c r="Y89" i="50" s="1"/>
  <c r="AI89" i="50"/>
  <c r="AC89" i="50"/>
  <c r="AB89" i="50"/>
  <c r="AA89" i="50"/>
  <c r="W89" i="50"/>
  <c r="AN88" i="50"/>
  <c r="AC88" i="50" s="1"/>
  <c r="AA88" i="50" s="1"/>
  <c r="AL88" i="50"/>
  <c r="AK88" i="50"/>
  <c r="Z88" i="50" s="1"/>
  <c r="AB88" i="50" s="1"/>
  <c r="AJ88" i="50"/>
  <c r="Y88" i="50" s="1"/>
  <c r="AI88" i="50"/>
  <c r="W88" i="50"/>
  <c r="AO87" i="50"/>
  <c r="AN87" i="50"/>
  <c r="AC87" i="50" s="1"/>
  <c r="AA87" i="50" s="1"/>
  <c r="AM87" i="50"/>
  <c r="AK87" i="50"/>
  <c r="AJ87" i="50"/>
  <c r="AI87" i="50"/>
  <c r="Z87" i="50"/>
  <c r="AB87" i="50" s="1"/>
  <c r="Y87" i="50"/>
  <c r="X87" i="50"/>
  <c r="AD87" i="50" s="1"/>
  <c r="W87" i="50"/>
  <c r="AO86" i="50"/>
  <c r="AN86" i="50"/>
  <c r="AL86" i="50" s="1"/>
  <c r="AK86" i="50"/>
  <c r="AM86" i="50" s="1"/>
  <c r="AJ86" i="50"/>
  <c r="AI86" i="50"/>
  <c r="Z86" i="50"/>
  <c r="AB86" i="50" s="1"/>
  <c r="Y86" i="50"/>
  <c r="X86" i="50"/>
  <c r="AD86" i="50" s="1"/>
  <c r="W86" i="50"/>
  <c r="AN85" i="50"/>
  <c r="AL85" i="50"/>
  <c r="AK85" i="50"/>
  <c r="Z85" i="50" s="1"/>
  <c r="AB85" i="50" s="1"/>
  <c r="AJ85" i="50"/>
  <c r="Y85" i="50" s="1"/>
  <c r="AI85" i="50"/>
  <c r="AC85" i="50"/>
  <c r="AA85" i="50"/>
  <c r="W85" i="50"/>
  <c r="AN84" i="50"/>
  <c r="AC84" i="50" s="1"/>
  <c r="AA84" i="50" s="1"/>
  <c r="AL84" i="50"/>
  <c r="AK84" i="50"/>
  <c r="Z84" i="50" s="1"/>
  <c r="AB84" i="50" s="1"/>
  <c r="AJ84" i="50"/>
  <c r="Y84" i="50" s="1"/>
  <c r="AI84" i="50"/>
  <c r="W84" i="50"/>
  <c r="T84" i="50"/>
  <c r="AO83" i="50"/>
  <c r="AN83" i="50"/>
  <c r="AC83" i="50" s="1"/>
  <c r="AM83" i="50"/>
  <c r="AL83" i="50"/>
  <c r="AK83" i="50"/>
  <c r="AJ83" i="50"/>
  <c r="AI83" i="50"/>
  <c r="AA83" i="50"/>
  <c r="Z83" i="50"/>
  <c r="AB83" i="50" s="1"/>
  <c r="Y83" i="50"/>
  <c r="X83" i="50"/>
  <c r="AD83" i="50" s="1"/>
  <c r="W83" i="50"/>
  <c r="AO82" i="50"/>
  <c r="AN82" i="50"/>
  <c r="AM82" i="50"/>
  <c r="AL82" i="50"/>
  <c r="AK82" i="50"/>
  <c r="AJ82" i="50"/>
  <c r="AI82" i="50"/>
  <c r="X82" i="50" s="1"/>
  <c r="AD82" i="50"/>
  <c r="AC82" i="50"/>
  <c r="AA82" i="50" s="1"/>
  <c r="Z82" i="50"/>
  <c r="AB82" i="50" s="1"/>
  <c r="Y82" i="50"/>
  <c r="W82" i="50"/>
  <c r="AN81" i="50"/>
  <c r="AL81" i="50"/>
  <c r="AK81" i="50"/>
  <c r="AJ81" i="50"/>
  <c r="Y81" i="50" s="1"/>
  <c r="AI81" i="50"/>
  <c r="AC81" i="50"/>
  <c r="AA81" i="50" s="1"/>
  <c r="W81" i="50"/>
  <c r="AN80" i="50"/>
  <c r="AC80" i="50" s="1"/>
  <c r="AA80" i="50" s="1"/>
  <c r="AL80" i="50"/>
  <c r="AK80" i="50"/>
  <c r="Z80" i="50" s="1"/>
  <c r="AB80" i="50" s="1"/>
  <c r="AJ80" i="50"/>
  <c r="Y80" i="50" s="1"/>
  <c r="AI80" i="50"/>
  <c r="AO80" i="50" s="1"/>
  <c r="X80" i="50"/>
  <c r="AD80" i="50" s="1"/>
  <c r="W80" i="50"/>
  <c r="AO79" i="50"/>
  <c r="AN79" i="50"/>
  <c r="AC79" i="50" s="1"/>
  <c r="AA79" i="50" s="1"/>
  <c r="AM79" i="50"/>
  <c r="AK79" i="50"/>
  <c r="AJ79" i="50"/>
  <c r="AI79" i="50"/>
  <c r="Z79" i="50"/>
  <c r="AB79" i="50" s="1"/>
  <c r="Y79" i="50"/>
  <c r="X79" i="50"/>
  <c r="AD79" i="50" s="1"/>
  <c r="W79" i="50"/>
  <c r="AO78" i="50"/>
  <c r="AN78" i="50"/>
  <c r="AM78" i="50"/>
  <c r="AL78" i="50"/>
  <c r="AK78" i="50"/>
  <c r="AJ78" i="50"/>
  <c r="AI78" i="50"/>
  <c r="X78" i="50" s="1"/>
  <c r="AD78" i="50"/>
  <c r="AC78" i="50"/>
  <c r="AA78" i="50" s="1"/>
  <c r="Z78" i="50"/>
  <c r="AB78" i="50" s="1"/>
  <c r="Y78" i="50"/>
  <c r="W78" i="50"/>
  <c r="AN77" i="50"/>
  <c r="AL77" i="50"/>
  <c r="AK77" i="50"/>
  <c r="AJ77" i="50"/>
  <c r="Y77" i="50" s="1"/>
  <c r="AI77" i="50"/>
  <c r="AC77" i="50"/>
  <c r="AA77" i="50" s="1"/>
  <c r="W77" i="50"/>
  <c r="AO76" i="50"/>
  <c r="AN76" i="50"/>
  <c r="AC76" i="50" s="1"/>
  <c r="AA76" i="50" s="1"/>
  <c r="AM76" i="50"/>
  <c r="AK76" i="50"/>
  <c r="Z76" i="50" s="1"/>
  <c r="AB76" i="50" s="1"/>
  <c r="AJ76" i="50"/>
  <c r="AI76" i="50"/>
  <c r="Y76" i="50"/>
  <c r="X76" i="50"/>
  <c r="AD76" i="50" s="1"/>
  <c r="W76" i="50"/>
  <c r="AO75" i="50"/>
  <c r="AN75" i="50"/>
  <c r="AL75" i="50" s="1"/>
  <c r="AM75" i="50"/>
  <c r="AK75" i="50"/>
  <c r="AJ75" i="50"/>
  <c r="AI75" i="50"/>
  <c r="Z75" i="50"/>
  <c r="AB75" i="50" s="1"/>
  <c r="Y75" i="50"/>
  <c r="X75" i="50"/>
  <c r="AD75" i="50" s="1"/>
  <c r="W75" i="50"/>
  <c r="AN74" i="50"/>
  <c r="AL74" i="50" s="1"/>
  <c r="AK74" i="50"/>
  <c r="AM74" i="50" s="1"/>
  <c r="AJ74" i="50"/>
  <c r="Y74" i="50" s="1"/>
  <c r="AI74" i="50"/>
  <c r="AC74" i="50"/>
  <c r="AA74" i="50" s="1"/>
  <c r="Z74" i="50"/>
  <c r="AB74" i="50" s="1"/>
  <c r="W74" i="50"/>
  <c r="AN73" i="50"/>
  <c r="AC73" i="50" s="1"/>
  <c r="AA73" i="50" s="1"/>
  <c r="AL73" i="50"/>
  <c r="AK73" i="50"/>
  <c r="Z73" i="50" s="1"/>
  <c r="AB73" i="50" s="1"/>
  <c r="AJ73" i="50"/>
  <c r="Y73" i="50" s="1"/>
  <c r="AI73" i="50"/>
  <c r="AO73" i="50" s="1"/>
  <c r="X73" i="50"/>
  <c r="AD73" i="50" s="1"/>
  <c r="W73" i="50"/>
  <c r="AO72" i="50"/>
  <c r="AN72" i="50"/>
  <c r="AC72" i="50" s="1"/>
  <c r="AA72" i="50" s="1"/>
  <c r="AM72" i="50"/>
  <c r="AK72" i="50"/>
  <c r="AJ72" i="50"/>
  <c r="AI72" i="50"/>
  <c r="Z72" i="50"/>
  <c r="AB72" i="50" s="1"/>
  <c r="Y72" i="50"/>
  <c r="X72" i="50"/>
  <c r="AD72" i="50" s="1"/>
  <c r="W72" i="50"/>
  <c r="AO71" i="50"/>
  <c r="AN71" i="50"/>
  <c r="AM71" i="50"/>
  <c r="AL71" i="50"/>
  <c r="AK71" i="50"/>
  <c r="AJ71" i="50"/>
  <c r="AI71" i="50"/>
  <c r="X71" i="50" s="1"/>
  <c r="AD71" i="50"/>
  <c r="AC71" i="50"/>
  <c r="AA71" i="50"/>
  <c r="Z71" i="50"/>
  <c r="AB71" i="50" s="1"/>
  <c r="Y71" i="50"/>
  <c r="W71" i="50"/>
  <c r="AN70" i="50"/>
  <c r="AL70" i="50"/>
  <c r="AK70" i="50"/>
  <c r="AJ70" i="50"/>
  <c r="Y70" i="50" s="1"/>
  <c r="AI70" i="50"/>
  <c r="AC70" i="50"/>
  <c r="AA70" i="50" s="1"/>
  <c r="W70" i="50"/>
  <c r="AN69" i="50"/>
  <c r="AC69" i="50" s="1"/>
  <c r="AA69" i="50" s="1"/>
  <c r="AK69" i="50"/>
  <c r="Z69" i="50" s="1"/>
  <c r="AB69" i="50" s="1"/>
  <c r="AJ69" i="50"/>
  <c r="Y69" i="50" s="1"/>
  <c r="AI69" i="50"/>
  <c r="X69" i="50" s="1"/>
  <c r="AD69" i="50" s="1"/>
  <c r="W69" i="50"/>
  <c r="AO68" i="50"/>
  <c r="AN68" i="50"/>
  <c r="AL68" i="50" s="1"/>
  <c r="AM68" i="50"/>
  <c r="AK68" i="50"/>
  <c r="AJ68" i="50"/>
  <c r="AI68" i="50"/>
  <c r="AC68" i="50"/>
  <c r="AA68" i="50" s="1"/>
  <c r="AB68" i="50"/>
  <c r="Z68" i="50"/>
  <c r="Y68" i="50"/>
  <c r="X68" i="50"/>
  <c r="AD68" i="50" s="1"/>
  <c r="W68" i="50"/>
  <c r="AN67" i="50"/>
  <c r="AL67" i="50"/>
  <c r="AK67" i="50"/>
  <c r="AJ67" i="50"/>
  <c r="Y67" i="50" s="1"/>
  <c r="AI67" i="50"/>
  <c r="AC67" i="50"/>
  <c r="AA67" i="50" s="1"/>
  <c r="W67" i="50"/>
  <c r="AO66" i="50"/>
  <c r="AN66" i="50"/>
  <c r="AC66" i="50" s="1"/>
  <c r="AA66" i="50" s="1"/>
  <c r="AM66" i="50"/>
  <c r="AK66" i="50"/>
  <c r="AJ66" i="50"/>
  <c r="Y66" i="50" s="1"/>
  <c r="AI66" i="50"/>
  <c r="Z66" i="50"/>
  <c r="AB66" i="50" s="1"/>
  <c r="X66" i="50"/>
  <c r="AD66" i="50" s="1"/>
  <c r="W66" i="50"/>
  <c r="K66" i="50"/>
  <c r="V65" i="50" s="1"/>
  <c r="AN65" i="50"/>
  <c r="AL65" i="50" s="1"/>
  <c r="AK65" i="50"/>
  <c r="AM65" i="50" s="1"/>
  <c r="AJ65" i="50"/>
  <c r="Y65" i="50" s="1"/>
  <c r="AI65" i="50"/>
  <c r="AC65" i="50"/>
  <c r="AA65" i="50" s="1"/>
  <c r="Z65" i="50"/>
  <c r="AB65" i="50" s="1"/>
  <c r="W65" i="50"/>
  <c r="AN64" i="50"/>
  <c r="AM64" i="50"/>
  <c r="AL64" i="50"/>
  <c r="AK64" i="50"/>
  <c r="AJ64" i="50"/>
  <c r="AI64" i="50"/>
  <c r="AO64" i="50" s="1"/>
  <c r="V64" i="50"/>
  <c r="F53" i="50"/>
  <c r="AA52" i="50"/>
  <c r="F52" i="50"/>
  <c r="AA51" i="50"/>
  <c r="X51" i="50"/>
  <c r="X52" i="50" s="1"/>
  <c r="I55" i="50" s="1"/>
  <c r="I56" i="50" s="1"/>
  <c r="I57" i="50" s="1"/>
  <c r="E49" i="50"/>
  <c r="L41" i="50"/>
  <c r="K38" i="50"/>
  <c r="Q36" i="50"/>
  <c r="M36" i="50"/>
  <c r="Q35" i="50"/>
  <c r="Q34" i="50"/>
  <c r="Q33" i="50"/>
  <c r="Q32" i="50"/>
  <c r="Q31" i="50"/>
  <c r="M31" i="50"/>
  <c r="Q30" i="50"/>
  <c r="M30" i="50"/>
  <c r="Q29" i="50"/>
  <c r="M29" i="50"/>
  <c r="Q28" i="50"/>
  <c r="Q27" i="50"/>
  <c r="Q26" i="50"/>
  <c r="Q25" i="50"/>
  <c r="Q24" i="50"/>
  <c r="M24" i="50"/>
  <c r="Q23" i="50"/>
  <c r="M23" i="50"/>
  <c r="Q22" i="50"/>
  <c r="M22" i="50"/>
  <c r="AO198" i="49"/>
  <c r="AM198" i="49"/>
  <c r="AL198" i="49"/>
  <c r="AD198" i="49"/>
  <c r="AC198" i="49"/>
  <c r="AA198" i="49" s="1"/>
  <c r="AB198" i="49"/>
  <c r="Z198" i="49"/>
  <c r="Y198" i="49"/>
  <c r="X198" i="49"/>
  <c r="W198" i="49"/>
  <c r="AO197" i="49"/>
  <c r="AM197" i="49"/>
  <c r="AL197" i="49"/>
  <c r="AD197" i="49"/>
  <c r="AC197" i="49"/>
  <c r="AB197" i="49"/>
  <c r="AA197" i="49"/>
  <c r="Z197" i="49"/>
  <c r="Y197" i="49"/>
  <c r="X197" i="49"/>
  <c r="W197" i="49"/>
  <c r="AO196" i="49"/>
  <c r="AM196" i="49"/>
  <c r="AL196" i="49"/>
  <c r="AD196" i="49"/>
  <c r="AC196" i="49"/>
  <c r="AA196" i="49"/>
  <c r="Z196" i="49"/>
  <c r="AB196" i="49" s="1"/>
  <c r="Y196" i="49"/>
  <c r="X196" i="49"/>
  <c r="W196" i="49"/>
  <c r="AO195" i="49"/>
  <c r="AM195" i="49"/>
  <c r="AL195" i="49"/>
  <c r="AC195" i="49"/>
  <c r="AA195" i="49"/>
  <c r="Z195" i="49"/>
  <c r="AB195" i="49" s="1"/>
  <c r="Y195" i="49"/>
  <c r="X195" i="49"/>
  <c r="AD195" i="49" s="1"/>
  <c r="W195" i="49"/>
  <c r="AO194" i="49"/>
  <c r="AM194" i="49"/>
  <c r="AL194" i="49"/>
  <c r="AC194" i="49"/>
  <c r="AA194" i="49"/>
  <c r="Z194" i="49"/>
  <c r="AB194" i="49" s="1"/>
  <c r="Y194" i="49"/>
  <c r="X194" i="49"/>
  <c r="AD194" i="49" s="1"/>
  <c r="W194" i="49"/>
  <c r="AO193" i="49"/>
  <c r="AM193" i="49"/>
  <c r="AL193" i="49"/>
  <c r="AC193" i="49"/>
  <c r="AA193" i="49" s="1"/>
  <c r="Z193" i="49"/>
  <c r="AB193" i="49" s="1"/>
  <c r="Y193" i="49"/>
  <c r="X193" i="49"/>
  <c r="AD193" i="49" s="1"/>
  <c r="W193" i="49"/>
  <c r="AO192" i="49"/>
  <c r="AM192" i="49"/>
  <c r="AL192" i="49"/>
  <c r="AC192" i="49"/>
  <c r="AA192" i="49" s="1"/>
  <c r="AB192" i="49"/>
  <c r="Z192" i="49"/>
  <c r="Y192" i="49"/>
  <c r="X192" i="49"/>
  <c r="AD192" i="49" s="1"/>
  <c r="W192" i="49"/>
  <c r="AO191" i="49"/>
  <c r="AM191" i="49"/>
  <c r="AL191" i="49"/>
  <c r="AC191" i="49"/>
  <c r="AA191" i="49" s="1"/>
  <c r="AB191" i="49"/>
  <c r="Z191" i="49"/>
  <c r="Y191" i="49"/>
  <c r="X191" i="49"/>
  <c r="AD191" i="49" s="1"/>
  <c r="W191" i="49"/>
  <c r="AO190" i="49"/>
  <c r="AM190" i="49"/>
  <c r="AL190" i="49"/>
  <c r="AC190" i="49"/>
  <c r="AA190" i="49" s="1"/>
  <c r="AB190" i="49"/>
  <c r="Z190" i="49"/>
  <c r="Y190" i="49"/>
  <c r="X190" i="49"/>
  <c r="AD190" i="49" s="1"/>
  <c r="W190" i="49"/>
  <c r="AO189" i="49"/>
  <c r="AM189" i="49"/>
  <c r="AL189" i="49"/>
  <c r="AD189" i="49"/>
  <c r="AC189" i="49"/>
  <c r="AB189" i="49"/>
  <c r="AA189" i="49"/>
  <c r="Z189" i="49"/>
  <c r="Y189" i="49"/>
  <c r="X189" i="49"/>
  <c r="W189" i="49"/>
  <c r="AO188" i="49"/>
  <c r="AM188" i="49"/>
  <c r="AL188" i="49"/>
  <c r="AD188" i="49"/>
  <c r="AC188" i="49"/>
  <c r="AA188" i="49"/>
  <c r="Z188" i="49"/>
  <c r="AB188" i="49" s="1"/>
  <c r="Y188" i="49"/>
  <c r="X188" i="49"/>
  <c r="W188" i="49"/>
  <c r="AO187" i="49"/>
  <c r="AM187" i="49"/>
  <c r="AL187" i="49"/>
  <c r="AD187" i="49"/>
  <c r="AC187" i="49"/>
  <c r="AA187" i="49" s="1"/>
  <c r="Z187" i="49"/>
  <c r="AB187" i="49" s="1"/>
  <c r="Y187" i="49"/>
  <c r="X187" i="49"/>
  <c r="W187" i="49"/>
  <c r="AO186" i="49"/>
  <c r="AM186" i="49"/>
  <c r="AL186" i="49"/>
  <c r="AD186" i="49"/>
  <c r="AC186" i="49"/>
  <c r="AA186" i="49" s="1"/>
  <c r="AB186" i="49"/>
  <c r="Z186" i="49"/>
  <c r="Y186" i="49"/>
  <c r="X186" i="49"/>
  <c r="W186" i="49"/>
  <c r="AO185" i="49"/>
  <c r="AM185" i="49"/>
  <c r="AL185" i="49"/>
  <c r="AD185" i="49"/>
  <c r="AC185" i="49"/>
  <c r="AB185" i="49"/>
  <c r="AA185" i="49"/>
  <c r="Z185" i="49"/>
  <c r="Y185" i="49"/>
  <c r="X185" i="49"/>
  <c r="W185" i="49"/>
  <c r="AO184" i="49"/>
  <c r="AM184" i="49"/>
  <c r="AL184" i="49"/>
  <c r="AD184" i="49"/>
  <c r="AC184" i="49"/>
  <c r="AA184" i="49"/>
  <c r="Z184" i="49"/>
  <c r="AB184" i="49" s="1"/>
  <c r="Y184" i="49"/>
  <c r="X184" i="49"/>
  <c r="W184" i="49"/>
  <c r="AO183" i="49"/>
  <c r="AM183" i="49"/>
  <c r="AL183" i="49"/>
  <c r="AC183" i="49"/>
  <c r="AA183" i="49"/>
  <c r="Z183" i="49"/>
  <c r="AB183" i="49" s="1"/>
  <c r="Y183" i="49"/>
  <c r="X183" i="49"/>
  <c r="AD183" i="49" s="1"/>
  <c r="W183" i="49"/>
  <c r="AO182" i="49"/>
  <c r="AM182" i="49"/>
  <c r="AL182" i="49"/>
  <c r="AC182" i="49"/>
  <c r="AA182" i="49"/>
  <c r="Z182" i="49"/>
  <c r="AB182" i="49" s="1"/>
  <c r="Y182" i="49"/>
  <c r="X182" i="49"/>
  <c r="AD182" i="49" s="1"/>
  <c r="W182" i="49"/>
  <c r="AO181" i="49"/>
  <c r="AM181" i="49"/>
  <c r="AL181" i="49"/>
  <c r="AC181" i="49"/>
  <c r="AA181" i="49" s="1"/>
  <c r="Z181" i="49"/>
  <c r="AB181" i="49" s="1"/>
  <c r="Y181" i="49"/>
  <c r="X181" i="49"/>
  <c r="AD181" i="49" s="1"/>
  <c r="W181" i="49"/>
  <c r="AO180" i="49"/>
  <c r="AM180" i="49"/>
  <c r="AL180" i="49"/>
  <c r="AC180" i="49"/>
  <c r="AA180" i="49" s="1"/>
  <c r="AB180" i="49"/>
  <c r="Z180" i="49"/>
  <c r="Y180" i="49"/>
  <c r="X180" i="49"/>
  <c r="AD180" i="49" s="1"/>
  <c r="W180" i="49"/>
  <c r="AO179" i="49"/>
  <c r="AM179" i="49"/>
  <c r="AL179" i="49"/>
  <c r="AC179" i="49"/>
  <c r="AA179" i="49" s="1"/>
  <c r="AB179" i="49"/>
  <c r="Z179" i="49"/>
  <c r="Y179" i="49"/>
  <c r="X179" i="49"/>
  <c r="AD179" i="49" s="1"/>
  <c r="W179" i="49"/>
  <c r="AO178" i="49"/>
  <c r="AM178" i="49"/>
  <c r="AL178" i="49"/>
  <c r="AC178" i="49"/>
  <c r="AA178" i="49" s="1"/>
  <c r="AB178" i="49"/>
  <c r="Z178" i="49"/>
  <c r="Y178" i="49"/>
  <c r="X178" i="49"/>
  <c r="AD178" i="49" s="1"/>
  <c r="W178" i="49"/>
  <c r="AO177" i="49"/>
  <c r="AM177" i="49"/>
  <c r="AL177" i="49"/>
  <c r="AD177" i="49"/>
  <c r="AC177" i="49"/>
  <c r="AB177" i="49"/>
  <c r="AA177" i="49"/>
  <c r="Z177" i="49"/>
  <c r="Y177" i="49"/>
  <c r="X177" i="49"/>
  <c r="W177" i="49"/>
  <c r="AO176" i="49"/>
  <c r="AM176" i="49"/>
  <c r="AL176" i="49"/>
  <c r="AD176" i="49"/>
  <c r="AC176" i="49"/>
  <c r="AA176" i="49"/>
  <c r="Z176" i="49"/>
  <c r="AB176" i="49" s="1"/>
  <c r="Y176" i="49"/>
  <c r="X176" i="49"/>
  <c r="W176" i="49"/>
  <c r="AO175" i="49"/>
  <c r="AM175" i="49"/>
  <c r="AL175" i="49"/>
  <c r="AD175" i="49"/>
  <c r="AC175" i="49"/>
  <c r="AA175" i="49" s="1"/>
  <c r="Z175" i="49"/>
  <c r="AB175" i="49" s="1"/>
  <c r="Y175" i="49"/>
  <c r="X175" i="49"/>
  <c r="W175" i="49"/>
  <c r="AO174" i="49"/>
  <c r="AM174" i="49"/>
  <c r="AL174" i="49"/>
  <c r="AD174" i="49"/>
  <c r="AC174" i="49"/>
  <c r="AA174" i="49" s="1"/>
  <c r="AB174" i="49"/>
  <c r="Z174" i="49"/>
  <c r="Y174" i="49"/>
  <c r="X174" i="49"/>
  <c r="W174" i="49"/>
  <c r="AO173" i="49"/>
  <c r="AM173" i="49"/>
  <c r="AL173" i="49"/>
  <c r="AD173" i="49"/>
  <c r="AC173" i="49"/>
  <c r="AB173" i="49"/>
  <c r="AA173" i="49"/>
  <c r="Z173" i="49"/>
  <c r="Y173" i="49"/>
  <c r="X173" i="49"/>
  <c r="W173" i="49"/>
  <c r="AO172" i="49"/>
  <c r="AM172" i="49"/>
  <c r="AL172" i="49"/>
  <c r="AD172" i="49"/>
  <c r="AC172" i="49"/>
  <c r="AA172" i="49"/>
  <c r="Z172" i="49"/>
  <c r="AB172" i="49" s="1"/>
  <c r="Y172" i="49"/>
  <c r="X172" i="49"/>
  <c r="W172" i="49"/>
  <c r="AO171" i="49"/>
  <c r="AM171" i="49"/>
  <c r="AL171" i="49"/>
  <c r="AC171" i="49"/>
  <c r="AA171" i="49"/>
  <c r="Z171" i="49"/>
  <c r="AB171" i="49" s="1"/>
  <c r="Y171" i="49"/>
  <c r="X171" i="49"/>
  <c r="AD171" i="49" s="1"/>
  <c r="W171" i="49"/>
  <c r="AO170" i="49"/>
  <c r="AM170" i="49"/>
  <c r="AL170" i="49"/>
  <c r="AC170" i="49"/>
  <c r="AA170" i="49"/>
  <c r="Z170" i="49"/>
  <c r="AB170" i="49" s="1"/>
  <c r="Y170" i="49"/>
  <c r="X170" i="49"/>
  <c r="AD170" i="49" s="1"/>
  <c r="W170" i="49"/>
  <c r="AO169" i="49"/>
  <c r="AM169" i="49"/>
  <c r="AL169" i="49"/>
  <c r="AC169" i="49"/>
  <c r="AA169" i="49" s="1"/>
  <c r="Z169" i="49"/>
  <c r="AB169" i="49" s="1"/>
  <c r="Y169" i="49"/>
  <c r="X169" i="49"/>
  <c r="AD169" i="49" s="1"/>
  <c r="W169" i="49"/>
  <c r="AO168" i="49"/>
  <c r="AM168" i="49"/>
  <c r="AL168" i="49"/>
  <c r="AC168" i="49"/>
  <c r="AA168" i="49" s="1"/>
  <c r="AB168" i="49"/>
  <c r="Z168" i="49"/>
  <c r="Y168" i="49"/>
  <c r="X168" i="49"/>
  <c r="AD168" i="49" s="1"/>
  <c r="W168" i="49"/>
  <c r="AO167" i="49"/>
  <c r="AM167" i="49"/>
  <c r="AL167" i="49"/>
  <c r="AC167" i="49"/>
  <c r="AA167" i="49" s="1"/>
  <c r="AB167" i="49"/>
  <c r="Z167" i="49"/>
  <c r="Y167" i="49"/>
  <c r="X167" i="49"/>
  <c r="AD167" i="49" s="1"/>
  <c r="W167" i="49"/>
  <c r="AO166" i="49"/>
  <c r="AM166" i="49"/>
  <c r="AL166" i="49"/>
  <c r="AC166" i="49"/>
  <c r="AA166" i="49" s="1"/>
  <c r="AB166" i="49"/>
  <c r="Z166" i="49"/>
  <c r="Y166" i="49"/>
  <c r="X166" i="49"/>
  <c r="AD166" i="49" s="1"/>
  <c r="W166" i="49"/>
  <c r="AO165" i="49"/>
  <c r="AM165" i="49"/>
  <c r="AL165" i="49"/>
  <c r="AD165" i="49"/>
  <c r="AC165" i="49"/>
  <c r="AB165" i="49"/>
  <c r="AA165" i="49"/>
  <c r="Z165" i="49"/>
  <c r="Y165" i="49"/>
  <c r="X165" i="49"/>
  <c r="W165" i="49"/>
  <c r="AO164" i="49"/>
  <c r="AM164" i="49"/>
  <c r="AL164" i="49"/>
  <c r="AD164" i="49"/>
  <c r="AC164" i="49"/>
  <c r="AA164" i="49"/>
  <c r="Z164" i="49"/>
  <c r="AB164" i="49" s="1"/>
  <c r="Y164" i="49"/>
  <c r="X164" i="49"/>
  <c r="W164" i="49"/>
  <c r="AO163" i="49"/>
  <c r="AM163" i="49"/>
  <c r="AL163" i="49"/>
  <c r="AD163" i="49"/>
  <c r="AC163" i="49"/>
  <c r="AA163" i="49" s="1"/>
  <c r="Z163" i="49"/>
  <c r="AB163" i="49" s="1"/>
  <c r="Y163" i="49"/>
  <c r="X163" i="49"/>
  <c r="W163" i="49"/>
  <c r="AO162" i="49"/>
  <c r="AM162" i="49"/>
  <c r="AL162" i="49"/>
  <c r="AD162" i="49"/>
  <c r="AC162" i="49"/>
  <c r="AA162" i="49" s="1"/>
  <c r="AB162" i="49"/>
  <c r="Z162" i="49"/>
  <c r="Y162" i="49"/>
  <c r="X162" i="49"/>
  <c r="W162" i="49"/>
  <c r="AO161" i="49"/>
  <c r="AM161" i="49"/>
  <c r="AL161" i="49"/>
  <c r="AD161" i="49"/>
  <c r="AC161" i="49"/>
  <c r="AB161" i="49"/>
  <c r="AA161" i="49"/>
  <c r="Z161" i="49"/>
  <c r="Y161" i="49"/>
  <c r="X161" i="49"/>
  <c r="W161" i="49"/>
  <c r="AO160" i="49"/>
  <c r="AM160" i="49"/>
  <c r="AL160" i="49"/>
  <c r="AD160" i="49"/>
  <c r="AC160" i="49"/>
  <c r="AA160" i="49"/>
  <c r="Z160" i="49"/>
  <c r="AB160" i="49" s="1"/>
  <c r="Y160" i="49"/>
  <c r="X160" i="49"/>
  <c r="W160" i="49"/>
  <c r="AO159" i="49"/>
  <c r="AM159" i="49"/>
  <c r="AL159" i="49"/>
  <c r="AC159" i="49"/>
  <c r="AA159" i="49"/>
  <c r="Z159" i="49"/>
  <c r="AB159" i="49" s="1"/>
  <c r="Y159" i="49"/>
  <c r="X159" i="49"/>
  <c r="AD159" i="49" s="1"/>
  <c r="W159" i="49"/>
  <c r="AO158" i="49"/>
  <c r="AM158" i="49"/>
  <c r="AL158" i="49"/>
  <c r="AC158" i="49"/>
  <c r="AA158" i="49"/>
  <c r="Z158" i="49"/>
  <c r="AB158" i="49" s="1"/>
  <c r="Y158" i="49"/>
  <c r="X158" i="49"/>
  <c r="AD158" i="49" s="1"/>
  <c r="W158" i="49"/>
  <c r="AO157" i="49"/>
  <c r="AM157" i="49"/>
  <c r="AL157" i="49"/>
  <c r="AC157" i="49"/>
  <c r="AA157" i="49" s="1"/>
  <c r="Z157" i="49"/>
  <c r="AB157" i="49" s="1"/>
  <c r="Y157" i="49"/>
  <c r="X157" i="49"/>
  <c r="AD157" i="49" s="1"/>
  <c r="W157" i="49"/>
  <c r="AO156" i="49"/>
  <c r="AM156" i="49"/>
  <c r="AL156" i="49"/>
  <c r="AC156" i="49"/>
  <c r="AA156" i="49" s="1"/>
  <c r="AB156" i="49"/>
  <c r="Z156" i="49"/>
  <c r="Y156" i="49"/>
  <c r="X156" i="49"/>
  <c r="AD156" i="49" s="1"/>
  <c r="W156" i="49"/>
  <c r="AO155" i="49"/>
  <c r="AM155" i="49"/>
  <c r="AL155" i="49"/>
  <c r="AC155" i="49"/>
  <c r="AA155" i="49" s="1"/>
  <c r="AB155" i="49"/>
  <c r="Z155" i="49"/>
  <c r="Y155" i="49"/>
  <c r="X155" i="49"/>
  <c r="AD155" i="49" s="1"/>
  <c r="W155" i="49"/>
  <c r="AO154" i="49"/>
  <c r="AM154" i="49"/>
  <c r="AL154" i="49"/>
  <c r="AC154" i="49"/>
  <c r="AA154" i="49" s="1"/>
  <c r="AB154" i="49"/>
  <c r="Z154" i="49"/>
  <c r="Y154" i="49"/>
  <c r="X154" i="49"/>
  <c r="AD154" i="49" s="1"/>
  <c r="W154" i="49"/>
  <c r="AO153" i="49"/>
  <c r="AM153" i="49"/>
  <c r="AL153" i="49"/>
  <c r="AD153" i="49"/>
  <c r="AC153" i="49"/>
  <c r="AB153" i="49"/>
  <c r="AA153" i="49"/>
  <c r="Z153" i="49"/>
  <c r="Y153" i="49"/>
  <c r="X153" i="49"/>
  <c r="W153" i="49"/>
  <c r="AO152" i="49"/>
  <c r="AM152" i="49"/>
  <c r="AL152" i="49"/>
  <c r="AD152" i="49"/>
  <c r="AC152" i="49"/>
  <c r="AA152" i="49"/>
  <c r="Z152" i="49"/>
  <c r="AB152" i="49" s="1"/>
  <c r="Y152" i="49"/>
  <c r="X152" i="49"/>
  <c r="W152" i="49"/>
  <c r="AO151" i="49"/>
  <c r="AM151" i="49"/>
  <c r="AL151" i="49"/>
  <c r="AD151" i="49"/>
  <c r="AC151" i="49"/>
  <c r="AA151" i="49" s="1"/>
  <c r="Z151" i="49"/>
  <c r="AB151" i="49" s="1"/>
  <c r="Y151" i="49"/>
  <c r="X151" i="49"/>
  <c r="W151" i="49"/>
  <c r="AO150" i="49"/>
  <c r="AM150" i="49"/>
  <c r="AL150" i="49"/>
  <c r="AD150" i="49"/>
  <c r="AC150" i="49"/>
  <c r="AA150" i="49" s="1"/>
  <c r="AB150" i="49"/>
  <c r="Z150" i="49"/>
  <c r="Y150" i="49"/>
  <c r="X150" i="49"/>
  <c r="W150" i="49"/>
  <c r="AO149" i="49"/>
  <c r="AM149" i="49"/>
  <c r="AL149" i="49"/>
  <c r="AD149" i="49"/>
  <c r="AC149" i="49"/>
  <c r="AB149" i="49"/>
  <c r="AA149" i="49"/>
  <c r="Z149" i="49"/>
  <c r="Y149" i="49"/>
  <c r="X149" i="49"/>
  <c r="W149" i="49"/>
  <c r="AN148" i="49"/>
  <c r="AL148" i="49" s="1"/>
  <c r="AK148" i="49"/>
  <c r="AM148" i="49" s="1"/>
  <c r="AJ148" i="49"/>
  <c r="Y148" i="49" s="1"/>
  <c r="AI148" i="49"/>
  <c r="W148" i="49"/>
  <c r="AO147" i="49"/>
  <c r="AN147" i="49"/>
  <c r="AC147" i="49" s="1"/>
  <c r="AA147" i="49" s="1"/>
  <c r="AL147" i="49"/>
  <c r="AK147" i="49"/>
  <c r="AJ147" i="49"/>
  <c r="AI147" i="49"/>
  <c r="Y147" i="49"/>
  <c r="X147" i="49"/>
  <c r="AD147" i="49" s="1"/>
  <c r="W147" i="49"/>
  <c r="AO146" i="49"/>
  <c r="AN146" i="49"/>
  <c r="AK146" i="49"/>
  <c r="AM146" i="49" s="1"/>
  <c r="AJ146" i="49"/>
  <c r="AI146" i="49"/>
  <c r="Z146" i="49"/>
  <c r="AB146" i="49" s="1"/>
  <c r="Y146" i="49"/>
  <c r="X146" i="49"/>
  <c r="AD146" i="49" s="1"/>
  <c r="W146" i="49"/>
  <c r="AN145" i="49"/>
  <c r="AL145" i="49" s="1"/>
  <c r="AM145" i="49"/>
  <c r="AK145" i="49"/>
  <c r="Z145" i="49" s="1"/>
  <c r="AJ145" i="49"/>
  <c r="AI145" i="49"/>
  <c r="AO145" i="49" s="1"/>
  <c r="AC145" i="49"/>
  <c r="AB145" i="49"/>
  <c r="AA145" i="49"/>
  <c r="Y145" i="49"/>
  <c r="W145" i="49"/>
  <c r="AN144" i="49"/>
  <c r="AL144" i="49" s="1"/>
  <c r="AK144" i="49"/>
  <c r="AM144" i="49" s="1"/>
  <c r="AJ144" i="49"/>
  <c r="Y144" i="49" s="1"/>
  <c r="AI144" i="49"/>
  <c r="W144" i="49"/>
  <c r="AO143" i="49"/>
  <c r="AN143" i="49"/>
  <c r="AC143" i="49" s="1"/>
  <c r="AA143" i="49" s="1"/>
  <c r="AL143" i="49"/>
  <c r="AK143" i="49"/>
  <c r="AJ143" i="49"/>
  <c r="AI143" i="49"/>
  <c r="Y143" i="49"/>
  <c r="X143" i="49"/>
  <c r="AD143" i="49" s="1"/>
  <c r="W143" i="49"/>
  <c r="AO142" i="49"/>
  <c r="AN142" i="49"/>
  <c r="AK142" i="49"/>
  <c r="AM142" i="49" s="1"/>
  <c r="AJ142" i="49"/>
  <c r="AI142" i="49"/>
  <c r="Z142" i="49"/>
  <c r="AB142" i="49" s="1"/>
  <c r="Y142" i="49"/>
  <c r="X142" i="49"/>
  <c r="AD142" i="49" s="1"/>
  <c r="W142" i="49"/>
  <c r="AN141" i="49"/>
  <c r="AL141" i="49" s="1"/>
  <c r="AM141" i="49"/>
  <c r="AK141" i="49"/>
  <c r="Z141" i="49" s="1"/>
  <c r="AB141" i="49" s="1"/>
  <c r="AJ141" i="49"/>
  <c r="AI141" i="49"/>
  <c r="AO141" i="49" s="1"/>
  <c r="AC141" i="49"/>
  <c r="AA141" i="49"/>
  <c r="Y141" i="49"/>
  <c r="W141" i="49"/>
  <c r="AN140" i="49"/>
  <c r="AL140" i="49" s="1"/>
  <c r="AK140" i="49"/>
  <c r="AM140" i="49" s="1"/>
  <c r="AJ140" i="49"/>
  <c r="Y140" i="49" s="1"/>
  <c r="AI140" i="49"/>
  <c r="W140" i="49"/>
  <c r="AN139" i="49"/>
  <c r="AC139" i="49" s="1"/>
  <c r="AA139" i="49" s="1"/>
  <c r="AL139" i="49"/>
  <c r="AK139" i="49"/>
  <c r="AJ139" i="49"/>
  <c r="AI139" i="49"/>
  <c r="AO139" i="49" s="1"/>
  <c r="Y139" i="49"/>
  <c r="X139" i="49"/>
  <c r="AD139" i="49" s="1"/>
  <c r="W139" i="49"/>
  <c r="AO138" i="49"/>
  <c r="AN138" i="49"/>
  <c r="AK138" i="49"/>
  <c r="AM138" i="49" s="1"/>
  <c r="AJ138" i="49"/>
  <c r="AI138" i="49"/>
  <c r="Z138" i="49"/>
  <c r="AB138" i="49" s="1"/>
  <c r="Y138" i="49"/>
  <c r="X138" i="49"/>
  <c r="AD138" i="49" s="1"/>
  <c r="W138" i="49"/>
  <c r="T138" i="49"/>
  <c r="AN137" i="49"/>
  <c r="AL137" i="49" s="1"/>
  <c r="AM137" i="49"/>
  <c r="AK137" i="49"/>
  <c r="AJ137" i="49"/>
  <c r="Y137" i="49" s="1"/>
  <c r="AI137" i="49"/>
  <c r="AO137" i="49" s="1"/>
  <c r="AC137" i="49"/>
  <c r="AA137" i="49" s="1"/>
  <c r="AB137" i="49"/>
  <c r="Z137" i="49"/>
  <c r="W137" i="49"/>
  <c r="AN136" i="49"/>
  <c r="AL136" i="49"/>
  <c r="AK136" i="49"/>
  <c r="AM136" i="49" s="1"/>
  <c r="AJ136" i="49"/>
  <c r="Y136" i="49" s="1"/>
  <c r="AI136" i="49"/>
  <c r="AC136" i="49"/>
  <c r="AA136" i="49"/>
  <c r="W136" i="49"/>
  <c r="AO135" i="49"/>
  <c r="AN135" i="49"/>
  <c r="AC135" i="49" s="1"/>
  <c r="AA135" i="49" s="1"/>
  <c r="AM135" i="49"/>
  <c r="AL135" i="49"/>
  <c r="AK135" i="49"/>
  <c r="AJ135" i="49"/>
  <c r="AI135" i="49"/>
  <c r="AB135" i="49"/>
  <c r="Z135" i="49"/>
  <c r="Y135" i="49"/>
  <c r="X135" i="49"/>
  <c r="AD135" i="49" s="1"/>
  <c r="W135" i="49"/>
  <c r="AO134" i="49"/>
  <c r="AN134" i="49"/>
  <c r="AL134" i="49"/>
  <c r="AK134" i="49"/>
  <c r="AM134" i="49" s="1"/>
  <c r="AJ134" i="49"/>
  <c r="AI134" i="49"/>
  <c r="X134" i="49" s="1"/>
  <c r="AD134" i="49" s="1"/>
  <c r="AC134" i="49"/>
  <c r="AA134" i="49"/>
  <c r="Z134" i="49"/>
  <c r="AB134" i="49" s="1"/>
  <c r="Y134" i="49"/>
  <c r="W134" i="49"/>
  <c r="AN133" i="49"/>
  <c r="AL133" i="49" s="1"/>
  <c r="AM133" i="49"/>
  <c r="AK133" i="49"/>
  <c r="AJ133" i="49"/>
  <c r="Y133" i="49" s="1"/>
  <c r="AI133" i="49"/>
  <c r="AO133" i="49" s="1"/>
  <c r="AC133" i="49"/>
  <c r="AA133" i="49" s="1"/>
  <c r="AB133" i="49"/>
  <c r="Z133" i="49"/>
  <c r="W133" i="49"/>
  <c r="AN132" i="49"/>
  <c r="AL132" i="49"/>
  <c r="AK132" i="49"/>
  <c r="AM132" i="49" s="1"/>
  <c r="AJ132" i="49"/>
  <c r="Y132" i="49" s="1"/>
  <c r="AI132" i="49"/>
  <c r="AC132" i="49"/>
  <c r="AA132" i="49"/>
  <c r="W132" i="49"/>
  <c r="AO131" i="49"/>
  <c r="AN131" i="49"/>
  <c r="AC131" i="49" s="1"/>
  <c r="AA131" i="49" s="1"/>
  <c r="AM131" i="49"/>
  <c r="AL131" i="49"/>
  <c r="AK131" i="49"/>
  <c r="AJ131" i="49"/>
  <c r="AI131" i="49"/>
  <c r="AB131" i="49"/>
  <c r="Z131" i="49"/>
  <c r="Y131" i="49"/>
  <c r="X131" i="49"/>
  <c r="AD131" i="49" s="1"/>
  <c r="W131" i="49"/>
  <c r="AO130" i="49"/>
  <c r="AN130" i="49"/>
  <c r="AL130" i="49"/>
  <c r="AK130" i="49"/>
  <c r="AM130" i="49" s="1"/>
  <c r="AJ130" i="49"/>
  <c r="AI130" i="49"/>
  <c r="X130" i="49" s="1"/>
  <c r="AD130" i="49" s="1"/>
  <c r="AC130" i="49"/>
  <c r="AA130" i="49"/>
  <c r="Z130" i="49"/>
  <c r="AB130" i="49" s="1"/>
  <c r="Y130" i="49"/>
  <c r="W130" i="49"/>
  <c r="AN129" i="49"/>
  <c r="AL129" i="49" s="1"/>
  <c r="AM129" i="49"/>
  <c r="AK129" i="49"/>
  <c r="AJ129" i="49"/>
  <c r="Y129" i="49" s="1"/>
  <c r="AI129" i="49"/>
  <c r="AO129" i="49" s="1"/>
  <c r="AC129" i="49"/>
  <c r="AA129" i="49" s="1"/>
  <c r="AB129" i="49"/>
  <c r="Z129" i="49"/>
  <c r="W129" i="49"/>
  <c r="AN128" i="49"/>
  <c r="AL128" i="49"/>
  <c r="AK128" i="49"/>
  <c r="AM128" i="49" s="1"/>
  <c r="AJ128" i="49"/>
  <c r="Y128" i="49" s="1"/>
  <c r="AI128" i="49"/>
  <c r="AC128" i="49"/>
  <c r="AA128" i="49"/>
  <c r="W128" i="49"/>
  <c r="AO127" i="49"/>
  <c r="AN127" i="49"/>
  <c r="AC127" i="49" s="1"/>
  <c r="AA127" i="49" s="1"/>
  <c r="AM127" i="49"/>
  <c r="AL127" i="49"/>
  <c r="AK127" i="49"/>
  <c r="AJ127" i="49"/>
  <c r="AI127" i="49"/>
  <c r="AB127" i="49"/>
  <c r="Z127" i="49"/>
  <c r="Y127" i="49"/>
  <c r="X127" i="49"/>
  <c r="AD127" i="49" s="1"/>
  <c r="W127" i="49"/>
  <c r="AO126" i="49"/>
  <c r="AN126" i="49"/>
  <c r="AL126" i="49"/>
  <c r="AK126" i="49"/>
  <c r="AM126" i="49" s="1"/>
  <c r="AJ126" i="49"/>
  <c r="AI126" i="49"/>
  <c r="X126" i="49" s="1"/>
  <c r="AD126" i="49" s="1"/>
  <c r="AC126" i="49"/>
  <c r="AA126" i="49"/>
  <c r="Z126" i="49"/>
  <c r="AB126" i="49" s="1"/>
  <c r="Y126" i="49"/>
  <c r="W126" i="49"/>
  <c r="AN125" i="49"/>
  <c r="AL125" i="49" s="1"/>
  <c r="AM125" i="49"/>
  <c r="AK125" i="49"/>
  <c r="AJ125" i="49"/>
  <c r="Y125" i="49" s="1"/>
  <c r="AI125" i="49"/>
  <c r="AO125" i="49" s="1"/>
  <c r="AC125" i="49"/>
  <c r="AA125" i="49" s="1"/>
  <c r="AB125" i="49"/>
  <c r="Z125" i="49"/>
  <c r="W125" i="49"/>
  <c r="AN124" i="49"/>
  <c r="AL124" i="49"/>
  <c r="AK124" i="49"/>
  <c r="AM124" i="49" s="1"/>
  <c r="AJ124" i="49"/>
  <c r="Y124" i="49" s="1"/>
  <c r="AI124" i="49"/>
  <c r="AC124" i="49"/>
  <c r="AA124" i="49"/>
  <c r="W124" i="49"/>
  <c r="AO123" i="49"/>
  <c r="AN123" i="49"/>
  <c r="AC123" i="49" s="1"/>
  <c r="AA123" i="49" s="1"/>
  <c r="AM123" i="49"/>
  <c r="AL123" i="49"/>
  <c r="AK123" i="49"/>
  <c r="AJ123" i="49"/>
  <c r="AI123" i="49"/>
  <c r="AB123" i="49"/>
  <c r="Z123" i="49"/>
  <c r="Y123" i="49"/>
  <c r="X123" i="49"/>
  <c r="AD123" i="49" s="1"/>
  <c r="W123" i="49"/>
  <c r="AO122" i="49"/>
  <c r="AN122" i="49"/>
  <c r="AL122" i="49"/>
  <c r="AK122" i="49"/>
  <c r="AM122" i="49" s="1"/>
  <c r="AJ122" i="49"/>
  <c r="AI122" i="49"/>
  <c r="X122" i="49" s="1"/>
  <c r="AD122" i="49" s="1"/>
  <c r="AC122" i="49"/>
  <c r="AA122" i="49"/>
  <c r="Z122" i="49"/>
  <c r="AB122" i="49" s="1"/>
  <c r="Y122" i="49"/>
  <c r="W122" i="49"/>
  <c r="AN121" i="49"/>
  <c r="AL121" i="49" s="1"/>
  <c r="AM121" i="49"/>
  <c r="AK121" i="49"/>
  <c r="Z121" i="49" s="1"/>
  <c r="AB121" i="49" s="1"/>
  <c r="AJ121" i="49"/>
  <c r="Y121" i="49" s="1"/>
  <c r="AI121" i="49"/>
  <c r="AO121" i="49" s="1"/>
  <c r="AC121" i="49"/>
  <c r="AA121" i="49" s="1"/>
  <c r="W121" i="49"/>
  <c r="AN120" i="49"/>
  <c r="AC120" i="49" s="1"/>
  <c r="AA120" i="49" s="1"/>
  <c r="AL120" i="49"/>
  <c r="AK120" i="49"/>
  <c r="AJ120" i="49"/>
  <c r="AI120" i="49"/>
  <c r="AO120" i="49" s="1"/>
  <c r="Y120" i="49"/>
  <c r="X120" i="49"/>
  <c r="AD120" i="49" s="1"/>
  <c r="W120" i="49"/>
  <c r="AO119" i="49"/>
  <c r="AN119" i="49"/>
  <c r="AM119" i="49"/>
  <c r="AL119" i="49"/>
  <c r="AK119" i="49"/>
  <c r="AJ119" i="49"/>
  <c r="Y119" i="49" s="1"/>
  <c r="AI119" i="49"/>
  <c r="AC119" i="49"/>
  <c r="AA119" i="49"/>
  <c r="Z119" i="49"/>
  <c r="AB119" i="49" s="1"/>
  <c r="X119" i="49"/>
  <c r="AD119" i="49" s="1"/>
  <c r="W119" i="49"/>
  <c r="AN118" i="49"/>
  <c r="AL118" i="49" s="1"/>
  <c r="AK118" i="49"/>
  <c r="AM118" i="49" s="1"/>
  <c r="AJ118" i="49"/>
  <c r="AI118" i="49"/>
  <c r="AO118" i="49" s="1"/>
  <c r="V118" i="49"/>
  <c r="X107" i="49"/>
  <c r="X108" i="49" s="1"/>
  <c r="I24" i="49" s="1"/>
  <c r="I25" i="49" s="1"/>
  <c r="I26" i="49" s="1"/>
  <c r="L36" i="49"/>
  <c r="K35" i="49"/>
  <c r="V119" i="49" s="1"/>
  <c r="L28" i="49"/>
  <c r="F22" i="49"/>
  <c r="F21" i="49"/>
  <c r="E18" i="49"/>
  <c r="L12" i="49"/>
  <c r="L462" i="33"/>
  <c r="AO532" i="33"/>
  <c r="AM532" i="33"/>
  <c r="AL532" i="33"/>
  <c r="AC532" i="33"/>
  <c r="AA532" i="33"/>
  <c r="Z532" i="33"/>
  <c r="AB532" i="33" s="1"/>
  <c r="Y532" i="33"/>
  <c r="X532" i="33"/>
  <c r="AD532" i="33" s="1"/>
  <c r="W532" i="33"/>
  <c r="AO531" i="33"/>
  <c r="AM531" i="33"/>
  <c r="AL531" i="33"/>
  <c r="AC531" i="33"/>
  <c r="AA531" i="33" s="1"/>
  <c r="Z531" i="33"/>
  <c r="AB531" i="33" s="1"/>
  <c r="Y531" i="33"/>
  <c r="X531" i="33"/>
  <c r="AD531" i="33" s="1"/>
  <c r="W531" i="33"/>
  <c r="AO530" i="33"/>
  <c r="AM530" i="33"/>
  <c r="AL530" i="33"/>
  <c r="AC530" i="33"/>
  <c r="AB530" i="33"/>
  <c r="AA530" i="33"/>
  <c r="Z530" i="33"/>
  <c r="Y530" i="33"/>
  <c r="X530" i="33"/>
  <c r="AD530" i="33" s="1"/>
  <c r="W530" i="33"/>
  <c r="AO529" i="33"/>
  <c r="AM529" i="33"/>
  <c r="AL529" i="33"/>
  <c r="AC529" i="33"/>
  <c r="AA529" i="33" s="1"/>
  <c r="Z529" i="33"/>
  <c r="AB529" i="33" s="1"/>
  <c r="Y529" i="33"/>
  <c r="X529" i="33"/>
  <c r="AD529" i="33" s="1"/>
  <c r="W529" i="33"/>
  <c r="AO528" i="33"/>
  <c r="AM528" i="33"/>
  <c r="AL528" i="33"/>
  <c r="AD528" i="33"/>
  <c r="AC528" i="33"/>
  <c r="AB528" i="33"/>
  <c r="AA528" i="33"/>
  <c r="Z528" i="33"/>
  <c r="Y528" i="33"/>
  <c r="X528" i="33"/>
  <c r="W528" i="33"/>
  <c r="AO527" i="33"/>
  <c r="AM527" i="33"/>
  <c r="AL527" i="33"/>
  <c r="AD527" i="33"/>
  <c r="AC527" i="33"/>
  <c r="AA527" i="33" s="1"/>
  <c r="Z527" i="33"/>
  <c r="AB527" i="33" s="1"/>
  <c r="Y527" i="33"/>
  <c r="X527" i="33"/>
  <c r="W527" i="33"/>
  <c r="AO526" i="33"/>
  <c r="AM526" i="33"/>
  <c r="AL526" i="33"/>
  <c r="AD526" i="33"/>
  <c r="AC526" i="33"/>
  <c r="AA526" i="33" s="1"/>
  <c r="AB526" i="33"/>
  <c r="Z526" i="33"/>
  <c r="Y526" i="33"/>
  <c r="X526" i="33"/>
  <c r="W526" i="33"/>
  <c r="AO525" i="33"/>
  <c r="AM525" i="33"/>
  <c r="AL525" i="33"/>
  <c r="AD525" i="33"/>
  <c r="AC525" i="33"/>
  <c r="AB525" i="33"/>
  <c r="AA525" i="33"/>
  <c r="Z525" i="33"/>
  <c r="Y525" i="33"/>
  <c r="X525" i="33"/>
  <c r="W525" i="33"/>
  <c r="AO524" i="33"/>
  <c r="AM524" i="33"/>
  <c r="AL524" i="33"/>
  <c r="AD524" i="33"/>
  <c r="AC524" i="33"/>
  <c r="AA524" i="33"/>
  <c r="Z524" i="33"/>
  <c r="AB524" i="33" s="1"/>
  <c r="Y524" i="33"/>
  <c r="X524" i="33"/>
  <c r="W524" i="33"/>
  <c r="AO523" i="33"/>
  <c r="AM523" i="33"/>
  <c r="AL523" i="33"/>
  <c r="AD523" i="33"/>
  <c r="AC523" i="33"/>
  <c r="AA523" i="33"/>
  <c r="Z523" i="33"/>
  <c r="AB523" i="33" s="1"/>
  <c r="Y523" i="33"/>
  <c r="X523" i="33"/>
  <c r="W523" i="33"/>
  <c r="AO522" i="33"/>
  <c r="AM522" i="33"/>
  <c r="AL522" i="33"/>
  <c r="AC522" i="33"/>
  <c r="AA522" i="33"/>
  <c r="Z522" i="33"/>
  <c r="AB522" i="33" s="1"/>
  <c r="Y522" i="33"/>
  <c r="X522" i="33"/>
  <c r="AD522" i="33" s="1"/>
  <c r="W522" i="33"/>
  <c r="AO521" i="33"/>
  <c r="AM521" i="33"/>
  <c r="AL521" i="33"/>
  <c r="AC521" i="33"/>
  <c r="AA521" i="33"/>
  <c r="Z521" i="33"/>
  <c r="AB521" i="33" s="1"/>
  <c r="Y521" i="33"/>
  <c r="X521" i="33"/>
  <c r="AD521" i="33" s="1"/>
  <c r="W521" i="33"/>
  <c r="AO520" i="33"/>
  <c r="AM520" i="33"/>
  <c r="AL520" i="33"/>
  <c r="AC520" i="33"/>
  <c r="AA520" i="33"/>
  <c r="Z520" i="33"/>
  <c r="AB520" i="33" s="1"/>
  <c r="Y520" i="33"/>
  <c r="X520" i="33"/>
  <c r="AD520" i="33" s="1"/>
  <c r="W520" i="33"/>
  <c r="AO519" i="33"/>
  <c r="AM519" i="33"/>
  <c r="AL519" i="33"/>
  <c r="AC519" i="33"/>
  <c r="AA519" i="33" s="1"/>
  <c r="Z519" i="33"/>
  <c r="AB519" i="33" s="1"/>
  <c r="Y519" i="33"/>
  <c r="X519" i="33"/>
  <c r="AD519" i="33" s="1"/>
  <c r="W519" i="33"/>
  <c r="AO518" i="33"/>
  <c r="AM518" i="33"/>
  <c r="AL518" i="33"/>
  <c r="AC518" i="33"/>
  <c r="AB518" i="33"/>
  <c r="AA518" i="33"/>
  <c r="Z518" i="33"/>
  <c r="Y518" i="33"/>
  <c r="X518" i="33"/>
  <c r="AD518" i="33" s="1"/>
  <c r="W518" i="33"/>
  <c r="AO517" i="33"/>
  <c r="AM517" i="33"/>
  <c r="AL517" i="33"/>
  <c r="AC517" i="33"/>
  <c r="AA517" i="33" s="1"/>
  <c r="Z517" i="33"/>
  <c r="AB517" i="33" s="1"/>
  <c r="Y517" i="33"/>
  <c r="X517" i="33"/>
  <c r="AD517" i="33" s="1"/>
  <c r="W517" i="33"/>
  <c r="AO516" i="33"/>
  <c r="AM516" i="33"/>
  <c r="AL516" i="33"/>
  <c r="AD516" i="33"/>
  <c r="AC516" i="33"/>
  <c r="AB516" i="33"/>
  <c r="AA516" i="33"/>
  <c r="Z516" i="33"/>
  <c r="Y516" i="33"/>
  <c r="X516" i="33"/>
  <c r="W516" i="33"/>
  <c r="AO515" i="33"/>
  <c r="AM515" i="33"/>
  <c r="AL515" i="33"/>
  <c r="AD515" i="33"/>
  <c r="AC515" i="33"/>
  <c r="AA515" i="33" s="1"/>
  <c r="Z515" i="33"/>
  <c r="AB515" i="33" s="1"/>
  <c r="Y515" i="33"/>
  <c r="X515" i="33"/>
  <c r="W515" i="33"/>
  <c r="AO514" i="33"/>
  <c r="AM514" i="33"/>
  <c r="AL514" i="33"/>
  <c r="AD514" i="33"/>
  <c r="AC514" i="33"/>
  <c r="AA514" i="33" s="1"/>
  <c r="AB514" i="33"/>
  <c r="Z514" i="33"/>
  <c r="Y514" i="33"/>
  <c r="X514" i="33"/>
  <c r="W514" i="33"/>
  <c r="AO513" i="33"/>
  <c r="AM513" i="33"/>
  <c r="AL513" i="33"/>
  <c r="AD513" i="33"/>
  <c r="AC513" i="33"/>
  <c r="AB513" i="33"/>
  <c r="AA513" i="33"/>
  <c r="Z513" i="33"/>
  <c r="Y513" i="33"/>
  <c r="X513" i="33"/>
  <c r="W513" i="33"/>
  <c r="AO512" i="33"/>
  <c r="AM512" i="33"/>
  <c r="AL512" i="33"/>
  <c r="AD512" i="33"/>
  <c r="AC512" i="33"/>
  <c r="AA512" i="33"/>
  <c r="Z512" i="33"/>
  <c r="AB512" i="33" s="1"/>
  <c r="Y512" i="33"/>
  <c r="X512" i="33"/>
  <c r="W512" i="33"/>
  <c r="AO511" i="33"/>
  <c r="AM511" i="33"/>
  <c r="AL511" i="33"/>
  <c r="AD511" i="33"/>
  <c r="AC511" i="33"/>
  <c r="AA511" i="33"/>
  <c r="Z511" i="33"/>
  <c r="AB511" i="33" s="1"/>
  <c r="Y511" i="33"/>
  <c r="X511" i="33"/>
  <c r="W511" i="33"/>
  <c r="AO510" i="33"/>
  <c r="AM510" i="33"/>
  <c r="AL510" i="33"/>
  <c r="AC510" i="33"/>
  <c r="AA510" i="33"/>
  <c r="Z510" i="33"/>
  <c r="AB510" i="33" s="1"/>
  <c r="Y510" i="33"/>
  <c r="X510" i="33"/>
  <c r="AD510" i="33" s="1"/>
  <c r="W510" i="33"/>
  <c r="AO509" i="33"/>
  <c r="AM509" i="33"/>
  <c r="AL509" i="33"/>
  <c r="AC509" i="33"/>
  <c r="AA509" i="33"/>
  <c r="Z509" i="33"/>
  <c r="AB509" i="33" s="1"/>
  <c r="Y509" i="33"/>
  <c r="X509" i="33"/>
  <c r="AD509" i="33" s="1"/>
  <c r="W509" i="33"/>
  <c r="AO508" i="33"/>
  <c r="AM508" i="33"/>
  <c r="AL508" i="33"/>
  <c r="AC508" i="33"/>
  <c r="AA508" i="33"/>
  <c r="Z508" i="33"/>
  <c r="AB508" i="33" s="1"/>
  <c r="Y508" i="33"/>
  <c r="X508" i="33"/>
  <c r="AD508" i="33" s="1"/>
  <c r="W508" i="33"/>
  <c r="AO507" i="33"/>
  <c r="AM507" i="33"/>
  <c r="AL507" i="33"/>
  <c r="AC507" i="33"/>
  <c r="AA507" i="33" s="1"/>
  <c r="Z507" i="33"/>
  <c r="AB507" i="33" s="1"/>
  <c r="Y507" i="33"/>
  <c r="X507" i="33"/>
  <c r="AD507" i="33" s="1"/>
  <c r="W507" i="33"/>
  <c r="AO506" i="33"/>
  <c r="AM506" i="33"/>
  <c r="AL506" i="33"/>
  <c r="AC506" i="33"/>
  <c r="AB506" i="33"/>
  <c r="AA506" i="33"/>
  <c r="Z506" i="33"/>
  <c r="Y506" i="33"/>
  <c r="X506" i="33"/>
  <c r="AD506" i="33" s="1"/>
  <c r="W506" i="33"/>
  <c r="AO505" i="33"/>
  <c r="AM505" i="33"/>
  <c r="AL505" i="33"/>
  <c r="AC505" i="33"/>
  <c r="AA505" i="33" s="1"/>
  <c r="Z505" i="33"/>
  <c r="AB505" i="33" s="1"/>
  <c r="Y505" i="33"/>
  <c r="X505" i="33"/>
  <c r="AD505" i="33" s="1"/>
  <c r="W505" i="33"/>
  <c r="AO504" i="33"/>
  <c r="AM504" i="33"/>
  <c r="AL504" i="33"/>
  <c r="AD504" i="33"/>
  <c r="AC504" i="33"/>
  <c r="AB504" i="33"/>
  <c r="AA504" i="33"/>
  <c r="Z504" i="33"/>
  <c r="Y504" i="33"/>
  <c r="X504" i="33"/>
  <c r="W504" i="33"/>
  <c r="AO503" i="33"/>
  <c r="AM503" i="33"/>
  <c r="AL503" i="33"/>
  <c r="AD503" i="33"/>
  <c r="AC503" i="33"/>
  <c r="AA503" i="33" s="1"/>
  <c r="Z503" i="33"/>
  <c r="AB503" i="33" s="1"/>
  <c r="Y503" i="33"/>
  <c r="X503" i="33"/>
  <c r="W503" i="33"/>
  <c r="AO502" i="33"/>
  <c r="AM502" i="33"/>
  <c r="AL502" i="33"/>
  <c r="AD502" i="33"/>
  <c r="AC502" i="33"/>
  <c r="AA502" i="33" s="1"/>
  <c r="AB502" i="33"/>
  <c r="Z502" i="33"/>
  <c r="Y502" i="33"/>
  <c r="X502" i="33"/>
  <c r="W502" i="33"/>
  <c r="AO501" i="33"/>
  <c r="AM501" i="33"/>
  <c r="AL501" i="33"/>
  <c r="AD501" i="33"/>
  <c r="AC501" i="33"/>
  <c r="AB501" i="33"/>
  <c r="AA501" i="33"/>
  <c r="Z501" i="33"/>
  <c r="Y501" i="33"/>
  <c r="X501" i="33"/>
  <c r="W501" i="33"/>
  <c r="AO500" i="33"/>
  <c r="AM500" i="33"/>
  <c r="AL500" i="33"/>
  <c r="AD500" i="33"/>
  <c r="AC500" i="33"/>
  <c r="AA500" i="33"/>
  <c r="Z500" i="33"/>
  <c r="AB500" i="33" s="1"/>
  <c r="Y500" i="33"/>
  <c r="X500" i="33"/>
  <c r="W500" i="33"/>
  <c r="AO499" i="33"/>
  <c r="AM499" i="33"/>
  <c r="AL499" i="33"/>
  <c r="AD499" i="33"/>
  <c r="AC499" i="33"/>
  <c r="AA499" i="33"/>
  <c r="Z499" i="33"/>
  <c r="AB499" i="33" s="1"/>
  <c r="Y499" i="33"/>
  <c r="X499" i="33"/>
  <c r="W499" i="33"/>
  <c r="AO498" i="33"/>
  <c r="AM498" i="33"/>
  <c r="AL498" i="33"/>
  <c r="AC498" i="33"/>
  <c r="AA498" i="33"/>
  <c r="Z498" i="33"/>
  <c r="AB498" i="33" s="1"/>
  <c r="Y498" i="33"/>
  <c r="X498" i="33"/>
  <c r="AD498" i="33" s="1"/>
  <c r="W498" i="33"/>
  <c r="AO497" i="33"/>
  <c r="AM497" i="33"/>
  <c r="AL497" i="33"/>
  <c r="AC497" i="33"/>
  <c r="AA497" i="33"/>
  <c r="Z497" i="33"/>
  <c r="AB497" i="33" s="1"/>
  <c r="Y497" i="33"/>
  <c r="X497" i="33"/>
  <c r="AD497" i="33" s="1"/>
  <c r="W497" i="33"/>
  <c r="AO496" i="33"/>
  <c r="AM496" i="33"/>
  <c r="AL496" i="33"/>
  <c r="AC496" i="33"/>
  <c r="AA496" i="33"/>
  <c r="Z496" i="33"/>
  <c r="AB496" i="33" s="1"/>
  <c r="Y496" i="33"/>
  <c r="X496" i="33"/>
  <c r="AD496" i="33" s="1"/>
  <c r="W496" i="33"/>
  <c r="AO495" i="33"/>
  <c r="AM495" i="33"/>
  <c r="AL495" i="33"/>
  <c r="AC495" i="33"/>
  <c r="AA495" i="33" s="1"/>
  <c r="Z495" i="33"/>
  <c r="AB495" i="33" s="1"/>
  <c r="Y495" i="33"/>
  <c r="X495" i="33"/>
  <c r="AD495" i="33" s="1"/>
  <c r="W495" i="33"/>
  <c r="AO494" i="33"/>
  <c r="AM494" i="33"/>
  <c r="AL494" i="33"/>
  <c r="AC494" i="33"/>
  <c r="AB494" i="33"/>
  <c r="AA494" i="33"/>
  <c r="Z494" i="33"/>
  <c r="Y494" i="33"/>
  <c r="X494" i="33"/>
  <c r="AD494" i="33" s="1"/>
  <c r="W494" i="33"/>
  <c r="AO493" i="33"/>
  <c r="AM493" i="33"/>
  <c r="AL493" i="33"/>
  <c r="AC493" i="33"/>
  <c r="AA493" i="33" s="1"/>
  <c r="Z493" i="33"/>
  <c r="AB493" i="33" s="1"/>
  <c r="Y493" i="33"/>
  <c r="X493" i="33"/>
  <c r="AD493" i="33" s="1"/>
  <c r="W493" i="33"/>
  <c r="AO492" i="33"/>
  <c r="AM492" i="33"/>
  <c r="AL492" i="33"/>
  <c r="AD492" i="33"/>
  <c r="AC492" i="33"/>
  <c r="AB492" i="33"/>
  <c r="AA492" i="33"/>
  <c r="Z492" i="33"/>
  <c r="Y492" i="33"/>
  <c r="X492" i="33"/>
  <c r="W492" i="33"/>
  <c r="AO491" i="33"/>
  <c r="AM491" i="33"/>
  <c r="AL491" i="33"/>
  <c r="AD491" i="33"/>
  <c r="AC491" i="33"/>
  <c r="AA491" i="33" s="1"/>
  <c r="Z491" i="33"/>
  <c r="AB491" i="33" s="1"/>
  <c r="Y491" i="33"/>
  <c r="X491" i="33"/>
  <c r="W491" i="33"/>
  <c r="AO490" i="33"/>
  <c r="AM490" i="33"/>
  <c r="AL490" i="33"/>
  <c r="AD490" i="33"/>
  <c r="AC490" i="33"/>
  <c r="AA490" i="33" s="1"/>
  <c r="AB490" i="33"/>
  <c r="Z490" i="33"/>
  <c r="Y490" i="33"/>
  <c r="X490" i="33"/>
  <c r="W490" i="33"/>
  <c r="AO489" i="33"/>
  <c r="AM489" i="33"/>
  <c r="AL489" i="33"/>
  <c r="AD489" i="33"/>
  <c r="AC489" i="33"/>
  <c r="AB489" i="33"/>
  <c r="AA489" i="33"/>
  <c r="Z489" i="33"/>
  <c r="Y489" i="33"/>
  <c r="X489" i="33"/>
  <c r="W489" i="33"/>
  <c r="AO488" i="33"/>
  <c r="AM488" i="33"/>
  <c r="AL488" i="33"/>
  <c r="AD488" i="33"/>
  <c r="AC488" i="33"/>
  <c r="AA488" i="33"/>
  <c r="Z488" i="33"/>
  <c r="AB488" i="33" s="1"/>
  <c r="Y488" i="33"/>
  <c r="X488" i="33"/>
  <c r="W488" i="33"/>
  <c r="AO487" i="33"/>
  <c r="AM487" i="33"/>
  <c r="AL487" i="33"/>
  <c r="AD487" i="33"/>
  <c r="AC487" i="33"/>
  <c r="AA487" i="33"/>
  <c r="Z487" i="33"/>
  <c r="AB487" i="33" s="1"/>
  <c r="Y487" i="33"/>
  <c r="X487" i="33"/>
  <c r="W487" i="33"/>
  <c r="AO486" i="33"/>
  <c r="AM486" i="33"/>
  <c r="AL486" i="33"/>
  <c r="AC486" i="33"/>
  <c r="AA486" i="33"/>
  <c r="Z486" i="33"/>
  <c r="AB486" i="33" s="1"/>
  <c r="Y486" i="33"/>
  <c r="X486" i="33"/>
  <c r="AD486" i="33" s="1"/>
  <c r="W486" i="33"/>
  <c r="AO485" i="33"/>
  <c r="AM485" i="33"/>
  <c r="AL485" i="33"/>
  <c r="AC485" i="33"/>
  <c r="AA485" i="33"/>
  <c r="Z485" i="33"/>
  <c r="AB485" i="33" s="1"/>
  <c r="Y485" i="33"/>
  <c r="X485" i="33"/>
  <c r="AD485" i="33" s="1"/>
  <c r="W485" i="33"/>
  <c r="AO484" i="33"/>
  <c r="AM484" i="33"/>
  <c r="AL484" i="33"/>
  <c r="AC484" i="33"/>
  <c r="AA484" i="33"/>
  <c r="Z484" i="33"/>
  <c r="AB484" i="33" s="1"/>
  <c r="Y484" i="33"/>
  <c r="X484" i="33"/>
  <c r="AD484" i="33" s="1"/>
  <c r="W484" i="33"/>
  <c r="AO483" i="33"/>
  <c r="AM483" i="33"/>
  <c r="AL483" i="33"/>
  <c r="AC483" i="33"/>
  <c r="AA483" i="33" s="1"/>
  <c r="Z483" i="33"/>
  <c r="AB483" i="33" s="1"/>
  <c r="Y483" i="33"/>
  <c r="X483" i="33"/>
  <c r="AD483" i="33" s="1"/>
  <c r="W483" i="33"/>
  <c r="AO482" i="33"/>
  <c r="AN482" i="33"/>
  <c r="AK482" i="33"/>
  <c r="AM482" i="33" s="1"/>
  <c r="AJ482" i="33"/>
  <c r="AI482" i="33"/>
  <c r="Z482" i="33"/>
  <c r="AB482" i="33" s="1"/>
  <c r="Y482" i="33"/>
  <c r="X482" i="33"/>
  <c r="AD482" i="33" s="1"/>
  <c r="W482" i="33"/>
  <c r="AN481" i="33"/>
  <c r="AM481" i="33"/>
  <c r="AL481" i="33"/>
  <c r="AK481" i="33"/>
  <c r="AJ481" i="33"/>
  <c r="Y481" i="33" s="1"/>
  <c r="AI481" i="33"/>
  <c r="AO481" i="33" s="1"/>
  <c r="AC481" i="33"/>
  <c r="AB481" i="33"/>
  <c r="AA481" i="33"/>
  <c r="Z481" i="33"/>
  <c r="W481" i="33"/>
  <c r="AN480" i="33"/>
  <c r="AL480" i="33"/>
  <c r="AK480" i="33"/>
  <c r="Z480" i="33" s="1"/>
  <c r="AB480" i="33" s="1"/>
  <c r="AJ480" i="33"/>
  <c r="Y480" i="33" s="1"/>
  <c r="AI480" i="33"/>
  <c r="AC480" i="33"/>
  <c r="AA480" i="33"/>
  <c r="W480" i="33"/>
  <c r="AO479" i="33"/>
  <c r="AN479" i="33"/>
  <c r="AC479" i="33" s="1"/>
  <c r="AA479" i="33" s="1"/>
  <c r="AL479" i="33"/>
  <c r="AK479" i="33"/>
  <c r="AJ479" i="33"/>
  <c r="AI479" i="33"/>
  <c r="Y479" i="33"/>
  <c r="X479" i="33"/>
  <c r="AD479" i="33" s="1"/>
  <c r="W479" i="33"/>
  <c r="AO478" i="33"/>
  <c r="AN478" i="33"/>
  <c r="AK478" i="33"/>
  <c r="AM478" i="33" s="1"/>
  <c r="AJ478" i="33"/>
  <c r="AI478" i="33"/>
  <c r="Z478" i="33"/>
  <c r="AB478" i="33" s="1"/>
  <c r="Y478" i="33"/>
  <c r="X478" i="33"/>
  <c r="AD478" i="33" s="1"/>
  <c r="W478" i="33"/>
  <c r="AN477" i="33"/>
  <c r="AM477" i="33"/>
  <c r="AL477" i="33"/>
  <c r="AK477" i="33"/>
  <c r="AJ477" i="33"/>
  <c r="Y477" i="33" s="1"/>
  <c r="AI477" i="33"/>
  <c r="AO477" i="33" s="1"/>
  <c r="AC477" i="33"/>
  <c r="AB477" i="33"/>
  <c r="AA477" i="33"/>
  <c r="Z477" i="33"/>
  <c r="W477" i="33"/>
  <c r="AN476" i="33"/>
  <c r="AL476" i="33"/>
  <c r="AK476" i="33"/>
  <c r="Z476" i="33" s="1"/>
  <c r="AB476" i="33" s="1"/>
  <c r="AJ476" i="33"/>
  <c r="Y476" i="33" s="1"/>
  <c r="AI476" i="33"/>
  <c r="AC476" i="33"/>
  <c r="AA476" i="33"/>
  <c r="W476" i="33"/>
  <c r="AO475" i="33"/>
  <c r="AN475" i="33"/>
  <c r="AC475" i="33" s="1"/>
  <c r="AA475" i="33" s="1"/>
  <c r="AL475" i="33"/>
  <c r="AK475" i="33"/>
  <c r="AJ475" i="33"/>
  <c r="AI475" i="33"/>
  <c r="Y475" i="33"/>
  <c r="X475" i="33"/>
  <c r="AD475" i="33" s="1"/>
  <c r="W475" i="33"/>
  <c r="AO474" i="33"/>
  <c r="AN474" i="33"/>
  <c r="AK474" i="33"/>
  <c r="AM474" i="33" s="1"/>
  <c r="AJ474" i="33"/>
  <c r="AI474" i="33"/>
  <c r="Z474" i="33"/>
  <c r="AB474" i="33" s="1"/>
  <c r="Y474" i="33"/>
  <c r="X474" i="33"/>
  <c r="AD474" i="33" s="1"/>
  <c r="W474" i="33"/>
  <c r="AN473" i="33"/>
  <c r="AM473" i="33"/>
  <c r="AL473" i="33"/>
  <c r="AK473" i="33"/>
  <c r="AJ473" i="33"/>
  <c r="Y473" i="33" s="1"/>
  <c r="AI473" i="33"/>
  <c r="AO473" i="33" s="1"/>
  <c r="AC473" i="33"/>
  <c r="AB473" i="33"/>
  <c r="AA473" i="33"/>
  <c r="Z473" i="33"/>
  <c r="W473" i="33"/>
  <c r="AN472" i="33"/>
  <c r="AL472" i="33"/>
  <c r="AK472" i="33"/>
  <c r="Z472" i="33" s="1"/>
  <c r="AB472" i="33" s="1"/>
  <c r="AJ472" i="33"/>
  <c r="Y472" i="33" s="1"/>
  <c r="AI472" i="33"/>
  <c r="AC472" i="33"/>
  <c r="AA472" i="33"/>
  <c r="W472" i="33"/>
  <c r="T472" i="33"/>
  <c r="AO471" i="33"/>
  <c r="AN471" i="33"/>
  <c r="AC471" i="33" s="1"/>
  <c r="AA471" i="33" s="1"/>
  <c r="AM471" i="33"/>
  <c r="AL471" i="33"/>
  <c r="AK471" i="33"/>
  <c r="AJ471" i="33"/>
  <c r="AI471" i="33"/>
  <c r="Z471" i="33"/>
  <c r="AB471" i="33" s="1"/>
  <c r="Y471" i="33"/>
  <c r="X471" i="33"/>
  <c r="AD471" i="33" s="1"/>
  <c r="W471" i="33"/>
  <c r="AO470" i="33"/>
  <c r="AN470" i="33"/>
  <c r="AM470" i="33"/>
  <c r="AL470" i="33"/>
  <c r="AK470" i="33"/>
  <c r="AJ470" i="33"/>
  <c r="AI470" i="33"/>
  <c r="AD470" i="33"/>
  <c r="AC470" i="33"/>
  <c r="AA470" i="33"/>
  <c r="Z470" i="33"/>
  <c r="AB470" i="33" s="1"/>
  <c r="Y470" i="33"/>
  <c r="X470" i="33"/>
  <c r="W470" i="33"/>
  <c r="AN469" i="33"/>
  <c r="AL469" i="33" s="1"/>
  <c r="AK469" i="33"/>
  <c r="Z469" i="33" s="1"/>
  <c r="AB469" i="33" s="1"/>
  <c r="AJ469" i="33"/>
  <c r="Y469" i="33" s="1"/>
  <c r="AI469" i="33"/>
  <c r="AO469" i="33" s="1"/>
  <c r="AC469" i="33"/>
  <c r="AA469" i="33" s="1"/>
  <c r="W469" i="33"/>
  <c r="AN468" i="33"/>
  <c r="AC468" i="33" s="1"/>
  <c r="AA468" i="33" s="1"/>
  <c r="AL468" i="33"/>
  <c r="AK468" i="33"/>
  <c r="Z468" i="33" s="1"/>
  <c r="AB468" i="33" s="1"/>
  <c r="AJ468" i="33"/>
  <c r="Y468" i="33" s="1"/>
  <c r="AI468" i="33"/>
  <c r="W468" i="33"/>
  <c r="AO467" i="33"/>
  <c r="AN467" i="33"/>
  <c r="AC467" i="33" s="1"/>
  <c r="AA467" i="33" s="1"/>
  <c r="AM467" i="33"/>
  <c r="AL467" i="33"/>
  <c r="AK467" i="33"/>
  <c r="AJ467" i="33"/>
  <c r="AI467" i="33"/>
  <c r="Z467" i="33"/>
  <c r="AB467" i="33" s="1"/>
  <c r="Y467" i="33"/>
  <c r="X467" i="33"/>
  <c r="AD467" i="33" s="1"/>
  <c r="W467" i="33"/>
  <c r="AO466" i="33"/>
  <c r="AN466" i="33"/>
  <c r="AM466" i="33"/>
  <c r="AL466" i="33"/>
  <c r="AK466" i="33"/>
  <c r="AJ466" i="33"/>
  <c r="AI466" i="33"/>
  <c r="AD466" i="33"/>
  <c r="AC466" i="33"/>
  <c r="AA466" i="33"/>
  <c r="Z466" i="33"/>
  <c r="AB466" i="33" s="1"/>
  <c r="Y466" i="33"/>
  <c r="X466" i="33"/>
  <c r="W466" i="33"/>
  <c r="AN465" i="33"/>
  <c r="AL465" i="33" s="1"/>
  <c r="AK465" i="33"/>
  <c r="Z465" i="33" s="1"/>
  <c r="AJ465" i="33"/>
  <c r="Y465" i="33" s="1"/>
  <c r="AI465" i="33"/>
  <c r="AO465" i="33" s="1"/>
  <c r="AC465" i="33"/>
  <c r="AA465" i="33" s="1"/>
  <c r="AB465" i="33"/>
  <c r="W465" i="33"/>
  <c r="AN464" i="33"/>
  <c r="AC464" i="33" s="1"/>
  <c r="AA464" i="33" s="1"/>
  <c r="AL464" i="33"/>
  <c r="AK464" i="33"/>
  <c r="Z464" i="33" s="1"/>
  <c r="AB464" i="33" s="1"/>
  <c r="AJ464" i="33"/>
  <c r="Y464" i="33" s="1"/>
  <c r="AI464" i="33"/>
  <c r="W464" i="33"/>
  <c r="AO463" i="33"/>
  <c r="AN463" i="33"/>
  <c r="AC463" i="33" s="1"/>
  <c r="AA463" i="33" s="1"/>
  <c r="AM463" i="33"/>
  <c r="AL463" i="33"/>
  <c r="AK463" i="33"/>
  <c r="AJ463" i="33"/>
  <c r="AI463" i="33"/>
  <c r="Z463" i="33"/>
  <c r="AB463" i="33" s="1"/>
  <c r="Y463" i="33"/>
  <c r="X463" i="33"/>
  <c r="AD463" i="33" s="1"/>
  <c r="W463" i="33"/>
  <c r="AO462" i="33"/>
  <c r="AN462" i="33"/>
  <c r="AM462" i="33"/>
  <c r="AL462" i="33"/>
  <c r="AK462" i="33"/>
  <c r="AJ462" i="33"/>
  <c r="AI462" i="33"/>
  <c r="AD462" i="33"/>
  <c r="AC462" i="33"/>
  <c r="AA462" i="33"/>
  <c r="Z462" i="33"/>
  <c r="AB462" i="33" s="1"/>
  <c r="Y462" i="33"/>
  <c r="X462" i="33"/>
  <c r="W462" i="33"/>
  <c r="AN461" i="33"/>
  <c r="AL461" i="33" s="1"/>
  <c r="AK461" i="33"/>
  <c r="Z461" i="33" s="1"/>
  <c r="AJ461" i="33"/>
  <c r="Y461" i="33" s="1"/>
  <c r="AI461" i="33"/>
  <c r="AO461" i="33" s="1"/>
  <c r="AC461" i="33"/>
  <c r="AA461" i="33" s="1"/>
  <c r="AB461" i="33"/>
  <c r="W461" i="33"/>
  <c r="AN460" i="33"/>
  <c r="AC460" i="33" s="1"/>
  <c r="AA460" i="33" s="1"/>
  <c r="AL460" i="33"/>
  <c r="AK460" i="33"/>
  <c r="AM460" i="33" s="1"/>
  <c r="AJ460" i="33"/>
  <c r="Y460" i="33" s="1"/>
  <c r="AI460" i="33"/>
  <c r="W460" i="33"/>
  <c r="AO459" i="33"/>
  <c r="AN459" i="33"/>
  <c r="AC459" i="33" s="1"/>
  <c r="AA459" i="33" s="1"/>
  <c r="AM459" i="33"/>
  <c r="AL459" i="33"/>
  <c r="AK459" i="33"/>
  <c r="AJ459" i="33"/>
  <c r="AI459" i="33"/>
  <c r="Z459" i="33"/>
  <c r="AB459" i="33" s="1"/>
  <c r="Y459" i="33"/>
  <c r="X459" i="33"/>
  <c r="AD459" i="33" s="1"/>
  <c r="W459" i="33"/>
  <c r="AO458" i="33"/>
  <c r="AN458" i="33"/>
  <c r="AM458" i="33"/>
  <c r="AL458" i="33"/>
  <c r="AK458" i="33"/>
  <c r="AJ458" i="33"/>
  <c r="AI458" i="33"/>
  <c r="AD458" i="33"/>
  <c r="AC458" i="33"/>
  <c r="AA458" i="33"/>
  <c r="Z458" i="33"/>
  <c r="AB458" i="33" s="1"/>
  <c r="Y458" i="33"/>
  <c r="X458" i="33"/>
  <c r="W458" i="33"/>
  <c r="AN457" i="33"/>
  <c r="AL457" i="33" s="1"/>
  <c r="AK457" i="33"/>
  <c r="Z457" i="33" s="1"/>
  <c r="AB457" i="33" s="1"/>
  <c r="AJ457" i="33"/>
  <c r="Y457" i="33" s="1"/>
  <c r="AI457" i="33"/>
  <c r="AO457" i="33" s="1"/>
  <c r="AC457" i="33"/>
  <c r="AA457" i="33" s="1"/>
  <c r="W457" i="33"/>
  <c r="AN456" i="33"/>
  <c r="AC456" i="33" s="1"/>
  <c r="AA456" i="33" s="1"/>
  <c r="AL456" i="33"/>
  <c r="AK456" i="33"/>
  <c r="AJ456" i="33"/>
  <c r="Y456" i="33" s="1"/>
  <c r="AI456" i="33"/>
  <c r="W456" i="33"/>
  <c r="AO455" i="33"/>
  <c r="AN455" i="33"/>
  <c r="AM455" i="33"/>
  <c r="AK455" i="33"/>
  <c r="AJ455" i="33"/>
  <c r="AI455" i="33"/>
  <c r="Z455" i="33"/>
  <c r="AB455" i="33" s="1"/>
  <c r="Y455" i="33"/>
  <c r="X455" i="33"/>
  <c r="AD455" i="33" s="1"/>
  <c r="W455" i="33"/>
  <c r="AN454" i="33"/>
  <c r="AM454" i="33"/>
  <c r="AL454" i="33"/>
  <c r="AK454" i="33"/>
  <c r="AJ454" i="33"/>
  <c r="Y454" i="33" s="1"/>
  <c r="AI454" i="33"/>
  <c r="AO454" i="33" s="1"/>
  <c r="AC454" i="33"/>
  <c r="AB454" i="33"/>
  <c r="AA454" i="33"/>
  <c r="Z454" i="33"/>
  <c r="W454" i="33"/>
  <c r="AO453" i="33"/>
  <c r="AN453" i="33"/>
  <c r="AC453" i="33" s="1"/>
  <c r="AA453" i="33" s="1"/>
  <c r="AL453" i="33"/>
  <c r="AK453" i="33"/>
  <c r="AJ453" i="33"/>
  <c r="Y453" i="33" s="1"/>
  <c r="AI453" i="33"/>
  <c r="X453" i="33"/>
  <c r="AD453" i="33" s="1"/>
  <c r="W453" i="33"/>
  <c r="V453" i="33"/>
  <c r="V454" i="33" s="1" a="1"/>
  <c r="V454" i="33" s="1"/>
  <c r="V455" i="33" s="1"/>
  <c r="V456" i="33" s="1"/>
  <c r="AO452" i="33"/>
  <c r="AN452" i="33"/>
  <c r="AL452" i="33" s="1"/>
  <c r="AK452" i="33"/>
  <c r="AM452" i="33" s="1"/>
  <c r="AJ452" i="33"/>
  <c r="AI452" i="33"/>
  <c r="V452" i="33"/>
  <c r="L437" i="35"/>
  <c r="V429" i="35" a="1"/>
  <c r="V429" i="35"/>
  <c r="V428" i="35"/>
  <c r="V427" i="35"/>
  <c r="AO507" i="35"/>
  <c r="AM507" i="35"/>
  <c r="AL507" i="35"/>
  <c r="AC507" i="35"/>
  <c r="AA507" i="35"/>
  <c r="Z507" i="35"/>
  <c r="AB507" i="35" s="1"/>
  <c r="Y507" i="35"/>
  <c r="X507" i="35"/>
  <c r="AD507" i="35" s="1"/>
  <c r="W507" i="35"/>
  <c r="AO506" i="35"/>
  <c r="AM506" i="35"/>
  <c r="AL506" i="35"/>
  <c r="AC506" i="35"/>
  <c r="AA506" i="35"/>
  <c r="Z506" i="35"/>
  <c r="AB506" i="35" s="1"/>
  <c r="Y506" i="35"/>
  <c r="X506" i="35"/>
  <c r="AD506" i="35" s="1"/>
  <c r="W506" i="35"/>
  <c r="AO505" i="35"/>
  <c r="AM505" i="35"/>
  <c r="AL505" i="35"/>
  <c r="AC505" i="35"/>
  <c r="AA505" i="35"/>
  <c r="Z505" i="35"/>
  <c r="AB505" i="35" s="1"/>
  <c r="Y505" i="35"/>
  <c r="X505" i="35"/>
  <c r="AD505" i="35" s="1"/>
  <c r="W505" i="35"/>
  <c r="AO504" i="35"/>
  <c r="AM504" i="35"/>
  <c r="AL504" i="35"/>
  <c r="AC504" i="35"/>
  <c r="AA504" i="35" s="1"/>
  <c r="Z504" i="35"/>
  <c r="AB504" i="35" s="1"/>
  <c r="Y504" i="35"/>
  <c r="X504" i="35"/>
  <c r="AD504" i="35" s="1"/>
  <c r="W504" i="35"/>
  <c r="AO503" i="35"/>
  <c r="AM503" i="35"/>
  <c r="AL503" i="35"/>
  <c r="AD503" i="35"/>
  <c r="AC503" i="35"/>
  <c r="AB503" i="35"/>
  <c r="AA503" i="35"/>
  <c r="Z503" i="35"/>
  <c r="Y503" i="35"/>
  <c r="X503" i="35"/>
  <c r="W503" i="35"/>
  <c r="AO502" i="35"/>
  <c r="AM502" i="35"/>
  <c r="AL502" i="35"/>
  <c r="AD502" i="35"/>
  <c r="AC502" i="35"/>
  <c r="AA502" i="35" s="1"/>
  <c r="Z502" i="35"/>
  <c r="AB502" i="35" s="1"/>
  <c r="Y502" i="35"/>
  <c r="X502" i="35"/>
  <c r="W502" i="35"/>
  <c r="AO501" i="35"/>
  <c r="AM501" i="35"/>
  <c r="AL501" i="35"/>
  <c r="AD501" i="35"/>
  <c r="AC501" i="35"/>
  <c r="AA501" i="35" s="1"/>
  <c r="AB501" i="35"/>
  <c r="Z501" i="35"/>
  <c r="Y501" i="35"/>
  <c r="X501" i="35"/>
  <c r="W501" i="35"/>
  <c r="AO500" i="35"/>
  <c r="AM500" i="35"/>
  <c r="AL500" i="35"/>
  <c r="AD500" i="35"/>
  <c r="AC500" i="35"/>
  <c r="AB500" i="35"/>
  <c r="AA500" i="35"/>
  <c r="Z500" i="35"/>
  <c r="Y500" i="35"/>
  <c r="X500" i="35"/>
  <c r="W500" i="35"/>
  <c r="AO499" i="35"/>
  <c r="AM499" i="35"/>
  <c r="AL499" i="35"/>
  <c r="AD499" i="35"/>
  <c r="AC499" i="35"/>
  <c r="AA499" i="35"/>
  <c r="Z499" i="35"/>
  <c r="AB499" i="35" s="1"/>
  <c r="Y499" i="35"/>
  <c r="X499" i="35"/>
  <c r="W499" i="35"/>
  <c r="AO498" i="35"/>
  <c r="AM498" i="35"/>
  <c r="AL498" i="35"/>
  <c r="AD498" i="35"/>
  <c r="AC498" i="35"/>
  <c r="AA498" i="35"/>
  <c r="Z498" i="35"/>
  <c r="AB498" i="35" s="1"/>
  <c r="Y498" i="35"/>
  <c r="X498" i="35"/>
  <c r="W498" i="35"/>
  <c r="AO497" i="35"/>
  <c r="AM497" i="35"/>
  <c r="AL497" i="35"/>
  <c r="AC497" i="35"/>
  <c r="AA497" i="35"/>
  <c r="Z497" i="35"/>
  <c r="AB497" i="35" s="1"/>
  <c r="Y497" i="35"/>
  <c r="X497" i="35"/>
  <c r="AD497" i="35" s="1"/>
  <c r="W497" i="35"/>
  <c r="AO496" i="35"/>
  <c r="AM496" i="35"/>
  <c r="AL496" i="35"/>
  <c r="AC496" i="35"/>
  <c r="AA496" i="35"/>
  <c r="Z496" i="35"/>
  <c r="AB496" i="35" s="1"/>
  <c r="Y496" i="35"/>
  <c r="X496" i="35"/>
  <c r="AD496" i="35" s="1"/>
  <c r="W496" i="35"/>
  <c r="AO495" i="35"/>
  <c r="AM495" i="35"/>
  <c r="AL495" i="35"/>
  <c r="AC495" i="35"/>
  <c r="AA495" i="35"/>
  <c r="Z495" i="35"/>
  <c r="AB495" i="35" s="1"/>
  <c r="Y495" i="35"/>
  <c r="X495" i="35"/>
  <c r="AD495" i="35" s="1"/>
  <c r="W495" i="35"/>
  <c r="AO494" i="35"/>
  <c r="AM494" i="35"/>
  <c r="AL494" i="35"/>
  <c r="AC494" i="35"/>
  <c r="AA494" i="35"/>
  <c r="Z494" i="35"/>
  <c r="AB494" i="35" s="1"/>
  <c r="Y494" i="35"/>
  <c r="X494" i="35"/>
  <c r="AD494" i="35" s="1"/>
  <c r="W494" i="35"/>
  <c r="AO493" i="35"/>
  <c r="AM493" i="35"/>
  <c r="AL493" i="35"/>
  <c r="AC493" i="35"/>
  <c r="AA493" i="35"/>
  <c r="Z493" i="35"/>
  <c r="AB493" i="35" s="1"/>
  <c r="Y493" i="35"/>
  <c r="X493" i="35"/>
  <c r="AD493" i="35" s="1"/>
  <c r="W493" i="35"/>
  <c r="AO492" i="35"/>
  <c r="AM492" i="35"/>
  <c r="AL492" i="35"/>
  <c r="AC492" i="35"/>
  <c r="AA492" i="35" s="1"/>
  <c r="Z492" i="35"/>
  <c r="AB492" i="35" s="1"/>
  <c r="Y492" i="35"/>
  <c r="X492" i="35"/>
  <c r="AD492" i="35" s="1"/>
  <c r="W492" i="35"/>
  <c r="AO491" i="35"/>
  <c r="AM491" i="35"/>
  <c r="AL491" i="35"/>
  <c r="AD491" i="35"/>
  <c r="AC491" i="35"/>
  <c r="AB491" i="35"/>
  <c r="AA491" i="35"/>
  <c r="Z491" i="35"/>
  <c r="Y491" i="35"/>
  <c r="X491" i="35"/>
  <c r="W491" i="35"/>
  <c r="AO490" i="35"/>
  <c r="AM490" i="35"/>
  <c r="AL490" i="35"/>
  <c r="AD490" i="35"/>
  <c r="AC490" i="35"/>
  <c r="AA490" i="35" s="1"/>
  <c r="Z490" i="35"/>
  <c r="AB490" i="35" s="1"/>
  <c r="Y490" i="35"/>
  <c r="X490" i="35"/>
  <c r="W490" i="35"/>
  <c r="AO489" i="35"/>
  <c r="AM489" i="35"/>
  <c r="AL489" i="35"/>
  <c r="AD489" i="35"/>
  <c r="AC489" i="35"/>
  <c r="AA489" i="35" s="1"/>
  <c r="AB489" i="35"/>
  <c r="Z489" i="35"/>
  <c r="Y489" i="35"/>
  <c r="X489" i="35"/>
  <c r="W489" i="35"/>
  <c r="AO488" i="35"/>
  <c r="AM488" i="35"/>
  <c r="AL488" i="35"/>
  <c r="AD488" i="35"/>
  <c r="AC488" i="35"/>
  <c r="AB488" i="35"/>
  <c r="AA488" i="35"/>
  <c r="Z488" i="35"/>
  <c r="Y488" i="35"/>
  <c r="X488" i="35"/>
  <c r="W488" i="35"/>
  <c r="AO487" i="35"/>
  <c r="AM487" i="35"/>
  <c r="AL487" i="35"/>
  <c r="AD487" i="35"/>
  <c r="AC487" i="35"/>
  <c r="AA487" i="35"/>
  <c r="Z487" i="35"/>
  <c r="AB487" i="35" s="1"/>
  <c r="Y487" i="35"/>
  <c r="X487" i="35"/>
  <c r="W487" i="35"/>
  <c r="AO486" i="35"/>
  <c r="AM486" i="35"/>
  <c r="AL486" i="35"/>
  <c r="AD486" i="35"/>
  <c r="AC486" i="35"/>
  <c r="AA486" i="35"/>
  <c r="Z486" i="35"/>
  <c r="AB486" i="35" s="1"/>
  <c r="Y486" i="35"/>
  <c r="X486" i="35"/>
  <c r="W486" i="35"/>
  <c r="AO485" i="35"/>
  <c r="AM485" i="35"/>
  <c r="AL485" i="35"/>
  <c r="AC485" i="35"/>
  <c r="AA485" i="35"/>
  <c r="Z485" i="35"/>
  <c r="AB485" i="35" s="1"/>
  <c r="Y485" i="35"/>
  <c r="X485" i="35"/>
  <c r="AD485" i="35" s="1"/>
  <c r="W485" i="35"/>
  <c r="AO484" i="35"/>
  <c r="AM484" i="35"/>
  <c r="AL484" i="35"/>
  <c r="AC484" i="35"/>
  <c r="AA484" i="35"/>
  <c r="Z484" i="35"/>
  <c r="AB484" i="35" s="1"/>
  <c r="Y484" i="35"/>
  <c r="X484" i="35"/>
  <c r="AD484" i="35" s="1"/>
  <c r="W484" i="35"/>
  <c r="AO483" i="35"/>
  <c r="AM483" i="35"/>
  <c r="AL483" i="35"/>
  <c r="AC483" i="35"/>
  <c r="AA483" i="35"/>
  <c r="Z483" i="35"/>
  <c r="AB483" i="35" s="1"/>
  <c r="Y483" i="35"/>
  <c r="X483" i="35"/>
  <c r="AD483" i="35" s="1"/>
  <c r="W483" i="35"/>
  <c r="AO482" i="35"/>
  <c r="AM482" i="35"/>
  <c r="AL482" i="35"/>
  <c r="AC482" i="35"/>
  <c r="AA482" i="35"/>
  <c r="Z482" i="35"/>
  <c r="AB482" i="35" s="1"/>
  <c r="Y482" i="35"/>
  <c r="X482" i="35"/>
  <c r="AD482" i="35" s="1"/>
  <c r="W482" i="35"/>
  <c r="AO481" i="35"/>
  <c r="AM481" i="35"/>
  <c r="AL481" i="35"/>
  <c r="AC481" i="35"/>
  <c r="AA481" i="35"/>
  <c r="Z481" i="35"/>
  <c r="AB481" i="35" s="1"/>
  <c r="Y481" i="35"/>
  <c r="X481" i="35"/>
  <c r="AD481" i="35" s="1"/>
  <c r="W481" i="35"/>
  <c r="AO480" i="35"/>
  <c r="AM480" i="35"/>
  <c r="AL480" i="35"/>
  <c r="AC480" i="35"/>
  <c r="AA480" i="35" s="1"/>
  <c r="Z480" i="35"/>
  <c r="AB480" i="35" s="1"/>
  <c r="Y480" i="35"/>
  <c r="X480" i="35"/>
  <c r="AD480" i="35" s="1"/>
  <c r="W480" i="35"/>
  <c r="AO479" i="35"/>
  <c r="AM479" i="35"/>
  <c r="AL479" i="35"/>
  <c r="AD479" i="35"/>
  <c r="AC479" i="35"/>
  <c r="AB479" i="35"/>
  <c r="AA479" i="35"/>
  <c r="Z479" i="35"/>
  <c r="Y479" i="35"/>
  <c r="X479" i="35"/>
  <c r="W479" i="35"/>
  <c r="AO478" i="35"/>
  <c r="AM478" i="35"/>
  <c r="AL478" i="35"/>
  <c r="AD478" i="35"/>
  <c r="AC478" i="35"/>
  <c r="AA478" i="35" s="1"/>
  <c r="Z478" i="35"/>
  <c r="AB478" i="35" s="1"/>
  <c r="Y478" i="35"/>
  <c r="X478" i="35"/>
  <c r="W478" i="35"/>
  <c r="AO477" i="35"/>
  <c r="AM477" i="35"/>
  <c r="AL477" i="35"/>
  <c r="AD477" i="35"/>
  <c r="AC477" i="35"/>
  <c r="AA477" i="35" s="1"/>
  <c r="AB477" i="35"/>
  <c r="Z477" i="35"/>
  <c r="Y477" i="35"/>
  <c r="X477" i="35"/>
  <c r="W477" i="35"/>
  <c r="AO476" i="35"/>
  <c r="AM476" i="35"/>
  <c r="AL476" i="35"/>
  <c r="AD476" i="35"/>
  <c r="AC476" i="35"/>
  <c r="AB476" i="35"/>
  <c r="AA476" i="35"/>
  <c r="Z476" i="35"/>
  <c r="Y476" i="35"/>
  <c r="X476" i="35"/>
  <c r="W476" i="35"/>
  <c r="AO475" i="35"/>
  <c r="AM475" i="35"/>
  <c r="AL475" i="35"/>
  <c r="AD475" i="35"/>
  <c r="AC475" i="35"/>
  <c r="AA475" i="35"/>
  <c r="Z475" i="35"/>
  <c r="AB475" i="35" s="1"/>
  <c r="Y475" i="35"/>
  <c r="X475" i="35"/>
  <c r="W475" i="35"/>
  <c r="AO474" i="35"/>
  <c r="AM474" i="35"/>
  <c r="AL474" i="35"/>
  <c r="AD474" i="35"/>
  <c r="AC474" i="35"/>
  <c r="AA474" i="35"/>
  <c r="Z474" i="35"/>
  <c r="AB474" i="35" s="1"/>
  <c r="Y474" i="35"/>
  <c r="X474" i="35"/>
  <c r="W474" i="35"/>
  <c r="AO473" i="35"/>
  <c r="AM473" i="35"/>
  <c r="AL473" i="35"/>
  <c r="AC473" i="35"/>
  <c r="AA473" i="35" s="1"/>
  <c r="Z473" i="35"/>
  <c r="AB473" i="35" s="1"/>
  <c r="Y473" i="35"/>
  <c r="X473" i="35"/>
  <c r="AD473" i="35" s="1"/>
  <c r="W473" i="35"/>
  <c r="AO472" i="35"/>
  <c r="AM472" i="35"/>
  <c r="AL472" i="35"/>
  <c r="AC472" i="35"/>
  <c r="AB472" i="35"/>
  <c r="AA472" i="35"/>
  <c r="Z472" i="35"/>
  <c r="Y472" i="35"/>
  <c r="X472" i="35"/>
  <c r="AD472" i="35" s="1"/>
  <c r="W472" i="35"/>
  <c r="AO471" i="35"/>
  <c r="AM471" i="35"/>
  <c r="AL471" i="35"/>
  <c r="AC471" i="35"/>
  <c r="AA471" i="35"/>
  <c r="Z471" i="35"/>
  <c r="AB471" i="35" s="1"/>
  <c r="Y471" i="35"/>
  <c r="X471" i="35"/>
  <c r="AD471" i="35" s="1"/>
  <c r="W471" i="35"/>
  <c r="AO470" i="35"/>
  <c r="AM470" i="35"/>
  <c r="AL470" i="35"/>
  <c r="AC470" i="35"/>
  <c r="AA470" i="35"/>
  <c r="Z470" i="35"/>
  <c r="AB470" i="35" s="1"/>
  <c r="Y470" i="35"/>
  <c r="X470" i="35"/>
  <c r="AD470" i="35" s="1"/>
  <c r="W470" i="35"/>
  <c r="AO469" i="35"/>
  <c r="AM469" i="35"/>
  <c r="AL469" i="35"/>
  <c r="AC469" i="35"/>
  <c r="AA469" i="35"/>
  <c r="Z469" i="35"/>
  <c r="AB469" i="35" s="1"/>
  <c r="Y469" i="35"/>
  <c r="X469" i="35"/>
  <c r="AD469" i="35" s="1"/>
  <c r="W469" i="35"/>
  <c r="AO468" i="35"/>
  <c r="AM468" i="35"/>
  <c r="AL468" i="35"/>
  <c r="AC468" i="35"/>
  <c r="AA468" i="35" s="1"/>
  <c r="Z468" i="35"/>
  <c r="AB468" i="35" s="1"/>
  <c r="Y468" i="35"/>
  <c r="X468" i="35"/>
  <c r="AD468" i="35" s="1"/>
  <c r="W468" i="35"/>
  <c r="AO467" i="35"/>
  <c r="AM467" i="35"/>
  <c r="AL467" i="35"/>
  <c r="AD467" i="35"/>
  <c r="AC467" i="35"/>
  <c r="AB467" i="35"/>
  <c r="AA467" i="35"/>
  <c r="Z467" i="35"/>
  <c r="Y467" i="35"/>
  <c r="X467" i="35"/>
  <c r="W467" i="35"/>
  <c r="AO466" i="35"/>
  <c r="AM466" i="35"/>
  <c r="AL466" i="35"/>
  <c r="AD466" i="35"/>
  <c r="AC466" i="35"/>
  <c r="AA466" i="35" s="1"/>
  <c r="Z466" i="35"/>
  <c r="AB466" i="35" s="1"/>
  <c r="Y466" i="35"/>
  <c r="X466" i="35"/>
  <c r="W466" i="35"/>
  <c r="AO465" i="35"/>
  <c r="AM465" i="35"/>
  <c r="AL465" i="35"/>
  <c r="AD465" i="35"/>
  <c r="AC465" i="35"/>
  <c r="AA465" i="35" s="1"/>
  <c r="AB465" i="35"/>
  <c r="Z465" i="35"/>
  <c r="Y465" i="35"/>
  <c r="X465" i="35"/>
  <c r="W465" i="35"/>
  <c r="AO464" i="35"/>
  <c r="AM464" i="35"/>
  <c r="AL464" i="35"/>
  <c r="AD464" i="35"/>
  <c r="AC464" i="35"/>
  <c r="AB464" i="35"/>
  <c r="AA464" i="35"/>
  <c r="Z464" i="35"/>
  <c r="Y464" i="35"/>
  <c r="X464" i="35"/>
  <c r="W464" i="35"/>
  <c r="AO463" i="35"/>
  <c r="AM463" i="35"/>
  <c r="AL463" i="35"/>
  <c r="AD463" i="35"/>
  <c r="AC463" i="35"/>
  <c r="AA463" i="35"/>
  <c r="Z463" i="35"/>
  <c r="AB463" i="35" s="1"/>
  <c r="Y463" i="35"/>
  <c r="X463" i="35"/>
  <c r="W463" i="35"/>
  <c r="AO462" i="35"/>
  <c r="AM462" i="35"/>
  <c r="AL462" i="35"/>
  <c r="AD462" i="35"/>
  <c r="AC462" i="35"/>
  <c r="AA462" i="35" s="1"/>
  <c r="Z462" i="35"/>
  <c r="AB462" i="35" s="1"/>
  <c r="Y462" i="35"/>
  <c r="X462" i="35"/>
  <c r="W462" i="35"/>
  <c r="AO461" i="35"/>
  <c r="AM461" i="35"/>
  <c r="AL461" i="35"/>
  <c r="AC461" i="35"/>
  <c r="AA461" i="35" s="1"/>
  <c r="AB461" i="35"/>
  <c r="Z461" i="35"/>
  <c r="Y461" i="35"/>
  <c r="X461" i="35"/>
  <c r="AD461" i="35" s="1"/>
  <c r="W461" i="35"/>
  <c r="AO460" i="35"/>
  <c r="AM460" i="35"/>
  <c r="AL460" i="35"/>
  <c r="AC460" i="35"/>
  <c r="AB460" i="35"/>
  <c r="AA460" i="35"/>
  <c r="Z460" i="35"/>
  <c r="Y460" i="35"/>
  <c r="X460" i="35"/>
  <c r="AD460" i="35" s="1"/>
  <c r="W460" i="35"/>
  <c r="AO459" i="35"/>
  <c r="AM459" i="35"/>
  <c r="AL459" i="35"/>
  <c r="AC459" i="35"/>
  <c r="AA459" i="35"/>
  <c r="Z459" i="35"/>
  <c r="AB459" i="35" s="1"/>
  <c r="Y459" i="35"/>
  <c r="X459" i="35"/>
  <c r="AD459" i="35" s="1"/>
  <c r="W459" i="35"/>
  <c r="AO458" i="35"/>
  <c r="AM458" i="35"/>
  <c r="AL458" i="35"/>
  <c r="AC458" i="35"/>
  <c r="AA458" i="35"/>
  <c r="Z458" i="35"/>
  <c r="AB458" i="35" s="1"/>
  <c r="Y458" i="35"/>
  <c r="X458" i="35"/>
  <c r="AD458" i="35" s="1"/>
  <c r="W458" i="35"/>
  <c r="AO457" i="35"/>
  <c r="AN457" i="35"/>
  <c r="AL457" i="35" s="1"/>
  <c r="AK457" i="35"/>
  <c r="AM457" i="35" s="1"/>
  <c r="AJ457" i="35"/>
  <c r="AI457" i="35"/>
  <c r="Z457" i="35"/>
  <c r="AB457" i="35" s="1"/>
  <c r="Y457" i="35"/>
  <c r="X457" i="35"/>
  <c r="AD457" i="35" s="1"/>
  <c r="W457" i="35"/>
  <c r="AN456" i="35"/>
  <c r="AL456" i="35"/>
  <c r="AK456" i="35"/>
  <c r="Z456" i="35" s="1"/>
  <c r="AJ456" i="35"/>
  <c r="Y456" i="35" s="1"/>
  <c r="AI456" i="35"/>
  <c r="AC456" i="35"/>
  <c r="AB456" i="35"/>
  <c r="AA456" i="35"/>
  <c r="W456" i="35"/>
  <c r="AN455" i="35"/>
  <c r="AC455" i="35" s="1"/>
  <c r="AA455" i="35" s="1"/>
  <c r="AL455" i="35"/>
  <c r="AK455" i="35"/>
  <c r="Z455" i="35" s="1"/>
  <c r="AB455" i="35" s="1"/>
  <c r="AJ455" i="35"/>
  <c r="Y455" i="35" s="1"/>
  <c r="AI455" i="35"/>
  <c r="W455" i="35"/>
  <c r="AO454" i="35"/>
  <c r="AN454" i="35"/>
  <c r="AC454" i="35" s="1"/>
  <c r="AA454" i="35" s="1"/>
  <c r="AL454" i="35"/>
  <c r="AK454" i="35"/>
  <c r="AM454" i="35" s="1"/>
  <c r="AJ454" i="35"/>
  <c r="AI454" i="35"/>
  <c r="Z454" i="35"/>
  <c r="AB454" i="35" s="1"/>
  <c r="Y454" i="35"/>
  <c r="X454" i="35"/>
  <c r="AD454" i="35" s="1"/>
  <c r="W454" i="35"/>
  <c r="AO453" i="35"/>
  <c r="AN453" i="35"/>
  <c r="AL453" i="35" s="1"/>
  <c r="AK453" i="35"/>
  <c r="AM453" i="35" s="1"/>
  <c r="AJ453" i="35"/>
  <c r="AI453" i="35"/>
  <c r="AC453" i="35"/>
  <c r="AA453" i="35"/>
  <c r="Z453" i="35"/>
  <c r="AB453" i="35" s="1"/>
  <c r="Y453" i="35"/>
  <c r="X453" i="35"/>
  <c r="AD453" i="35" s="1"/>
  <c r="W453" i="35"/>
  <c r="AN452" i="35"/>
  <c r="AL452" i="35"/>
  <c r="AK452" i="35"/>
  <c r="Z452" i="35" s="1"/>
  <c r="AJ452" i="35"/>
  <c r="Y452" i="35" s="1"/>
  <c r="AI452" i="35"/>
  <c r="AC452" i="35"/>
  <c r="AB452" i="35"/>
  <c r="AA452" i="35"/>
  <c r="W452" i="35"/>
  <c r="AN451" i="35"/>
  <c r="AC451" i="35" s="1"/>
  <c r="AA451" i="35" s="1"/>
  <c r="AL451" i="35"/>
  <c r="AK451" i="35"/>
  <c r="Z451" i="35" s="1"/>
  <c r="AB451" i="35" s="1"/>
  <c r="AJ451" i="35"/>
  <c r="Y451" i="35" s="1"/>
  <c r="AI451" i="35"/>
  <c r="W451" i="35"/>
  <c r="AO450" i="35"/>
  <c r="AN450" i="35"/>
  <c r="AC450" i="35" s="1"/>
  <c r="AA450" i="35" s="1"/>
  <c r="AM450" i="35"/>
  <c r="AK450" i="35"/>
  <c r="Z450" i="35" s="1"/>
  <c r="AB450" i="35" s="1"/>
  <c r="AJ450" i="35"/>
  <c r="AI450" i="35"/>
  <c r="Y450" i="35"/>
  <c r="X450" i="35"/>
  <c r="AD450" i="35" s="1"/>
  <c r="W450" i="35"/>
  <c r="AO449" i="35"/>
  <c r="AN449" i="35"/>
  <c r="AL449" i="35" s="1"/>
  <c r="AK449" i="35"/>
  <c r="AM449" i="35" s="1"/>
  <c r="AJ449" i="35"/>
  <c r="AI449" i="35"/>
  <c r="Z449" i="35"/>
  <c r="AB449" i="35" s="1"/>
  <c r="Y449" i="35"/>
  <c r="X449" i="35"/>
  <c r="AD449" i="35" s="1"/>
  <c r="W449" i="35"/>
  <c r="AN448" i="35"/>
  <c r="AL448" i="35"/>
  <c r="AK448" i="35"/>
  <c r="Z448" i="35" s="1"/>
  <c r="AB448" i="35" s="1"/>
  <c r="AJ448" i="35"/>
  <c r="Y448" i="35" s="1"/>
  <c r="AI448" i="35"/>
  <c r="AC448" i="35"/>
  <c r="AA448" i="35"/>
  <c r="W448" i="35"/>
  <c r="AN447" i="35"/>
  <c r="AC447" i="35" s="1"/>
  <c r="AA447" i="35" s="1"/>
  <c r="AL447" i="35"/>
  <c r="AK447" i="35"/>
  <c r="Z447" i="35" s="1"/>
  <c r="AB447" i="35" s="1"/>
  <c r="AJ447" i="35"/>
  <c r="Y447" i="35" s="1"/>
  <c r="AI447" i="35"/>
  <c r="W447" i="35"/>
  <c r="T447" i="35"/>
  <c r="AO446" i="35"/>
  <c r="AN446" i="35"/>
  <c r="AC446" i="35" s="1"/>
  <c r="AM446" i="35"/>
  <c r="AL446" i="35"/>
  <c r="AK446" i="35"/>
  <c r="AJ446" i="35"/>
  <c r="AI446" i="35"/>
  <c r="AA446" i="35"/>
  <c r="Z446" i="35"/>
  <c r="AB446" i="35" s="1"/>
  <c r="Y446" i="35"/>
  <c r="X446" i="35"/>
  <c r="AD446" i="35" s="1"/>
  <c r="W446" i="35"/>
  <c r="AO445" i="35"/>
  <c r="AN445" i="35"/>
  <c r="AM445" i="35"/>
  <c r="AL445" i="35"/>
  <c r="AK445" i="35"/>
  <c r="AJ445" i="35"/>
  <c r="AI445" i="35"/>
  <c r="X445" i="35" s="1"/>
  <c r="AD445" i="35"/>
  <c r="AC445" i="35"/>
  <c r="AA445" i="35" s="1"/>
  <c r="AB445" i="35"/>
  <c r="Z445" i="35"/>
  <c r="Y445" i="35"/>
  <c r="W445" i="35"/>
  <c r="AN444" i="35"/>
  <c r="AL444" i="35"/>
  <c r="AK444" i="35"/>
  <c r="AJ444" i="35"/>
  <c r="Y444" i="35" s="1"/>
  <c r="AI444" i="35"/>
  <c r="AC444" i="35"/>
  <c r="AA444" i="35" s="1"/>
  <c r="W444" i="35"/>
  <c r="AN443" i="35"/>
  <c r="AC443" i="35" s="1"/>
  <c r="AA443" i="35" s="1"/>
  <c r="AL443" i="35"/>
  <c r="AK443" i="35"/>
  <c r="Z443" i="35" s="1"/>
  <c r="AB443" i="35" s="1"/>
  <c r="AJ443" i="35"/>
  <c r="AI443" i="35"/>
  <c r="AO443" i="35" s="1"/>
  <c r="Y443" i="35"/>
  <c r="X443" i="35"/>
  <c r="AD443" i="35" s="1"/>
  <c r="W443" i="35"/>
  <c r="AO442" i="35"/>
  <c r="AN442" i="35"/>
  <c r="AC442" i="35" s="1"/>
  <c r="AM442" i="35"/>
  <c r="AK442" i="35"/>
  <c r="AJ442" i="35"/>
  <c r="AI442" i="35"/>
  <c r="AA442" i="35"/>
  <c r="Z442" i="35"/>
  <c r="AB442" i="35" s="1"/>
  <c r="Y442" i="35"/>
  <c r="X442" i="35"/>
  <c r="AD442" i="35" s="1"/>
  <c r="W442" i="35"/>
  <c r="AN441" i="35"/>
  <c r="AM441" i="35"/>
  <c r="AL441" i="35"/>
  <c r="AK441" i="35"/>
  <c r="AJ441" i="35"/>
  <c r="AI441" i="35"/>
  <c r="X441" i="35" s="1"/>
  <c r="AD441" i="35"/>
  <c r="AC441" i="35"/>
  <c r="AA441" i="35"/>
  <c r="Z441" i="35"/>
  <c r="AB441" i="35" s="1"/>
  <c r="Y441" i="35"/>
  <c r="W441" i="35"/>
  <c r="AN440" i="35"/>
  <c r="AL440" i="35"/>
  <c r="AK440" i="35"/>
  <c r="AJ440" i="35"/>
  <c r="Y440" i="35" s="1"/>
  <c r="AI440" i="35"/>
  <c r="AC440" i="35"/>
  <c r="AA440" i="35" s="1"/>
  <c r="W440" i="35"/>
  <c r="AO439" i="35"/>
  <c r="AN439" i="35"/>
  <c r="AC439" i="35" s="1"/>
  <c r="AA439" i="35" s="1"/>
  <c r="AM439" i="35"/>
  <c r="AK439" i="35"/>
  <c r="Z439" i="35" s="1"/>
  <c r="AB439" i="35" s="1"/>
  <c r="AJ439" i="35"/>
  <c r="AI439" i="35"/>
  <c r="Y439" i="35"/>
  <c r="X439" i="35"/>
  <c r="AD439" i="35" s="1"/>
  <c r="W439" i="35"/>
  <c r="AO438" i="35"/>
  <c r="AN438" i="35"/>
  <c r="AC438" i="35" s="1"/>
  <c r="AA438" i="35" s="1"/>
  <c r="AM438" i="35"/>
  <c r="AK438" i="35"/>
  <c r="AJ438" i="35"/>
  <c r="AI438" i="35"/>
  <c r="Z438" i="35"/>
  <c r="AB438" i="35" s="1"/>
  <c r="Y438" i="35"/>
  <c r="X438" i="35"/>
  <c r="AD438" i="35" s="1"/>
  <c r="W438" i="35"/>
  <c r="AO437" i="35"/>
  <c r="AN437" i="35"/>
  <c r="AM437" i="35"/>
  <c r="AL437" i="35"/>
  <c r="AK437" i="35"/>
  <c r="AJ437" i="35"/>
  <c r="AI437" i="35"/>
  <c r="X437" i="35" s="1"/>
  <c r="AD437" i="35"/>
  <c r="AC437" i="35"/>
  <c r="AA437" i="35"/>
  <c r="Z437" i="35"/>
  <c r="AB437" i="35" s="1"/>
  <c r="Y437" i="35"/>
  <c r="W437" i="35"/>
  <c r="AN436" i="35"/>
  <c r="AL436" i="35"/>
  <c r="AK436" i="35"/>
  <c r="AJ436" i="35"/>
  <c r="Y436" i="35" s="1"/>
  <c r="AI436" i="35"/>
  <c r="AC436" i="35"/>
  <c r="AA436" i="35" s="1"/>
  <c r="W436" i="35"/>
  <c r="AO435" i="35"/>
  <c r="AN435" i="35"/>
  <c r="AC435" i="35" s="1"/>
  <c r="AA435" i="35" s="1"/>
  <c r="AM435" i="35"/>
  <c r="AK435" i="35"/>
  <c r="Z435" i="35" s="1"/>
  <c r="AB435" i="35" s="1"/>
  <c r="AJ435" i="35"/>
  <c r="AI435" i="35"/>
  <c r="Y435" i="35"/>
  <c r="X435" i="35"/>
  <c r="AD435" i="35" s="1"/>
  <c r="W435" i="35"/>
  <c r="AO434" i="35"/>
  <c r="AN434" i="35"/>
  <c r="AC434" i="35" s="1"/>
  <c r="AA434" i="35" s="1"/>
  <c r="AM434" i="35"/>
  <c r="AL434" i="35"/>
  <c r="AK434" i="35"/>
  <c r="AJ434" i="35"/>
  <c r="AI434" i="35"/>
  <c r="Z434" i="35"/>
  <c r="AB434" i="35" s="1"/>
  <c r="Y434" i="35"/>
  <c r="X434" i="35"/>
  <c r="AD434" i="35" s="1"/>
  <c r="W434" i="35"/>
  <c r="AO433" i="35"/>
  <c r="AN433" i="35"/>
  <c r="AM433" i="35"/>
  <c r="AL433" i="35"/>
  <c r="AK433" i="35"/>
  <c r="AJ433" i="35"/>
  <c r="AI433" i="35"/>
  <c r="X433" i="35" s="1"/>
  <c r="AD433" i="35"/>
  <c r="AC433" i="35"/>
  <c r="AA433" i="35"/>
  <c r="Z433" i="35"/>
  <c r="AB433" i="35" s="1"/>
  <c r="Y433" i="35"/>
  <c r="W433" i="35"/>
  <c r="AN432" i="35"/>
  <c r="AL432" i="35"/>
  <c r="AK432" i="35"/>
  <c r="AJ432" i="35"/>
  <c r="Y432" i="35" s="1"/>
  <c r="AI432" i="35"/>
  <c r="AC432" i="35"/>
  <c r="AA432" i="35" s="1"/>
  <c r="W432" i="35"/>
  <c r="AO431" i="35"/>
  <c r="AN431" i="35"/>
  <c r="AC431" i="35" s="1"/>
  <c r="AA431" i="35" s="1"/>
  <c r="AL431" i="35"/>
  <c r="AK431" i="35"/>
  <c r="Z431" i="35" s="1"/>
  <c r="AB431" i="35" s="1"/>
  <c r="AJ431" i="35"/>
  <c r="Y431" i="35" s="1"/>
  <c r="AI431" i="35"/>
  <c r="X431" i="35" s="1"/>
  <c r="AD431" i="35" s="1"/>
  <c r="W431" i="35"/>
  <c r="AO430" i="35"/>
  <c r="AN430" i="35"/>
  <c r="AL430" i="35" s="1"/>
  <c r="AM430" i="35"/>
  <c r="AK430" i="35"/>
  <c r="AJ430" i="35"/>
  <c r="AI430" i="35"/>
  <c r="AB430" i="35"/>
  <c r="Z430" i="35"/>
  <c r="Y430" i="35"/>
  <c r="X430" i="35"/>
  <c r="AD430" i="35" s="1"/>
  <c r="W430" i="35"/>
  <c r="AN429" i="35"/>
  <c r="AL429" i="35"/>
  <c r="AK429" i="35"/>
  <c r="AJ429" i="35"/>
  <c r="Y429" i="35" s="1"/>
  <c r="AI429" i="35"/>
  <c r="AC429" i="35"/>
  <c r="AA429" i="35" s="1"/>
  <c r="W429" i="35"/>
  <c r="AO428" i="35"/>
  <c r="AN428" i="35"/>
  <c r="AC428" i="35" s="1"/>
  <c r="AA428" i="35" s="1"/>
  <c r="AL428" i="35"/>
  <c r="AK428" i="35"/>
  <c r="Z428" i="35" s="1"/>
  <c r="AB428" i="35" s="1"/>
  <c r="AJ428" i="35"/>
  <c r="Y428" i="35" s="1"/>
  <c r="AI428" i="35"/>
  <c r="X428" i="35"/>
  <c r="AD428" i="35" s="1"/>
  <c r="W428" i="35"/>
  <c r="AO427" i="35"/>
  <c r="AN427" i="35"/>
  <c r="AL427" i="35" s="1"/>
  <c r="AK427" i="35"/>
  <c r="AM427" i="35" s="1"/>
  <c r="AJ427" i="35"/>
  <c r="AI427" i="35"/>
  <c r="V400" i="32"/>
  <c r="AO480" i="32"/>
  <c r="AM480" i="32"/>
  <c r="AL480" i="32"/>
  <c r="AC480" i="32"/>
  <c r="AA480" i="32"/>
  <c r="Z480" i="32"/>
  <c r="AB480" i="32" s="1"/>
  <c r="Y480" i="32"/>
  <c r="X480" i="32"/>
  <c r="AD480" i="32" s="1"/>
  <c r="W480" i="32"/>
  <c r="AO479" i="32"/>
  <c r="AM479" i="32"/>
  <c r="AL479" i="32"/>
  <c r="AC479" i="32"/>
  <c r="AA479" i="32"/>
  <c r="Z479" i="32"/>
  <c r="AB479" i="32" s="1"/>
  <c r="Y479" i="32"/>
  <c r="X479" i="32"/>
  <c r="AD479" i="32" s="1"/>
  <c r="W479" i="32"/>
  <c r="AO478" i="32"/>
  <c r="AM478" i="32"/>
  <c r="AL478" i="32"/>
  <c r="AC478" i="32"/>
  <c r="AA478" i="32" s="1"/>
  <c r="Z478" i="32"/>
  <c r="AB478" i="32" s="1"/>
  <c r="Y478" i="32"/>
  <c r="X478" i="32"/>
  <c r="AD478" i="32" s="1"/>
  <c r="W478" i="32"/>
  <c r="AO477" i="32"/>
  <c r="AM477" i="32"/>
  <c r="AL477" i="32"/>
  <c r="AD477" i="32"/>
  <c r="AC477" i="32"/>
  <c r="AA477" i="32"/>
  <c r="Z477" i="32"/>
  <c r="AB477" i="32" s="1"/>
  <c r="Y477" i="32"/>
  <c r="X477" i="32"/>
  <c r="W477" i="32"/>
  <c r="AO476" i="32"/>
  <c r="AM476" i="32"/>
  <c r="AL476" i="32"/>
  <c r="AC476" i="32"/>
  <c r="AA476" i="32" s="1"/>
  <c r="Z476" i="32"/>
  <c r="AB476" i="32" s="1"/>
  <c r="Y476" i="32"/>
  <c r="X476" i="32"/>
  <c r="AD476" i="32" s="1"/>
  <c r="W476" i="32"/>
  <c r="AO475" i="32"/>
  <c r="AM475" i="32"/>
  <c r="AL475" i="32"/>
  <c r="AC475" i="32"/>
  <c r="AA475" i="32" s="1"/>
  <c r="Z475" i="32"/>
  <c r="AB475" i="32" s="1"/>
  <c r="Y475" i="32"/>
  <c r="X475" i="32"/>
  <c r="AD475" i="32" s="1"/>
  <c r="W475" i="32"/>
  <c r="AO474" i="32"/>
  <c r="AM474" i="32"/>
  <c r="AL474" i="32"/>
  <c r="AC474" i="32"/>
  <c r="AB474" i="32"/>
  <c r="AA474" i="32"/>
  <c r="Z474" i="32"/>
  <c r="Y474" i="32"/>
  <c r="X474" i="32"/>
  <c r="AD474" i="32" s="1"/>
  <c r="W474" i="32"/>
  <c r="AO473" i="32"/>
  <c r="AM473" i="32"/>
  <c r="AL473" i="32"/>
  <c r="AC473" i="32"/>
  <c r="AA473" i="32" s="1"/>
  <c r="Z473" i="32"/>
  <c r="AB473" i="32" s="1"/>
  <c r="Y473" i="32"/>
  <c r="X473" i="32"/>
  <c r="AD473" i="32" s="1"/>
  <c r="W473" i="32"/>
  <c r="AO472" i="32"/>
  <c r="AM472" i="32"/>
  <c r="AL472" i="32"/>
  <c r="AD472" i="32"/>
  <c r="AC472" i="32"/>
  <c r="AA472" i="32"/>
  <c r="Z472" i="32"/>
  <c r="AB472" i="32" s="1"/>
  <c r="Y472" i="32"/>
  <c r="X472" i="32"/>
  <c r="W472" i="32"/>
  <c r="AO471" i="32"/>
  <c r="AM471" i="32"/>
  <c r="AL471" i="32"/>
  <c r="AD471" i="32"/>
  <c r="AC471" i="32"/>
  <c r="AA471" i="32" s="1"/>
  <c r="Z471" i="32"/>
  <c r="AB471" i="32" s="1"/>
  <c r="Y471" i="32"/>
  <c r="X471" i="32"/>
  <c r="W471" i="32"/>
  <c r="AO470" i="32"/>
  <c r="AM470" i="32"/>
  <c r="AL470" i="32"/>
  <c r="AC470" i="32"/>
  <c r="AA470" i="32" s="1"/>
  <c r="Z470" i="32"/>
  <c r="AB470" i="32" s="1"/>
  <c r="Y470" i="32"/>
  <c r="X470" i="32"/>
  <c r="AD470" i="32" s="1"/>
  <c r="W470" i="32"/>
  <c r="AO469" i="32"/>
  <c r="AM469" i="32"/>
  <c r="AL469" i="32"/>
  <c r="AC469" i="32"/>
  <c r="AA469" i="32" s="1"/>
  <c r="AB469" i="32"/>
  <c r="Z469" i="32"/>
  <c r="Y469" i="32"/>
  <c r="X469" i="32"/>
  <c r="AD469" i="32" s="1"/>
  <c r="W469" i="32"/>
  <c r="AO468" i="32"/>
  <c r="AM468" i="32"/>
  <c r="AL468" i="32"/>
  <c r="AC468" i="32"/>
  <c r="AA468" i="32"/>
  <c r="Z468" i="32"/>
  <c r="AB468" i="32" s="1"/>
  <c r="Y468" i="32"/>
  <c r="X468" i="32"/>
  <c r="AD468" i="32" s="1"/>
  <c r="W468" i="32"/>
  <c r="AO467" i="32"/>
  <c r="AM467" i="32"/>
  <c r="AL467" i="32"/>
  <c r="AC467" i="32"/>
  <c r="AA467" i="32" s="1"/>
  <c r="AB467" i="32"/>
  <c r="Z467" i="32"/>
  <c r="Y467" i="32"/>
  <c r="X467" i="32"/>
  <c r="AD467" i="32" s="1"/>
  <c r="W467" i="32"/>
  <c r="AO466" i="32"/>
  <c r="AM466" i="32"/>
  <c r="AL466" i="32"/>
  <c r="AC466" i="32"/>
  <c r="AA466" i="32"/>
  <c r="Z466" i="32"/>
  <c r="AB466" i="32" s="1"/>
  <c r="Y466" i="32"/>
  <c r="X466" i="32"/>
  <c r="AD466" i="32" s="1"/>
  <c r="W466" i="32"/>
  <c r="AO465" i="32"/>
  <c r="AM465" i="32"/>
  <c r="AL465" i="32"/>
  <c r="AC465" i="32"/>
  <c r="AA465" i="32" s="1"/>
  <c r="Z465" i="32"/>
  <c r="AB465" i="32" s="1"/>
  <c r="Y465" i="32"/>
  <c r="X465" i="32"/>
  <c r="AD465" i="32" s="1"/>
  <c r="W465" i="32"/>
  <c r="AO464" i="32"/>
  <c r="AM464" i="32"/>
  <c r="AL464" i="32"/>
  <c r="AD464" i="32"/>
  <c r="AC464" i="32"/>
  <c r="AA464" i="32" s="1"/>
  <c r="Z464" i="32"/>
  <c r="AB464" i="32" s="1"/>
  <c r="Y464" i="32"/>
  <c r="X464" i="32"/>
  <c r="W464" i="32"/>
  <c r="AO463" i="32"/>
  <c r="AM463" i="32"/>
  <c r="AL463" i="32"/>
  <c r="AD463" i="32"/>
  <c r="AC463" i="32"/>
  <c r="AA463" i="32" s="1"/>
  <c r="Z463" i="32"/>
  <c r="AB463" i="32" s="1"/>
  <c r="Y463" i="32"/>
  <c r="X463" i="32"/>
  <c r="W463" i="32"/>
  <c r="AO462" i="32"/>
  <c r="AM462" i="32"/>
  <c r="AL462" i="32"/>
  <c r="AD462" i="32"/>
  <c r="AC462" i="32"/>
  <c r="AA462" i="32" s="1"/>
  <c r="AB462" i="32"/>
  <c r="Z462" i="32"/>
  <c r="Y462" i="32"/>
  <c r="X462" i="32"/>
  <c r="W462" i="32"/>
  <c r="AO461" i="32"/>
  <c r="AM461" i="32"/>
  <c r="AL461" i="32"/>
  <c r="AD461" i="32"/>
  <c r="AC461" i="32"/>
  <c r="AA461" i="32" s="1"/>
  <c r="Z461" i="32"/>
  <c r="AB461" i="32" s="1"/>
  <c r="Y461" i="32"/>
  <c r="X461" i="32"/>
  <c r="W461" i="32"/>
  <c r="AO460" i="32"/>
  <c r="AM460" i="32"/>
  <c r="AL460" i="32"/>
  <c r="AC460" i="32"/>
  <c r="AA460" i="32"/>
  <c r="Z460" i="32"/>
  <c r="AB460" i="32" s="1"/>
  <c r="Y460" i="32"/>
  <c r="X460" i="32"/>
  <c r="AD460" i="32" s="1"/>
  <c r="W460" i="32"/>
  <c r="AO459" i="32"/>
  <c r="AM459" i="32"/>
  <c r="AL459" i="32"/>
  <c r="AC459" i="32"/>
  <c r="AA459" i="32" s="1"/>
  <c r="Z459" i="32"/>
  <c r="AB459" i="32" s="1"/>
  <c r="Y459" i="32"/>
  <c r="X459" i="32"/>
  <c r="AD459" i="32" s="1"/>
  <c r="W459" i="32"/>
  <c r="AO458" i="32"/>
  <c r="AM458" i="32"/>
  <c r="AL458" i="32"/>
  <c r="AC458" i="32"/>
  <c r="AA458" i="32" s="1"/>
  <c r="Z458" i="32"/>
  <c r="AB458" i="32" s="1"/>
  <c r="Y458" i="32"/>
  <c r="X458" i="32"/>
  <c r="AD458" i="32" s="1"/>
  <c r="W458" i="32"/>
  <c r="AO457" i="32"/>
  <c r="AM457" i="32"/>
  <c r="AL457" i="32"/>
  <c r="AC457" i="32"/>
  <c r="AA457" i="32"/>
  <c r="Z457" i="32"/>
  <c r="AB457" i="32" s="1"/>
  <c r="Y457" i="32"/>
  <c r="X457" i="32"/>
  <c r="AD457" i="32" s="1"/>
  <c r="W457" i="32"/>
  <c r="AO456" i="32"/>
  <c r="AM456" i="32"/>
  <c r="AL456" i="32"/>
  <c r="AC456" i="32"/>
  <c r="AA456" i="32" s="1"/>
  <c r="Z456" i="32"/>
  <c r="AB456" i="32" s="1"/>
  <c r="Y456" i="32"/>
  <c r="X456" i="32"/>
  <c r="AD456" i="32" s="1"/>
  <c r="W456" i="32"/>
  <c r="AO455" i="32"/>
  <c r="AM455" i="32"/>
  <c r="AL455" i="32"/>
  <c r="AC455" i="32"/>
  <c r="AA455" i="32"/>
  <c r="Z455" i="32"/>
  <c r="AB455" i="32" s="1"/>
  <c r="Y455" i="32"/>
  <c r="X455" i="32"/>
  <c r="AD455" i="32" s="1"/>
  <c r="W455" i="32"/>
  <c r="AO454" i="32"/>
  <c r="AM454" i="32"/>
  <c r="AL454" i="32"/>
  <c r="AC454" i="32"/>
  <c r="AA454" i="32" s="1"/>
  <c r="Z454" i="32"/>
  <c r="AB454" i="32" s="1"/>
  <c r="Y454" i="32"/>
  <c r="X454" i="32"/>
  <c r="AD454" i="32" s="1"/>
  <c r="W454" i="32"/>
  <c r="AO453" i="32"/>
  <c r="AM453" i="32"/>
  <c r="AL453" i="32"/>
  <c r="AC453" i="32"/>
  <c r="AA453" i="32"/>
  <c r="Z453" i="32"/>
  <c r="AB453" i="32" s="1"/>
  <c r="Y453" i="32"/>
  <c r="X453" i="32"/>
  <c r="AD453" i="32" s="1"/>
  <c r="W453" i="32"/>
  <c r="AO452" i="32"/>
  <c r="AM452" i="32"/>
  <c r="AL452" i="32"/>
  <c r="AC452" i="32"/>
  <c r="AA452" i="32" s="1"/>
  <c r="Z452" i="32"/>
  <c r="AB452" i="32" s="1"/>
  <c r="Y452" i="32"/>
  <c r="X452" i="32"/>
  <c r="AD452" i="32" s="1"/>
  <c r="W452" i="32"/>
  <c r="AO451" i="32"/>
  <c r="AM451" i="32"/>
  <c r="AL451" i="32"/>
  <c r="AC451" i="32"/>
  <c r="AA451" i="32" s="1"/>
  <c r="Z451" i="32"/>
  <c r="AB451" i="32" s="1"/>
  <c r="Y451" i="32"/>
  <c r="X451" i="32"/>
  <c r="AD451" i="32" s="1"/>
  <c r="W451" i="32"/>
  <c r="AO450" i="32"/>
  <c r="AM450" i="32"/>
  <c r="AL450" i="32"/>
  <c r="AC450" i="32"/>
  <c r="AA450" i="32" s="1"/>
  <c r="Z450" i="32"/>
  <c r="AB450" i="32" s="1"/>
  <c r="Y450" i="32"/>
  <c r="X450" i="32"/>
  <c r="AD450" i="32" s="1"/>
  <c r="W450" i="32"/>
  <c r="AO449" i="32"/>
  <c r="AM449" i="32"/>
  <c r="AL449" i="32"/>
  <c r="AC449" i="32"/>
  <c r="AB449" i="32"/>
  <c r="AA449" i="32"/>
  <c r="Z449" i="32"/>
  <c r="Y449" i="32"/>
  <c r="X449" i="32"/>
  <c r="AD449" i="32" s="1"/>
  <c r="W449" i="32"/>
  <c r="AO448" i="32"/>
  <c r="AM448" i="32"/>
  <c r="AL448" i="32"/>
  <c r="AD448" i="32"/>
  <c r="AC448" i="32"/>
  <c r="AA448" i="32"/>
  <c r="Z448" i="32"/>
  <c r="AB448" i="32" s="1"/>
  <c r="Y448" i="32"/>
  <c r="X448" i="32"/>
  <c r="W448" i="32"/>
  <c r="AO447" i="32"/>
  <c r="AM447" i="32"/>
  <c r="AL447" i="32"/>
  <c r="AD447" i="32"/>
  <c r="AC447" i="32"/>
  <c r="AA447" i="32"/>
  <c r="Z447" i="32"/>
  <c r="AB447" i="32" s="1"/>
  <c r="Y447" i="32"/>
  <c r="X447" i="32"/>
  <c r="W447" i="32"/>
  <c r="AO446" i="32"/>
  <c r="AM446" i="32"/>
  <c r="AL446" i="32"/>
  <c r="AC446" i="32"/>
  <c r="AA446" i="32" s="1"/>
  <c r="Z446" i="32"/>
  <c r="AB446" i="32" s="1"/>
  <c r="Y446" i="32"/>
  <c r="X446" i="32"/>
  <c r="AD446" i="32" s="1"/>
  <c r="W446" i="32"/>
  <c r="AO445" i="32"/>
  <c r="AM445" i="32"/>
  <c r="AL445" i="32"/>
  <c r="AC445" i="32"/>
  <c r="AA445" i="32" s="1"/>
  <c r="Z445" i="32"/>
  <c r="AB445" i="32" s="1"/>
  <c r="Y445" i="32"/>
  <c r="X445" i="32"/>
  <c r="AD445" i="32" s="1"/>
  <c r="W445" i="32"/>
  <c r="AO444" i="32"/>
  <c r="AM444" i="32"/>
  <c r="AL444" i="32"/>
  <c r="AC444" i="32"/>
  <c r="AB444" i="32"/>
  <c r="AA444" i="32"/>
  <c r="Z444" i="32"/>
  <c r="Y444" i="32"/>
  <c r="X444" i="32"/>
  <c r="AD444" i="32" s="1"/>
  <c r="W444" i="32"/>
  <c r="AO443" i="32"/>
  <c r="AM443" i="32"/>
  <c r="AL443" i="32"/>
  <c r="AC443" i="32"/>
  <c r="AA443" i="32" s="1"/>
  <c r="Z443" i="32"/>
  <c r="AB443" i="32" s="1"/>
  <c r="Y443" i="32"/>
  <c r="X443" i="32"/>
  <c r="AD443" i="32" s="1"/>
  <c r="W443" i="32"/>
  <c r="AO442" i="32"/>
  <c r="AM442" i="32"/>
  <c r="AL442" i="32"/>
  <c r="AC442" i="32"/>
  <c r="AA442" i="32"/>
  <c r="Z442" i="32"/>
  <c r="AB442" i="32" s="1"/>
  <c r="Y442" i="32"/>
  <c r="X442" i="32"/>
  <c r="AD442" i="32" s="1"/>
  <c r="W442" i="32"/>
  <c r="AO441" i="32"/>
  <c r="AM441" i="32"/>
  <c r="AL441" i="32"/>
  <c r="AC441" i="32"/>
  <c r="AA441" i="32"/>
  <c r="Z441" i="32"/>
  <c r="AB441" i="32" s="1"/>
  <c r="Y441" i="32"/>
  <c r="X441" i="32"/>
  <c r="AD441" i="32" s="1"/>
  <c r="W441" i="32"/>
  <c r="AO440" i="32"/>
  <c r="AM440" i="32"/>
  <c r="AL440" i="32"/>
  <c r="AC440" i="32"/>
  <c r="AA440" i="32" s="1"/>
  <c r="Z440" i="32"/>
  <c r="AB440" i="32" s="1"/>
  <c r="Y440" i="32"/>
  <c r="X440" i="32"/>
  <c r="AD440" i="32" s="1"/>
  <c r="W440" i="32"/>
  <c r="AO439" i="32"/>
  <c r="AM439" i="32"/>
  <c r="AL439" i="32"/>
  <c r="AC439" i="32"/>
  <c r="AA439" i="32" s="1"/>
  <c r="Z439" i="32"/>
  <c r="AB439" i="32" s="1"/>
  <c r="Y439" i="32"/>
  <c r="X439" i="32"/>
  <c r="AD439" i="32" s="1"/>
  <c r="W439" i="32"/>
  <c r="AO438" i="32"/>
  <c r="AM438" i="32"/>
  <c r="AL438" i="32"/>
  <c r="AD438" i="32"/>
  <c r="AC438" i="32"/>
  <c r="AA438" i="32" s="1"/>
  <c r="AB438" i="32"/>
  <c r="Z438" i="32"/>
  <c r="Y438" i="32"/>
  <c r="X438" i="32"/>
  <c r="W438" i="32"/>
  <c r="AO437" i="32"/>
  <c r="AM437" i="32"/>
  <c r="AL437" i="32"/>
  <c r="AD437" i="32"/>
  <c r="AC437" i="32"/>
  <c r="AA437" i="32"/>
  <c r="Z437" i="32"/>
  <c r="AB437" i="32" s="1"/>
  <c r="Y437" i="32"/>
  <c r="X437" i="32"/>
  <c r="W437" i="32"/>
  <c r="AO436" i="32"/>
  <c r="AM436" i="32"/>
  <c r="AL436" i="32"/>
  <c r="AC436" i="32"/>
  <c r="AA436" i="32"/>
  <c r="Z436" i="32"/>
  <c r="AB436" i="32" s="1"/>
  <c r="Y436" i="32"/>
  <c r="X436" i="32"/>
  <c r="AD436" i="32" s="1"/>
  <c r="W436" i="32"/>
  <c r="AO435" i="32"/>
  <c r="AM435" i="32"/>
  <c r="AL435" i="32"/>
  <c r="AC435" i="32"/>
  <c r="AA435" i="32"/>
  <c r="Z435" i="32"/>
  <c r="AB435" i="32" s="1"/>
  <c r="Y435" i="32"/>
  <c r="X435" i="32"/>
  <c r="AD435" i="32" s="1"/>
  <c r="W435" i="32"/>
  <c r="AO434" i="32"/>
  <c r="AM434" i="32"/>
  <c r="AL434" i="32"/>
  <c r="AD434" i="32"/>
  <c r="AC434" i="32"/>
  <c r="AA434" i="32" s="1"/>
  <c r="Z434" i="32"/>
  <c r="AB434" i="32" s="1"/>
  <c r="Y434" i="32"/>
  <c r="X434" i="32"/>
  <c r="W434" i="32"/>
  <c r="AO433" i="32"/>
  <c r="AM433" i="32"/>
  <c r="AL433" i="32"/>
  <c r="AD433" i="32"/>
  <c r="AC433" i="32"/>
  <c r="AA433" i="32" s="1"/>
  <c r="Z433" i="32"/>
  <c r="AB433" i="32" s="1"/>
  <c r="Y433" i="32"/>
  <c r="X433" i="32"/>
  <c r="W433" i="32"/>
  <c r="AO432" i="32"/>
  <c r="AM432" i="32"/>
  <c r="AL432" i="32"/>
  <c r="AC432" i="32"/>
  <c r="AA432" i="32" s="1"/>
  <c r="Z432" i="32"/>
  <c r="AB432" i="32" s="1"/>
  <c r="Y432" i="32"/>
  <c r="X432" i="32"/>
  <c r="AD432" i="32" s="1"/>
  <c r="W432" i="32"/>
  <c r="AO431" i="32"/>
  <c r="AM431" i="32"/>
  <c r="AL431" i="32"/>
  <c r="AC431" i="32"/>
  <c r="AA431" i="32" s="1"/>
  <c r="Z431" i="32"/>
  <c r="AB431" i="32" s="1"/>
  <c r="Y431" i="32"/>
  <c r="X431" i="32"/>
  <c r="AD431" i="32" s="1"/>
  <c r="W431" i="32"/>
  <c r="AO430" i="32"/>
  <c r="AN430" i="32"/>
  <c r="AL430" i="32" s="1"/>
  <c r="AK430" i="32"/>
  <c r="AM430" i="32" s="1"/>
  <c r="AJ430" i="32"/>
  <c r="AI430" i="32"/>
  <c r="AC430" i="32"/>
  <c r="AA430" i="32" s="1"/>
  <c r="Z430" i="32"/>
  <c r="AB430" i="32" s="1"/>
  <c r="Y430" i="32"/>
  <c r="X430" i="32"/>
  <c r="AD430" i="32" s="1"/>
  <c r="W430" i="32"/>
  <c r="AN429" i="32"/>
  <c r="AL429" i="32" s="1"/>
  <c r="AK429" i="32"/>
  <c r="AM429" i="32" s="1"/>
  <c r="AJ429" i="32"/>
  <c r="Y429" i="32" s="1"/>
  <c r="AI429" i="32"/>
  <c r="Z429" i="32"/>
  <c r="AB429" i="32" s="1"/>
  <c r="W429" i="32"/>
  <c r="AN428" i="32"/>
  <c r="AC428" i="32" s="1"/>
  <c r="AA428" i="32" s="1"/>
  <c r="AK428" i="32"/>
  <c r="Z428" i="32" s="1"/>
  <c r="AB428" i="32" s="1"/>
  <c r="AJ428" i="32"/>
  <c r="Y428" i="32" s="1"/>
  <c r="AI428" i="32"/>
  <c r="AO428" i="32" s="1"/>
  <c r="W428" i="32"/>
  <c r="AN427" i="32"/>
  <c r="AL427" i="32" s="1"/>
  <c r="AK427" i="32"/>
  <c r="Z427" i="32" s="1"/>
  <c r="AB427" i="32" s="1"/>
  <c r="AJ427" i="32"/>
  <c r="Y427" i="32" s="1"/>
  <c r="AI427" i="32"/>
  <c r="AO427" i="32" s="1"/>
  <c r="AC427" i="32"/>
  <c r="AA427" i="32"/>
  <c r="X427" i="32"/>
  <c r="AD427" i="32" s="1"/>
  <c r="W427" i="32"/>
  <c r="AN426" i="32"/>
  <c r="AL426" i="32" s="1"/>
  <c r="AM426" i="32"/>
  <c r="AK426" i="32"/>
  <c r="AJ426" i="32"/>
  <c r="AI426" i="32"/>
  <c r="AO426" i="32" s="1"/>
  <c r="AC426" i="32"/>
  <c r="AA426" i="32"/>
  <c r="Z426" i="32"/>
  <c r="AB426" i="32" s="1"/>
  <c r="Y426" i="32"/>
  <c r="X426" i="32"/>
  <c r="AD426" i="32" s="1"/>
  <c r="W426" i="32"/>
  <c r="AN425" i="32"/>
  <c r="AM425" i="32"/>
  <c r="AL425" i="32"/>
  <c r="AK425" i="32"/>
  <c r="AJ425" i="32"/>
  <c r="Y425" i="32" s="1"/>
  <c r="AI425" i="32"/>
  <c r="AC425" i="32"/>
  <c r="AA425" i="32" s="1"/>
  <c r="Z425" i="32"/>
  <c r="AB425" i="32" s="1"/>
  <c r="W425" i="32"/>
  <c r="AO424" i="32"/>
  <c r="AN424" i="32"/>
  <c r="AL424" i="32" s="1"/>
  <c r="AK424" i="32"/>
  <c r="AM424" i="32" s="1"/>
  <c r="AJ424" i="32"/>
  <c r="Y424" i="32" s="1"/>
  <c r="AI424" i="32"/>
  <c r="X424" i="32"/>
  <c r="AD424" i="32" s="1"/>
  <c r="W424" i="32"/>
  <c r="AO423" i="32"/>
  <c r="AN423" i="32"/>
  <c r="AC423" i="32" s="1"/>
  <c r="AA423" i="32" s="1"/>
  <c r="AL423" i="32"/>
  <c r="AK423" i="32"/>
  <c r="AM423" i="32" s="1"/>
  <c r="AJ423" i="32"/>
  <c r="Y423" i="32" s="1"/>
  <c r="AI423" i="32"/>
  <c r="X423" i="32"/>
  <c r="AD423" i="32" s="1"/>
  <c r="W423" i="32"/>
  <c r="AN422" i="32"/>
  <c r="AL422" i="32" s="1"/>
  <c r="AK422" i="32"/>
  <c r="AM422" i="32" s="1"/>
  <c r="AJ422" i="32"/>
  <c r="Y422" i="32" s="1"/>
  <c r="AI422" i="32"/>
  <c r="AO422" i="32" s="1"/>
  <c r="Z422" i="32"/>
  <c r="AB422" i="32" s="1"/>
  <c r="W422" i="32"/>
  <c r="AN421" i="32"/>
  <c r="AL421" i="32"/>
  <c r="AK421" i="32"/>
  <c r="Z421" i="32" s="1"/>
  <c r="AB421" i="32" s="1"/>
  <c r="AJ421" i="32"/>
  <c r="Y421" i="32" s="1"/>
  <c r="AI421" i="32"/>
  <c r="AC421" i="32"/>
  <c r="AA421" i="32" s="1"/>
  <c r="W421" i="32"/>
  <c r="AO420" i="32"/>
  <c r="AN420" i="32"/>
  <c r="AC420" i="32" s="1"/>
  <c r="AA420" i="32" s="1"/>
  <c r="AL420" i="32"/>
  <c r="AK420" i="32"/>
  <c r="Z420" i="32" s="1"/>
  <c r="AB420" i="32" s="1"/>
  <c r="AJ420" i="32"/>
  <c r="Y420" i="32" s="1"/>
  <c r="AI420" i="32"/>
  <c r="X420" i="32" s="1"/>
  <c r="AD420" i="32" s="1"/>
  <c r="W420" i="32"/>
  <c r="T420" i="32"/>
  <c r="AN419" i="32"/>
  <c r="AC419" i="32" s="1"/>
  <c r="AA419" i="32" s="1"/>
  <c r="AK419" i="32"/>
  <c r="Z419" i="32" s="1"/>
  <c r="AB419" i="32" s="1"/>
  <c r="AJ419" i="32"/>
  <c r="AI419" i="32"/>
  <c r="AO419" i="32" s="1"/>
  <c r="Y419" i="32"/>
  <c r="X419" i="32"/>
  <c r="AD419" i="32" s="1"/>
  <c r="W419" i="32"/>
  <c r="AN418" i="32"/>
  <c r="AL418" i="32" s="1"/>
  <c r="AK418" i="32"/>
  <c r="AM418" i="32" s="1"/>
  <c r="AJ418" i="32"/>
  <c r="Y418" i="32" s="1"/>
  <c r="AI418" i="32"/>
  <c r="AO418" i="32" s="1"/>
  <c r="X418" i="32"/>
  <c r="AD418" i="32" s="1"/>
  <c r="W418" i="32"/>
  <c r="AN417" i="32"/>
  <c r="AC417" i="32" s="1"/>
  <c r="AA417" i="32" s="1"/>
  <c r="AM417" i="32"/>
  <c r="AL417" i="32"/>
  <c r="AK417" i="32"/>
  <c r="Z417" i="32" s="1"/>
  <c r="AJ417" i="32"/>
  <c r="Y417" i="32" s="1"/>
  <c r="AI417" i="32"/>
  <c r="AO417" i="32" s="1"/>
  <c r="AB417" i="32"/>
  <c r="W417" i="32"/>
  <c r="AN416" i="32"/>
  <c r="AC416" i="32" s="1"/>
  <c r="AA416" i="32" s="1"/>
  <c r="AK416" i="32"/>
  <c r="AM416" i="32" s="1"/>
  <c r="AJ416" i="32"/>
  <c r="Y416" i="32" s="1"/>
  <c r="AI416" i="32"/>
  <c r="X416" i="32" s="1"/>
  <c r="AD416" i="32" s="1"/>
  <c r="Z416" i="32"/>
  <c r="AB416" i="32" s="1"/>
  <c r="W416" i="32"/>
  <c r="AN415" i="32"/>
  <c r="AL415" i="32" s="1"/>
  <c r="AK415" i="32"/>
  <c r="AM415" i="32" s="1"/>
  <c r="AJ415" i="32"/>
  <c r="Y415" i="32" s="1"/>
  <c r="AI415" i="32"/>
  <c r="AO415" i="32" s="1"/>
  <c r="X415" i="32"/>
  <c r="AD415" i="32" s="1"/>
  <c r="W415" i="32"/>
  <c r="AN414" i="32"/>
  <c r="AL414" i="32" s="1"/>
  <c r="AK414" i="32"/>
  <c r="AM414" i="32" s="1"/>
  <c r="AJ414" i="32"/>
  <c r="Y414" i="32" s="1"/>
  <c r="AI414" i="32"/>
  <c r="X414" i="32" s="1"/>
  <c r="AD414" i="32" s="1"/>
  <c r="W414" i="32"/>
  <c r="AN413" i="32"/>
  <c r="AL413" i="32" s="1"/>
  <c r="AK413" i="32"/>
  <c r="Z413" i="32" s="1"/>
  <c r="AJ413" i="32"/>
  <c r="Y413" i="32" s="1"/>
  <c r="AI413" i="32"/>
  <c r="AO413" i="32" s="1"/>
  <c r="AC413" i="32"/>
  <c r="AB413" i="32"/>
  <c r="AA413" i="32"/>
  <c r="W413" i="32"/>
  <c r="AO412" i="32"/>
  <c r="AN412" i="32"/>
  <c r="AC412" i="32" s="1"/>
  <c r="AK412" i="32"/>
  <c r="AM412" i="32" s="1"/>
  <c r="AJ412" i="32"/>
  <c r="Y412" i="32" s="1"/>
  <c r="AI412" i="32"/>
  <c r="X412" i="32" s="1"/>
  <c r="AD412" i="32" s="1"/>
  <c r="AA412" i="32"/>
  <c r="Z412" i="32"/>
  <c r="AB412" i="32" s="1"/>
  <c r="W412" i="32"/>
  <c r="AO411" i="32"/>
  <c r="AN411" i="32"/>
  <c r="AL411" i="32" s="1"/>
  <c r="AK411" i="32"/>
  <c r="AM411" i="32" s="1"/>
  <c r="AJ411" i="32"/>
  <c r="AI411" i="32"/>
  <c r="Z411" i="32"/>
  <c r="AB411" i="32" s="1"/>
  <c r="Y411" i="32"/>
  <c r="X411" i="32"/>
  <c r="AD411" i="32" s="1"/>
  <c r="W411" i="32"/>
  <c r="AO410" i="32"/>
  <c r="AN410" i="32"/>
  <c r="AL410" i="32" s="1"/>
  <c r="AK410" i="32"/>
  <c r="AM410" i="32" s="1"/>
  <c r="AJ410" i="32"/>
  <c r="Y410" i="32" s="1"/>
  <c r="AI410" i="32"/>
  <c r="X410" i="32" s="1"/>
  <c r="AD410" i="32" s="1"/>
  <c r="Z410" i="32"/>
  <c r="AB410" i="32" s="1"/>
  <c r="W410" i="32"/>
  <c r="AN409" i="32"/>
  <c r="AL409" i="32"/>
  <c r="AK409" i="32"/>
  <c r="Z409" i="32" s="1"/>
  <c r="AB409" i="32" s="1"/>
  <c r="AJ409" i="32"/>
  <c r="Y409" i="32" s="1"/>
  <c r="AI409" i="32"/>
  <c r="AO409" i="32" s="1"/>
  <c r="AC409" i="32"/>
  <c r="AA409" i="32" s="1"/>
  <c r="W409" i="32"/>
  <c r="AN408" i="32"/>
  <c r="AC408" i="32" s="1"/>
  <c r="AL408" i="32"/>
  <c r="AK408" i="32"/>
  <c r="Z408" i="32" s="1"/>
  <c r="AB408" i="32" s="1"/>
  <c r="AJ408" i="32"/>
  <c r="AI408" i="32"/>
  <c r="AO408" i="32" s="1"/>
  <c r="AA408" i="32"/>
  <c r="Y408" i="32"/>
  <c r="X408" i="32"/>
  <c r="AD408" i="32" s="1"/>
  <c r="W408" i="32"/>
  <c r="AN407" i="32"/>
  <c r="AC407" i="32" s="1"/>
  <c r="AA407" i="32" s="1"/>
  <c r="AM407" i="32"/>
  <c r="AL407" i="32"/>
  <c r="AK407" i="32"/>
  <c r="AJ407" i="32"/>
  <c r="AI407" i="32"/>
  <c r="AO407" i="32" s="1"/>
  <c r="Z407" i="32"/>
  <c r="AB407" i="32" s="1"/>
  <c r="Y407" i="32"/>
  <c r="X407" i="32"/>
  <c r="AD407" i="32" s="1"/>
  <c r="W407" i="32"/>
  <c r="AN406" i="32"/>
  <c r="AL406" i="32" s="1"/>
  <c r="AK406" i="32"/>
  <c r="AM406" i="32" s="1"/>
  <c r="AJ406" i="32"/>
  <c r="AI406" i="32"/>
  <c r="AO406" i="32" s="1"/>
  <c r="Z406" i="32"/>
  <c r="AB406" i="32" s="1"/>
  <c r="Y406" i="32"/>
  <c r="X406" i="32"/>
  <c r="AD406" i="32" s="1"/>
  <c r="W406" i="32"/>
  <c r="AN405" i="32"/>
  <c r="AC405" i="32" s="1"/>
  <c r="AA405" i="32" s="1"/>
  <c r="AL405" i="32"/>
  <c r="AK405" i="32"/>
  <c r="Z405" i="32" s="1"/>
  <c r="AB405" i="32" s="1"/>
  <c r="AJ405" i="32"/>
  <c r="Y405" i="32" s="1"/>
  <c r="AI405" i="32"/>
  <c r="AO405" i="32" s="1"/>
  <c r="X405" i="32"/>
  <c r="AD405" i="32" s="1"/>
  <c r="W405" i="32"/>
  <c r="AN404" i="32"/>
  <c r="AC404" i="32" s="1"/>
  <c r="AA404" i="32" s="1"/>
  <c r="AL404" i="32"/>
  <c r="AK404" i="32"/>
  <c r="AM404" i="32" s="1"/>
  <c r="AJ404" i="32"/>
  <c r="AI404" i="32"/>
  <c r="AO404" i="32" s="1"/>
  <c r="Z404" i="32"/>
  <c r="AB404" i="32" s="1"/>
  <c r="Y404" i="32"/>
  <c r="W404" i="32"/>
  <c r="AO403" i="32"/>
  <c r="AN403" i="32"/>
  <c r="AC403" i="32" s="1"/>
  <c r="AA403" i="32" s="1"/>
  <c r="AM403" i="32"/>
  <c r="AL403" i="32"/>
  <c r="AK403" i="32"/>
  <c r="AJ403" i="32"/>
  <c r="Y403" i="32" s="1"/>
  <c r="AI403" i="32"/>
  <c r="AB403" i="32"/>
  <c r="Z403" i="32"/>
  <c r="X403" i="32"/>
  <c r="AD403" i="32" s="1"/>
  <c r="W403" i="32"/>
  <c r="AN402" i="32"/>
  <c r="AC402" i="32" s="1"/>
  <c r="AA402" i="32" s="1"/>
  <c r="AL402" i="32"/>
  <c r="AK402" i="32"/>
  <c r="Z402" i="32" s="1"/>
  <c r="AB402" i="32" s="1"/>
  <c r="AJ402" i="32"/>
  <c r="Y402" i="32" s="1"/>
  <c r="AI402" i="32"/>
  <c r="W402" i="32"/>
  <c r="AN401" i="32"/>
  <c r="AC401" i="32" s="1"/>
  <c r="AA401" i="32" s="1"/>
  <c r="AL401" i="32"/>
  <c r="AK401" i="32"/>
  <c r="AM401" i="32" s="1"/>
  <c r="AJ401" i="32"/>
  <c r="Y401" i="32" s="1"/>
  <c r="AI401" i="32"/>
  <c r="X401" i="32" s="1"/>
  <c r="AD401" i="32" s="1"/>
  <c r="Z401" i="32"/>
  <c r="AB401" i="32" s="1"/>
  <c r="W401" i="32"/>
  <c r="AN400" i="32"/>
  <c r="AL400" i="32" s="1"/>
  <c r="AM400" i="32"/>
  <c r="AK400" i="32"/>
  <c r="AJ400" i="32"/>
  <c r="AI400" i="32"/>
  <c r="AO400" i="32" s="1"/>
  <c r="L386" i="29"/>
  <c r="V381" i="29"/>
  <c r="V380" i="29"/>
  <c r="AO460" i="29"/>
  <c r="AM460" i="29"/>
  <c r="AL460" i="29"/>
  <c r="AC460" i="29"/>
  <c r="AB460" i="29"/>
  <c r="AA460" i="29"/>
  <c r="Z460" i="29"/>
  <c r="Y460" i="29"/>
  <c r="X460" i="29"/>
  <c r="AD460" i="29" s="1"/>
  <c r="W460" i="29"/>
  <c r="AO459" i="29"/>
  <c r="AM459" i="29"/>
  <c r="AL459" i="29"/>
  <c r="AC459" i="29"/>
  <c r="AA459" i="29" s="1"/>
  <c r="Z459" i="29"/>
  <c r="AB459" i="29" s="1"/>
  <c r="Y459" i="29"/>
  <c r="X459" i="29"/>
  <c r="AD459" i="29" s="1"/>
  <c r="W459" i="29"/>
  <c r="AO458" i="29"/>
  <c r="AM458" i="29"/>
  <c r="AL458" i="29"/>
  <c r="AC458" i="29"/>
  <c r="AA458" i="29"/>
  <c r="Z458" i="29"/>
  <c r="AB458" i="29" s="1"/>
  <c r="Y458" i="29"/>
  <c r="X458" i="29"/>
  <c r="AD458" i="29" s="1"/>
  <c r="W458" i="29"/>
  <c r="AO457" i="29"/>
  <c r="AM457" i="29"/>
  <c r="AL457" i="29"/>
  <c r="AC457" i="29"/>
  <c r="AA457" i="29"/>
  <c r="Z457" i="29"/>
  <c r="AB457" i="29" s="1"/>
  <c r="Y457" i="29"/>
  <c r="X457" i="29"/>
  <c r="AD457" i="29" s="1"/>
  <c r="W457" i="29"/>
  <c r="AO456" i="29"/>
  <c r="AM456" i="29"/>
  <c r="AL456" i="29"/>
  <c r="AD456" i="29"/>
  <c r="AC456" i="29"/>
  <c r="AA456" i="29"/>
  <c r="Z456" i="29"/>
  <c r="AB456" i="29" s="1"/>
  <c r="Y456" i="29"/>
  <c r="X456" i="29"/>
  <c r="W456" i="29"/>
  <c r="AO455" i="29"/>
  <c r="AM455" i="29"/>
  <c r="AL455" i="29"/>
  <c r="AC455" i="29"/>
  <c r="AA455" i="29" s="1"/>
  <c r="Z455" i="29"/>
  <c r="AB455" i="29" s="1"/>
  <c r="Y455" i="29"/>
  <c r="X455" i="29"/>
  <c r="AD455" i="29" s="1"/>
  <c r="W455" i="29"/>
  <c r="AO454" i="29"/>
  <c r="AM454" i="29"/>
  <c r="AL454" i="29"/>
  <c r="AD454" i="29"/>
  <c r="AC454" i="29"/>
  <c r="AA454" i="29" s="1"/>
  <c r="AB454" i="29"/>
  <c r="Z454" i="29"/>
  <c r="Y454" i="29"/>
  <c r="X454" i="29"/>
  <c r="W454" i="29"/>
  <c r="AO453" i="29"/>
  <c r="AM453" i="29"/>
  <c r="AL453" i="29"/>
  <c r="AD453" i="29"/>
  <c r="AC453" i="29"/>
  <c r="AB453" i="29"/>
  <c r="AA453" i="29"/>
  <c r="Z453" i="29"/>
  <c r="Y453" i="29"/>
  <c r="X453" i="29"/>
  <c r="W453" i="29"/>
  <c r="AO452" i="29"/>
  <c r="AM452" i="29"/>
  <c r="AL452" i="29"/>
  <c r="AD452" i="29"/>
  <c r="AC452" i="29"/>
  <c r="AA452" i="29"/>
  <c r="Z452" i="29"/>
  <c r="AB452" i="29" s="1"/>
  <c r="Y452" i="29"/>
  <c r="X452" i="29"/>
  <c r="W452" i="29"/>
  <c r="AO451" i="29"/>
  <c r="AM451" i="29"/>
  <c r="AL451" i="29"/>
  <c r="AD451" i="29"/>
  <c r="AC451" i="29"/>
  <c r="AA451" i="29" s="1"/>
  <c r="Z451" i="29"/>
  <c r="AB451" i="29" s="1"/>
  <c r="Y451" i="29"/>
  <c r="X451" i="29"/>
  <c r="W451" i="29"/>
  <c r="AO450" i="29"/>
  <c r="AM450" i="29"/>
  <c r="AL450" i="29"/>
  <c r="AD450" i="29"/>
  <c r="AC450" i="29"/>
  <c r="AA450" i="29" s="1"/>
  <c r="AB450" i="29"/>
  <c r="Z450" i="29"/>
  <c r="Y450" i="29"/>
  <c r="X450" i="29"/>
  <c r="W450" i="29"/>
  <c r="AO449" i="29"/>
  <c r="AM449" i="29"/>
  <c r="AL449" i="29"/>
  <c r="AD449" i="29"/>
  <c r="AC449" i="29"/>
  <c r="AB449" i="29"/>
  <c r="AA449" i="29"/>
  <c r="Z449" i="29"/>
  <c r="Y449" i="29"/>
  <c r="X449" i="29"/>
  <c r="W449" i="29"/>
  <c r="AO448" i="29"/>
  <c r="AM448" i="29"/>
  <c r="AL448" i="29"/>
  <c r="AC448" i="29"/>
  <c r="AA448" i="29"/>
  <c r="Z448" i="29"/>
  <c r="AB448" i="29" s="1"/>
  <c r="Y448" i="29"/>
  <c r="X448" i="29"/>
  <c r="AD448" i="29" s="1"/>
  <c r="W448" i="29"/>
  <c r="AO447" i="29"/>
  <c r="AM447" i="29"/>
  <c r="AL447" i="29"/>
  <c r="AC447" i="29"/>
  <c r="AA447" i="29" s="1"/>
  <c r="Z447" i="29"/>
  <c r="AB447" i="29" s="1"/>
  <c r="Y447" i="29"/>
  <c r="X447" i="29"/>
  <c r="AD447" i="29" s="1"/>
  <c r="W447" i="29"/>
  <c r="AO446" i="29"/>
  <c r="AM446" i="29"/>
  <c r="AL446" i="29"/>
  <c r="AC446" i="29"/>
  <c r="AB446" i="29"/>
  <c r="AA446" i="29"/>
  <c r="Z446" i="29"/>
  <c r="Y446" i="29"/>
  <c r="X446" i="29"/>
  <c r="AD446" i="29" s="1"/>
  <c r="W446" i="29"/>
  <c r="AO445" i="29"/>
  <c r="AM445" i="29"/>
  <c r="AL445" i="29"/>
  <c r="AC445" i="29"/>
  <c r="AA445" i="29"/>
  <c r="Z445" i="29"/>
  <c r="AB445" i="29" s="1"/>
  <c r="Y445" i="29"/>
  <c r="X445" i="29"/>
  <c r="AD445" i="29" s="1"/>
  <c r="W445" i="29"/>
  <c r="AO444" i="29"/>
  <c r="AM444" i="29"/>
  <c r="AL444" i="29"/>
  <c r="AD444" i="29"/>
  <c r="AC444" i="29"/>
  <c r="AA444" i="29"/>
  <c r="Z444" i="29"/>
  <c r="AB444" i="29" s="1"/>
  <c r="Y444" i="29"/>
  <c r="X444" i="29"/>
  <c r="W444" i="29"/>
  <c r="AO443" i="29"/>
  <c r="AM443" i="29"/>
  <c r="AL443" i="29"/>
  <c r="AD443" i="29"/>
  <c r="AC443" i="29"/>
  <c r="AA443" i="29" s="1"/>
  <c r="Z443" i="29"/>
  <c r="AB443" i="29" s="1"/>
  <c r="Y443" i="29"/>
  <c r="X443" i="29"/>
  <c r="W443" i="29"/>
  <c r="AO442" i="29"/>
  <c r="AM442" i="29"/>
  <c r="AL442" i="29"/>
  <c r="AC442" i="29"/>
  <c r="AA442" i="29" s="1"/>
  <c r="AB442" i="29"/>
  <c r="Z442" i="29"/>
  <c r="Y442" i="29"/>
  <c r="X442" i="29"/>
  <c r="AD442" i="29" s="1"/>
  <c r="W442" i="29"/>
  <c r="AO441" i="29"/>
  <c r="AM441" i="29"/>
  <c r="AL441" i="29"/>
  <c r="AD441" i="29"/>
  <c r="AC441" i="29"/>
  <c r="AA441" i="29" s="1"/>
  <c r="AB441" i="29"/>
  <c r="Z441" i="29"/>
  <c r="Y441" i="29"/>
  <c r="X441" i="29"/>
  <c r="W441" i="29"/>
  <c r="AO440" i="29"/>
  <c r="AM440" i="29"/>
  <c r="AL440" i="29"/>
  <c r="AD440" i="29"/>
  <c r="AC440" i="29"/>
  <c r="AB440" i="29"/>
  <c r="AA440" i="29"/>
  <c r="Z440" i="29"/>
  <c r="Y440" i="29"/>
  <c r="X440" i="29"/>
  <c r="W440" i="29"/>
  <c r="AO439" i="29"/>
  <c r="AM439" i="29"/>
  <c r="AL439" i="29"/>
  <c r="AD439" i="29"/>
  <c r="AC439" i="29"/>
  <c r="AA439" i="29"/>
  <c r="Z439" i="29"/>
  <c r="AB439" i="29" s="1"/>
  <c r="Y439" i="29"/>
  <c r="X439" i="29"/>
  <c r="W439" i="29"/>
  <c r="AO438" i="29"/>
  <c r="AM438" i="29"/>
  <c r="AL438" i="29"/>
  <c r="AD438" i="29"/>
  <c r="AC438" i="29"/>
  <c r="AA438" i="29" s="1"/>
  <c r="Z438" i="29"/>
  <c r="AB438" i="29" s="1"/>
  <c r="Y438" i="29"/>
  <c r="X438" i="29"/>
  <c r="W438" i="29"/>
  <c r="AO437" i="29"/>
  <c r="AM437" i="29"/>
  <c r="AL437" i="29"/>
  <c r="AC437" i="29"/>
  <c r="AB437" i="29"/>
  <c r="AA437" i="29"/>
  <c r="Z437" i="29"/>
  <c r="Y437" i="29"/>
  <c r="X437" i="29"/>
  <c r="AD437" i="29" s="1"/>
  <c r="W437" i="29"/>
  <c r="AO436" i="29"/>
  <c r="AM436" i="29"/>
  <c r="AL436" i="29"/>
  <c r="AD436" i="29"/>
  <c r="AC436" i="29"/>
  <c r="AA436" i="29"/>
  <c r="Z436" i="29"/>
  <c r="AB436" i="29" s="1"/>
  <c r="Y436" i="29"/>
  <c r="X436" i="29"/>
  <c r="W436" i="29"/>
  <c r="AO435" i="29"/>
  <c r="AM435" i="29"/>
  <c r="AL435" i="29"/>
  <c r="AC435" i="29"/>
  <c r="AA435" i="29" s="1"/>
  <c r="AB435" i="29"/>
  <c r="Z435" i="29"/>
  <c r="Y435" i="29"/>
  <c r="X435" i="29"/>
  <c r="AD435" i="29" s="1"/>
  <c r="W435" i="29"/>
  <c r="AO434" i="29"/>
  <c r="AM434" i="29"/>
  <c r="AL434" i="29"/>
  <c r="AC434" i="29"/>
  <c r="AA434" i="29"/>
  <c r="Z434" i="29"/>
  <c r="AB434" i="29" s="1"/>
  <c r="Y434" i="29"/>
  <c r="X434" i="29"/>
  <c r="AD434" i="29" s="1"/>
  <c r="W434" i="29"/>
  <c r="AO433" i="29"/>
  <c r="AM433" i="29"/>
  <c r="AL433" i="29"/>
  <c r="AC433" i="29"/>
  <c r="AA433" i="29"/>
  <c r="Z433" i="29"/>
  <c r="AB433" i="29" s="1"/>
  <c r="Y433" i="29"/>
  <c r="X433" i="29"/>
  <c r="AD433" i="29" s="1"/>
  <c r="W433" i="29"/>
  <c r="AO432" i="29"/>
  <c r="AM432" i="29"/>
  <c r="AL432" i="29"/>
  <c r="AD432" i="29"/>
  <c r="AC432" i="29"/>
  <c r="AA432" i="29"/>
  <c r="Z432" i="29"/>
  <c r="AB432" i="29" s="1"/>
  <c r="Y432" i="29"/>
  <c r="X432" i="29"/>
  <c r="W432" i="29"/>
  <c r="AO431" i="29"/>
  <c r="AM431" i="29"/>
  <c r="AL431" i="29"/>
  <c r="AC431" i="29"/>
  <c r="AA431" i="29" s="1"/>
  <c r="Z431" i="29"/>
  <c r="AB431" i="29" s="1"/>
  <c r="Y431" i="29"/>
  <c r="X431" i="29"/>
  <c r="AD431" i="29" s="1"/>
  <c r="W431" i="29"/>
  <c r="AO430" i="29"/>
  <c r="AM430" i="29"/>
  <c r="AL430" i="29"/>
  <c r="AD430" i="29"/>
  <c r="AC430" i="29"/>
  <c r="AA430" i="29" s="1"/>
  <c r="AB430" i="29"/>
  <c r="Z430" i="29"/>
  <c r="Y430" i="29"/>
  <c r="X430" i="29"/>
  <c r="W430" i="29"/>
  <c r="AO429" i="29"/>
  <c r="AM429" i="29"/>
  <c r="AL429" i="29"/>
  <c r="AD429" i="29"/>
  <c r="AC429" i="29"/>
  <c r="AB429" i="29"/>
  <c r="AA429" i="29"/>
  <c r="Z429" i="29"/>
  <c r="Y429" i="29"/>
  <c r="X429" i="29"/>
  <c r="W429" i="29"/>
  <c r="AO428" i="29"/>
  <c r="AM428" i="29"/>
  <c r="AL428" i="29"/>
  <c r="AD428" i="29"/>
  <c r="AC428" i="29"/>
  <c r="AA428" i="29"/>
  <c r="Z428" i="29"/>
  <c r="AB428" i="29" s="1"/>
  <c r="Y428" i="29"/>
  <c r="X428" i="29"/>
  <c r="W428" i="29"/>
  <c r="AO427" i="29"/>
  <c r="AM427" i="29"/>
  <c r="AL427" i="29"/>
  <c r="AD427" i="29"/>
  <c r="AC427" i="29"/>
  <c r="AA427" i="29"/>
  <c r="Z427" i="29"/>
  <c r="AB427" i="29" s="1"/>
  <c r="Y427" i="29"/>
  <c r="X427" i="29"/>
  <c r="W427" i="29"/>
  <c r="AO426" i="29"/>
  <c r="AM426" i="29"/>
  <c r="AL426" i="29"/>
  <c r="AC426" i="29"/>
  <c r="AA426" i="29" s="1"/>
  <c r="Z426" i="29"/>
  <c r="AB426" i="29" s="1"/>
  <c r="Y426" i="29"/>
  <c r="X426" i="29"/>
  <c r="AD426" i="29" s="1"/>
  <c r="W426" i="29"/>
  <c r="AO425" i="29"/>
  <c r="AM425" i="29"/>
  <c r="AL425" i="29"/>
  <c r="AC425" i="29"/>
  <c r="AA425" i="29" s="1"/>
  <c r="AB425" i="29"/>
  <c r="Z425" i="29"/>
  <c r="Y425" i="29"/>
  <c r="X425" i="29"/>
  <c r="AD425" i="29" s="1"/>
  <c r="W425" i="29"/>
  <c r="AO424" i="29"/>
  <c r="AM424" i="29"/>
  <c r="AL424" i="29"/>
  <c r="AC424" i="29"/>
  <c r="AB424" i="29"/>
  <c r="AA424" i="29"/>
  <c r="Z424" i="29"/>
  <c r="Y424" i="29"/>
  <c r="X424" i="29"/>
  <c r="AD424" i="29" s="1"/>
  <c r="W424" i="29"/>
  <c r="AO423" i="29"/>
  <c r="AM423" i="29"/>
  <c r="AL423" i="29"/>
  <c r="AC423" i="29"/>
  <c r="AA423" i="29" s="1"/>
  <c r="Z423" i="29"/>
  <c r="AB423" i="29" s="1"/>
  <c r="Y423" i="29"/>
  <c r="X423" i="29"/>
  <c r="AD423" i="29" s="1"/>
  <c r="W423" i="29"/>
  <c r="AO422" i="29"/>
  <c r="AM422" i="29"/>
  <c r="AL422" i="29"/>
  <c r="AC422" i="29"/>
  <c r="AA422" i="29"/>
  <c r="Z422" i="29"/>
  <c r="AB422" i="29" s="1"/>
  <c r="Y422" i="29"/>
  <c r="X422" i="29"/>
  <c r="AD422" i="29" s="1"/>
  <c r="W422" i="29"/>
  <c r="AO421" i="29"/>
  <c r="AM421" i="29"/>
  <c r="AL421" i="29"/>
  <c r="AC421" i="29"/>
  <c r="AA421" i="29"/>
  <c r="Z421" i="29"/>
  <c r="AB421" i="29" s="1"/>
  <c r="Y421" i="29"/>
  <c r="X421" i="29"/>
  <c r="AD421" i="29" s="1"/>
  <c r="W421" i="29"/>
  <c r="AO420" i="29"/>
  <c r="AM420" i="29"/>
  <c r="AL420" i="29"/>
  <c r="AD420" i="29"/>
  <c r="AC420" i="29"/>
  <c r="AA420" i="29"/>
  <c r="Z420" i="29"/>
  <c r="AB420" i="29" s="1"/>
  <c r="Y420" i="29"/>
  <c r="X420" i="29"/>
  <c r="W420" i="29"/>
  <c r="AO419" i="29"/>
  <c r="AM419" i="29"/>
  <c r="AL419" i="29"/>
  <c r="AC419" i="29"/>
  <c r="AA419" i="29" s="1"/>
  <c r="Z419" i="29"/>
  <c r="AB419" i="29" s="1"/>
  <c r="Y419" i="29"/>
  <c r="X419" i="29"/>
  <c r="AD419" i="29" s="1"/>
  <c r="W419" i="29"/>
  <c r="AO418" i="29"/>
  <c r="AM418" i="29"/>
  <c r="AL418" i="29"/>
  <c r="AD418" i="29"/>
  <c r="AC418" i="29"/>
  <c r="AA418" i="29" s="1"/>
  <c r="AB418" i="29"/>
  <c r="Z418" i="29"/>
  <c r="Y418" i="29"/>
  <c r="X418" i="29"/>
  <c r="W418" i="29"/>
  <c r="AO417" i="29"/>
  <c r="AM417" i="29"/>
  <c r="AL417" i="29"/>
  <c r="AC417" i="29"/>
  <c r="AB417" i="29"/>
  <c r="AA417" i="29"/>
  <c r="Z417" i="29"/>
  <c r="Y417" i="29"/>
  <c r="X417" i="29"/>
  <c r="AD417" i="29" s="1"/>
  <c r="W417" i="29"/>
  <c r="AO416" i="29"/>
  <c r="AM416" i="29"/>
  <c r="AL416" i="29"/>
  <c r="AD416" i="29"/>
  <c r="AC416" i="29"/>
  <c r="AA416" i="29"/>
  <c r="Z416" i="29"/>
  <c r="AB416" i="29" s="1"/>
  <c r="Y416" i="29"/>
  <c r="X416" i="29"/>
  <c r="W416" i="29"/>
  <c r="AO415" i="29"/>
  <c r="AM415" i="29"/>
  <c r="AL415" i="29"/>
  <c r="AD415" i="29"/>
  <c r="AC415" i="29"/>
  <c r="AA415" i="29" s="1"/>
  <c r="Z415" i="29"/>
  <c r="AB415" i="29" s="1"/>
  <c r="Y415" i="29"/>
  <c r="X415" i="29"/>
  <c r="W415" i="29"/>
  <c r="AO414" i="29"/>
  <c r="AM414" i="29"/>
  <c r="AL414" i="29"/>
  <c r="AD414" i="29"/>
  <c r="AC414" i="29"/>
  <c r="AA414" i="29" s="1"/>
  <c r="AB414" i="29"/>
  <c r="Z414" i="29"/>
  <c r="Y414" i="29"/>
  <c r="X414" i="29"/>
  <c r="W414" i="29"/>
  <c r="AO413" i="29"/>
  <c r="AM413" i="29"/>
  <c r="AL413" i="29"/>
  <c r="AD413" i="29"/>
  <c r="AC413" i="29"/>
  <c r="AB413" i="29"/>
  <c r="AA413" i="29"/>
  <c r="Z413" i="29"/>
  <c r="Y413" i="29"/>
  <c r="X413" i="29"/>
  <c r="W413" i="29"/>
  <c r="AO412" i="29"/>
  <c r="AM412" i="29"/>
  <c r="AL412" i="29"/>
  <c r="AC412" i="29"/>
  <c r="AA412" i="29"/>
  <c r="Z412" i="29"/>
  <c r="AB412" i="29" s="1"/>
  <c r="Y412" i="29"/>
  <c r="X412" i="29"/>
  <c r="AD412" i="29" s="1"/>
  <c r="W412" i="29"/>
  <c r="AO411" i="29"/>
  <c r="AM411" i="29"/>
  <c r="AL411" i="29"/>
  <c r="AD411" i="29"/>
  <c r="AC411" i="29"/>
  <c r="AA411" i="29"/>
  <c r="Z411" i="29"/>
  <c r="AB411" i="29" s="1"/>
  <c r="Y411" i="29"/>
  <c r="X411" i="29"/>
  <c r="W411" i="29"/>
  <c r="AN410" i="29"/>
  <c r="AL410" i="29" s="1"/>
  <c r="AK410" i="29"/>
  <c r="AM410" i="29" s="1"/>
  <c r="AJ410" i="29"/>
  <c r="Y410" i="29" s="1"/>
  <c r="AI410" i="29"/>
  <c r="X410" i="29" s="1"/>
  <c r="AD410" i="29" s="1"/>
  <c r="Z410" i="29"/>
  <c r="AB410" i="29" s="1"/>
  <c r="W410" i="29"/>
  <c r="AN409" i="29"/>
  <c r="AL409" i="29"/>
  <c r="AK409" i="29"/>
  <c r="Z409" i="29" s="1"/>
  <c r="AJ409" i="29"/>
  <c r="Y409" i="29" s="1"/>
  <c r="AI409" i="29"/>
  <c r="AO409" i="29" s="1"/>
  <c r="AC409" i="29"/>
  <c r="AA409" i="29" s="1"/>
  <c r="AB409" i="29"/>
  <c r="W409" i="29"/>
  <c r="AN408" i="29"/>
  <c r="AC408" i="29" s="1"/>
  <c r="AM408" i="29"/>
  <c r="AL408" i="29"/>
  <c r="AK408" i="29"/>
  <c r="Z408" i="29" s="1"/>
  <c r="AB408" i="29" s="1"/>
  <c r="AJ408" i="29"/>
  <c r="Y408" i="29" s="1"/>
  <c r="AI408" i="29"/>
  <c r="AO408" i="29" s="1"/>
  <c r="AA408" i="29"/>
  <c r="W408" i="29"/>
  <c r="AO407" i="29"/>
  <c r="AN407" i="29"/>
  <c r="AC407" i="29" s="1"/>
  <c r="AA407" i="29" s="1"/>
  <c r="AM407" i="29"/>
  <c r="AK407" i="29"/>
  <c r="AJ407" i="29"/>
  <c r="AI407" i="29"/>
  <c r="AD407" i="29"/>
  <c r="Z407" i="29"/>
  <c r="AB407" i="29" s="1"/>
  <c r="Y407" i="29"/>
  <c r="X407" i="29"/>
  <c r="W407" i="29"/>
  <c r="AN406" i="29"/>
  <c r="AL406" i="29" s="1"/>
  <c r="AK406" i="29"/>
  <c r="AM406" i="29" s="1"/>
  <c r="AJ406" i="29"/>
  <c r="Y406" i="29" s="1"/>
  <c r="AI406" i="29"/>
  <c r="X406" i="29" s="1"/>
  <c r="AD406" i="29" s="1"/>
  <c r="W406" i="29"/>
  <c r="AN405" i="29"/>
  <c r="AL405" i="29"/>
  <c r="AK405" i="29"/>
  <c r="Z405" i="29" s="1"/>
  <c r="AB405" i="29" s="1"/>
  <c r="AJ405" i="29"/>
  <c r="Y405" i="29" s="1"/>
  <c r="AI405" i="29"/>
  <c r="AO405" i="29" s="1"/>
  <c r="AC405" i="29"/>
  <c r="AA405" i="29"/>
  <c r="X405" i="29"/>
  <c r="AD405" i="29" s="1"/>
  <c r="W405" i="29"/>
  <c r="AO404" i="29"/>
  <c r="AN404" i="29"/>
  <c r="AC404" i="29" s="1"/>
  <c r="AA404" i="29" s="1"/>
  <c r="AM404" i="29"/>
  <c r="AL404" i="29"/>
  <c r="AK404" i="29"/>
  <c r="AJ404" i="29"/>
  <c r="AI404" i="29"/>
  <c r="X404" i="29" s="1"/>
  <c r="AD404" i="29" s="1"/>
  <c r="Z404" i="29"/>
  <c r="AB404" i="29" s="1"/>
  <c r="Y404" i="29"/>
  <c r="W404" i="29"/>
  <c r="AO403" i="29"/>
  <c r="AN403" i="29"/>
  <c r="AL403" i="29" s="1"/>
  <c r="AM403" i="29"/>
  <c r="AK403" i="29"/>
  <c r="AJ403" i="29"/>
  <c r="AI403" i="29"/>
  <c r="AB403" i="29"/>
  <c r="Z403" i="29"/>
  <c r="Y403" i="29"/>
  <c r="X403" i="29"/>
  <c r="AD403" i="29" s="1"/>
  <c r="W403" i="29"/>
  <c r="AN402" i="29"/>
  <c r="AL402" i="29" s="1"/>
  <c r="AK402" i="29"/>
  <c r="AM402" i="29" s="1"/>
  <c r="AJ402" i="29"/>
  <c r="AI402" i="29"/>
  <c r="AO402" i="29" s="1"/>
  <c r="AC402" i="29"/>
  <c r="AA402" i="29" s="1"/>
  <c r="Z402" i="29"/>
  <c r="AB402" i="29" s="1"/>
  <c r="Y402" i="29"/>
  <c r="X402" i="29"/>
  <c r="AD402" i="29" s="1"/>
  <c r="W402" i="29"/>
  <c r="AN401" i="29"/>
  <c r="AM401" i="29"/>
  <c r="AL401" i="29"/>
  <c r="AK401" i="29"/>
  <c r="Z401" i="29" s="1"/>
  <c r="AJ401" i="29"/>
  <c r="Y401" i="29" s="1"/>
  <c r="AI401" i="29"/>
  <c r="AO401" i="29" s="1"/>
  <c r="AC401" i="29"/>
  <c r="AB401" i="29"/>
  <c r="AA401" i="29"/>
  <c r="X401" i="29"/>
  <c r="AD401" i="29" s="1"/>
  <c r="W401" i="29"/>
  <c r="AN400" i="29"/>
  <c r="AC400" i="29" s="1"/>
  <c r="AK400" i="29"/>
  <c r="AM400" i="29" s="1"/>
  <c r="AJ400" i="29"/>
  <c r="AI400" i="29"/>
  <c r="X400" i="29" s="1"/>
  <c r="AD400" i="29" s="1"/>
  <c r="AA400" i="29"/>
  <c r="Z400" i="29"/>
  <c r="AB400" i="29" s="1"/>
  <c r="Y400" i="29"/>
  <c r="W400" i="29"/>
  <c r="T400" i="29"/>
  <c r="AN399" i="29"/>
  <c r="AM399" i="29"/>
  <c r="AL399" i="29"/>
  <c r="AK399" i="29"/>
  <c r="AJ399" i="29"/>
  <c r="AI399" i="29"/>
  <c r="AO399" i="29" s="1"/>
  <c r="AC399" i="29"/>
  <c r="AA399" i="29" s="1"/>
  <c r="Z399" i="29"/>
  <c r="AB399" i="29" s="1"/>
  <c r="Y399" i="29"/>
  <c r="W399" i="29"/>
  <c r="AN398" i="29"/>
  <c r="AL398" i="29"/>
  <c r="AK398" i="29"/>
  <c r="AM398" i="29" s="1"/>
  <c r="AJ398" i="29"/>
  <c r="Y398" i="29" s="1"/>
  <c r="AI398" i="29"/>
  <c r="X398" i="29" s="1"/>
  <c r="AD398" i="29" s="1"/>
  <c r="AC398" i="29"/>
  <c r="AA398" i="29"/>
  <c r="W398" i="29"/>
  <c r="AO397" i="29"/>
  <c r="AN397" i="29"/>
  <c r="AL397" i="29"/>
  <c r="AK397" i="29"/>
  <c r="Z397" i="29" s="1"/>
  <c r="AB397" i="29" s="1"/>
  <c r="AJ397" i="29"/>
  <c r="AI397" i="29"/>
  <c r="AC397" i="29"/>
  <c r="AA397" i="29" s="1"/>
  <c r="Y397" i="29"/>
  <c r="X397" i="29"/>
  <c r="AD397" i="29" s="1"/>
  <c r="W397" i="29"/>
  <c r="AO396" i="29"/>
  <c r="AN396" i="29"/>
  <c r="AC396" i="29" s="1"/>
  <c r="AA396" i="29" s="1"/>
  <c r="AM396" i="29"/>
  <c r="AL396" i="29"/>
  <c r="AK396" i="29"/>
  <c r="AJ396" i="29"/>
  <c r="AI396" i="29"/>
  <c r="X396" i="29" s="1"/>
  <c r="AD396" i="29" s="1"/>
  <c r="Z396" i="29"/>
  <c r="AB396" i="29" s="1"/>
  <c r="Y396" i="29"/>
  <c r="W396" i="29"/>
  <c r="AO395" i="29"/>
  <c r="AN395" i="29"/>
  <c r="AL395" i="29" s="1"/>
  <c r="AM395" i="29"/>
  <c r="AK395" i="29"/>
  <c r="AJ395" i="29"/>
  <c r="AI395" i="29"/>
  <c r="AB395" i="29"/>
  <c r="Z395" i="29"/>
  <c r="Y395" i="29"/>
  <c r="X395" i="29"/>
  <c r="AD395" i="29" s="1"/>
  <c r="W395" i="29"/>
  <c r="AN394" i="29"/>
  <c r="AL394" i="29"/>
  <c r="AK394" i="29"/>
  <c r="AM394" i="29" s="1"/>
  <c r="AJ394" i="29"/>
  <c r="AI394" i="29"/>
  <c r="X394" i="29" s="1"/>
  <c r="AD394" i="29"/>
  <c r="AC394" i="29"/>
  <c r="AA394" i="29"/>
  <c r="Z394" i="29"/>
  <c r="AB394" i="29" s="1"/>
  <c r="Y394" i="29"/>
  <c r="W394" i="29"/>
  <c r="AN393" i="29"/>
  <c r="AL393" i="29" s="1"/>
  <c r="AK393" i="29"/>
  <c r="Z393" i="29" s="1"/>
  <c r="AJ393" i="29"/>
  <c r="AI393" i="29"/>
  <c r="X393" i="29" s="1"/>
  <c r="AD393" i="29" s="1"/>
  <c r="AC393" i="29"/>
  <c r="AA393" i="29" s="1"/>
  <c r="AB393" i="29"/>
  <c r="Y393" i="29"/>
  <c r="W393" i="29"/>
  <c r="AN392" i="29"/>
  <c r="AC392" i="29" s="1"/>
  <c r="AL392" i="29"/>
  <c r="AK392" i="29"/>
  <c r="AM392" i="29" s="1"/>
  <c r="AJ392" i="29"/>
  <c r="Y392" i="29" s="1"/>
  <c r="AI392" i="29"/>
  <c r="X392" i="29" s="1"/>
  <c r="AD392" i="29" s="1"/>
  <c r="AA392" i="29"/>
  <c r="Z392" i="29"/>
  <c r="AB392" i="29" s="1"/>
  <c r="W392" i="29"/>
  <c r="AN391" i="29"/>
  <c r="AM391" i="29"/>
  <c r="AL391" i="29"/>
  <c r="AK391" i="29"/>
  <c r="AJ391" i="29"/>
  <c r="AI391" i="29"/>
  <c r="AO391" i="29" s="1"/>
  <c r="AC391" i="29"/>
  <c r="AA391" i="29" s="1"/>
  <c r="Z391" i="29"/>
  <c r="AB391" i="29" s="1"/>
  <c r="Y391" i="29"/>
  <c r="W391" i="29"/>
  <c r="AN390" i="29"/>
  <c r="AL390" i="29"/>
  <c r="AK390" i="29"/>
  <c r="AM390" i="29" s="1"/>
  <c r="AJ390" i="29"/>
  <c r="Y390" i="29" s="1"/>
  <c r="AI390" i="29"/>
  <c r="X390" i="29" s="1"/>
  <c r="AD390" i="29" s="1"/>
  <c r="AC390" i="29"/>
  <c r="AA390" i="29"/>
  <c r="W390" i="29"/>
  <c r="AO389" i="29"/>
  <c r="AN389" i="29"/>
  <c r="AL389" i="29"/>
  <c r="AK389" i="29"/>
  <c r="Z389" i="29" s="1"/>
  <c r="AB389" i="29" s="1"/>
  <c r="AJ389" i="29"/>
  <c r="AI389" i="29"/>
  <c r="AC389" i="29"/>
  <c r="AA389" i="29" s="1"/>
  <c r="Y389" i="29"/>
  <c r="X389" i="29"/>
  <c r="AD389" i="29" s="1"/>
  <c r="W389" i="29"/>
  <c r="AO388" i="29"/>
  <c r="AN388" i="29"/>
  <c r="AC388" i="29" s="1"/>
  <c r="AA388" i="29" s="1"/>
  <c r="AM388" i="29"/>
  <c r="AL388" i="29"/>
  <c r="AK388" i="29"/>
  <c r="AJ388" i="29"/>
  <c r="AI388" i="29"/>
  <c r="X388" i="29" s="1"/>
  <c r="AD388" i="29" s="1"/>
  <c r="Z388" i="29"/>
  <c r="AB388" i="29" s="1"/>
  <c r="Y388" i="29"/>
  <c r="W388" i="29"/>
  <c r="AO387" i="29"/>
  <c r="AN387" i="29"/>
  <c r="AL387" i="29" s="1"/>
  <c r="AM387" i="29"/>
  <c r="AK387" i="29"/>
  <c r="AJ387" i="29"/>
  <c r="AI387" i="29"/>
  <c r="AB387" i="29"/>
  <c r="Z387" i="29"/>
  <c r="Y387" i="29"/>
  <c r="X387" i="29"/>
  <c r="AD387" i="29" s="1"/>
  <c r="W387" i="29"/>
  <c r="AN386" i="29"/>
  <c r="AL386" i="29"/>
  <c r="AK386" i="29"/>
  <c r="AM386" i="29" s="1"/>
  <c r="AJ386" i="29"/>
  <c r="AI386" i="29"/>
  <c r="X386" i="29" s="1"/>
  <c r="AD386" i="29"/>
  <c r="AC386" i="29"/>
  <c r="AA386" i="29"/>
  <c r="Z386" i="29"/>
  <c r="AB386" i="29" s="1"/>
  <c r="Y386" i="29"/>
  <c r="W386" i="29"/>
  <c r="AN385" i="29"/>
  <c r="AL385" i="29" s="1"/>
  <c r="AK385" i="29"/>
  <c r="Z385" i="29" s="1"/>
  <c r="AJ385" i="29"/>
  <c r="AI385" i="29"/>
  <c r="X385" i="29" s="1"/>
  <c r="AD385" i="29" s="1"/>
  <c r="AC385" i="29"/>
  <c r="AA385" i="29" s="1"/>
  <c r="AB385" i="29"/>
  <c r="Y385" i="29"/>
  <c r="W385" i="29"/>
  <c r="AN384" i="29"/>
  <c r="AC384" i="29" s="1"/>
  <c r="AL384" i="29"/>
  <c r="AK384" i="29"/>
  <c r="AM384" i="29" s="1"/>
  <c r="AJ384" i="29"/>
  <c r="Y384" i="29" s="1"/>
  <c r="AI384" i="29"/>
  <c r="X384" i="29" s="1"/>
  <c r="AD384" i="29" s="1"/>
  <c r="AA384" i="29"/>
  <c r="Z384" i="29"/>
  <c r="AB384" i="29" s="1"/>
  <c r="W384" i="29"/>
  <c r="AN383" i="29"/>
  <c r="AL383" i="29" s="1"/>
  <c r="AM383" i="29"/>
  <c r="AK383" i="29"/>
  <c r="AJ383" i="29"/>
  <c r="AI383" i="29"/>
  <c r="AO383" i="29" s="1"/>
  <c r="AC383" i="29"/>
  <c r="AA383" i="29" s="1"/>
  <c r="Z383" i="29"/>
  <c r="AB383" i="29" s="1"/>
  <c r="Y383" i="29"/>
  <c r="W383" i="29"/>
  <c r="AN382" i="29"/>
  <c r="AC382" i="29" s="1"/>
  <c r="AA382" i="29" s="1"/>
  <c r="AK382" i="29"/>
  <c r="Z382" i="29" s="1"/>
  <c r="AB382" i="29" s="1"/>
  <c r="AJ382" i="29"/>
  <c r="Y382" i="29" s="1"/>
  <c r="AI382" i="29"/>
  <c r="AO382" i="29" s="1"/>
  <c r="W382" i="29"/>
  <c r="AO381" i="29"/>
  <c r="AN381" i="29"/>
  <c r="AC381" i="29" s="1"/>
  <c r="AA381" i="29" s="1"/>
  <c r="AM381" i="29"/>
  <c r="AL381" i="29"/>
  <c r="AK381" i="29"/>
  <c r="AJ381" i="29"/>
  <c r="AI381" i="29"/>
  <c r="Z381" i="29"/>
  <c r="AB381" i="29" s="1"/>
  <c r="Y381" i="29"/>
  <c r="X381" i="29"/>
  <c r="AD381" i="29" s="1"/>
  <c r="W381" i="29"/>
  <c r="V382" i="29" a="1"/>
  <c r="V382" i="29" s="1"/>
  <c r="V383" i="29" s="1"/>
  <c r="V384" i="29" s="1"/>
  <c r="AO380" i="29"/>
  <c r="AN380" i="29"/>
  <c r="AL380" i="29" s="1"/>
  <c r="AK380" i="29"/>
  <c r="AM380" i="29" s="1"/>
  <c r="AJ380" i="29"/>
  <c r="AI380" i="29"/>
  <c r="AM420" i="32" l="1"/>
  <c r="X404" i="32"/>
  <c r="AD404" i="32" s="1"/>
  <c r="AC406" i="32"/>
  <c r="AA406" i="32" s="1"/>
  <c r="AC411" i="32"/>
  <c r="AA411" i="32" s="1"/>
  <c r="Z415" i="32"/>
  <c r="AB415" i="32" s="1"/>
  <c r="AC429" i="32"/>
  <c r="AA429" i="32" s="1"/>
  <c r="AL412" i="32"/>
  <c r="X409" i="32"/>
  <c r="AD409" i="32" s="1"/>
  <c r="Z414" i="32"/>
  <c r="AB414" i="32" s="1"/>
  <c r="Z138" i="52"/>
  <c r="AB138" i="52" s="1"/>
  <c r="AM138" i="52"/>
  <c r="V115" i="52" s="1" a="1"/>
  <c r="V115" i="52" s="1"/>
  <c r="V116" i="52" s="1"/>
  <c r="V117" i="52" s="1"/>
  <c r="L118" i="52" s="1"/>
  <c r="P103" i="52"/>
  <c r="F105" i="52" s="1"/>
  <c r="X107" i="52" s="1"/>
  <c r="I106" i="52" s="1"/>
  <c r="I107" i="52" s="1"/>
  <c r="I108" i="52" s="1"/>
  <c r="AO114" i="52"/>
  <c r="X114" i="52"/>
  <c r="AD114" i="52" s="1"/>
  <c r="AC133" i="52"/>
  <c r="AA133" i="52" s="1"/>
  <c r="AL133" i="52"/>
  <c r="X122" i="52"/>
  <c r="AD122" i="52" s="1"/>
  <c r="Z123" i="52"/>
  <c r="AB123" i="52" s="1"/>
  <c r="AM123" i="52"/>
  <c r="X129" i="52"/>
  <c r="AD129" i="52" s="1"/>
  <c r="Z130" i="52"/>
  <c r="AB130" i="52" s="1"/>
  <c r="AM130" i="52"/>
  <c r="AO124" i="52"/>
  <c r="AO131" i="52"/>
  <c r="AC135" i="52"/>
  <c r="AA135" i="52" s="1"/>
  <c r="X141" i="52"/>
  <c r="AD141" i="52" s="1"/>
  <c r="AO141" i="52"/>
  <c r="AC137" i="52"/>
  <c r="AA137" i="52" s="1"/>
  <c r="AL137" i="52"/>
  <c r="AO127" i="52"/>
  <c r="X127" i="52"/>
  <c r="AD127" i="52" s="1"/>
  <c r="Z140" i="52"/>
  <c r="AB140" i="52" s="1"/>
  <c r="AC122" i="52"/>
  <c r="AA122" i="52" s="1"/>
  <c r="AL122" i="52"/>
  <c r="AC129" i="52"/>
  <c r="AA129" i="52" s="1"/>
  <c r="AL129" i="52"/>
  <c r="X133" i="52"/>
  <c r="AD133" i="52" s="1"/>
  <c r="Z125" i="52"/>
  <c r="AB125" i="52" s="1"/>
  <c r="Z134" i="52"/>
  <c r="AB134" i="52" s="1"/>
  <c r="AM134" i="52"/>
  <c r="Q38" i="52"/>
  <c r="L41" i="52" s="1"/>
  <c r="L42" i="52" s="1"/>
  <c r="L110" i="52" s="1"/>
  <c r="AC117" i="52"/>
  <c r="AA117" i="52" s="1"/>
  <c r="AM122" i="52"/>
  <c r="AM129" i="52"/>
  <c r="AL141" i="52"/>
  <c r="X116" i="52"/>
  <c r="AD116" i="52" s="1"/>
  <c r="X119" i="52"/>
  <c r="AD119" i="52" s="1"/>
  <c r="X126" i="52"/>
  <c r="AD126" i="52" s="1"/>
  <c r="X123" i="52"/>
  <c r="AD123" i="52" s="1"/>
  <c r="X130" i="52"/>
  <c r="AD130" i="52" s="1"/>
  <c r="AM142" i="52"/>
  <c r="M26" i="52"/>
  <c r="M32" i="52"/>
  <c r="X134" i="52"/>
  <c r="AD134" i="52" s="1"/>
  <c r="X138" i="52"/>
  <c r="AD138" i="52" s="1"/>
  <c r="X142" i="52"/>
  <c r="AD142" i="52" s="1"/>
  <c r="M27" i="52"/>
  <c r="P77" i="51"/>
  <c r="F79" i="51" s="1"/>
  <c r="X81" i="51" s="1"/>
  <c r="I80" i="51" s="1"/>
  <c r="I81" i="51" s="1"/>
  <c r="I82" i="51" s="1"/>
  <c r="AO115" i="51"/>
  <c r="X115" i="51"/>
  <c r="AD115" i="51" s="1"/>
  <c r="AM97" i="51"/>
  <c r="Z97" i="51"/>
  <c r="AB97" i="51" s="1"/>
  <c r="Z110" i="51"/>
  <c r="AB110" i="51" s="1"/>
  <c r="X90" i="51"/>
  <c r="AD90" i="51" s="1"/>
  <c r="AO90" i="51"/>
  <c r="AO88" i="51"/>
  <c r="X88" i="51"/>
  <c r="AD88" i="51" s="1"/>
  <c r="AM99" i="51"/>
  <c r="Z104" i="51"/>
  <c r="AB104" i="51" s="1"/>
  <c r="AM104" i="51"/>
  <c r="AO111" i="51"/>
  <c r="X111" i="51"/>
  <c r="AD111" i="51" s="1"/>
  <c r="X103" i="51"/>
  <c r="AD103" i="51" s="1"/>
  <c r="AL106" i="51"/>
  <c r="X93" i="51"/>
  <c r="AD93" i="51" s="1"/>
  <c r="AO93" i="51"/>
  <c r="Z96" i="51"/>
  <c r="AB96" i="51" s="1"/>
  <c r="AM96" i="51"/>
  <c r="AC113" i="51"/>
  <c r="AA113" i="51" s="1"/>
  <c r="L85" i="51"/>
  <c r="L87" i="51" s="1"/>
  <c r="O94" i="51" s="1"/>
  <c r="O102" i="51" s="1"/>
  <c r="O99" i="51" s="1"/>
  <c r="O100" i="51" s="1"/>
  <c r="AC96" i="51"/>
  <c r="AA96" i="51" s="1"/>
  <c r="AL96" i="51"/>
  <c r="Z103" i="51"/>
  <c r="AB103" i="51" s="1"/>
  <c r="AM103" i="51"/>
  <c r="AC103" i="51"/>
  <c r="AA103" i="51" s="1"/>
  <c r="AL103" i="51"/>
  <c r="AO101" i="51"/>
  <c r="X101" i="51"/>
  <c r="AD101" i="51" s="1"/>
  <c r="AL95" i="51"/>
  <c r="AO100" i="51"/>
  <c r="X100" i="51"/>
  <c r="AD100" i="51" s="1"/>
  <c r="AC91" i="51"/>
  <c r="AA91" i="51" s="1"/>
  <c r="Z92" i="51"/>
  <c r="AB92" i="51" s="1"/>
  <c r="AM92" i="51"/>
  <c r="AL102" i="51"/>
  <c r="AO107" i="51"/>
  <c r="X107" i="51"/>
  <c r="AD107" i="51" s="1"/>
  <c r="AL107" i="51"/>
  <c r="AL111" i="51"/>
  <c r="AL115" i="51"/>
  <c r="X97" i="51"/>
  <c r="AD97" i="51" s="1"/>
  <c r="X104" i="51"/>
  <c r="AD104" i="51" s="1"/>
  <c r="AM108" i="51"/>
  <c r="AM112" i="51"/>
  <c r="AM116" i="51"/>
  <c r="X108" i="51"/>
  <c r="AD108" i="51" s="1"/>
  <c r="X112" i="51"/>
  <c r="AD112" i="51" s="1"/>
  <c r="X116" i="51"/>
  <c r="AD116" i="51" s="1"/>
  <c r="Q38" i="50"/>
  <c r="L42" i="50" s="1"/>
  <c r="L43" i="50" s="1"/>
  <c r="L59" i="50" s="1"/>
  <c r="AO65" i="50"/>
  <c r="X65" i="50"/>
  <c r="AD65" i="50" s="1"/>
  <c r="AO67" i="50"/>
  <c r="X67" i="50"/>
  <c r="AD67" i="50" s="1"/>
  <c r="AO81" i="50"/>
  <c r="X81" i="50"/>
  <c r="AD81" i="50" s="1"/>
  <c r="AM92" i="50"/>
  <c r="M33" i="50"/>
  <c r="M27" i="50"/>
  <c r="M32" i="50"/>
  <c r="M26" i="50"/>
  <c r="AL69" i="50"/>
  <c r="AL72" i="50"/>
  <c r="AM73" i="50"/>
  <c r="AL66" i="50"/>
  <c r="Z67" i="50"/>
  <c r="AB67" i="50" s="1"/>
  <c r="AM67" i="50"/>
  <c r="AM69" i="50"/>
  <c r="Z81" i="50"/>
  <c r="AB81" i="50" s="1"/>
  <c r="AM81" i="50"/>
  <c r="V66" i="50" s="1" a="1"/>
  <c r="V66" i="50" s="1"/>
  <c r="V67" i="50" s="1"/>
  <c r="V68" i="50" s="1"/>
  <c r="L67" i="50" s="1"/>
  <c r="AM84" i="50"/>
  <c r="AO89" i="50"/>
  <c r="X89" i="50"/>
  <c r="AD89" i="50" s="1"/>
  <c r="AL91" i="50"/>
  <c r="Z70" i="50"/>
  <c r="AB70" i="50" s="1"/>
  <c r="AM70" i="50"/>
  <c r="AO69" i="50"/>
  <c r="M25" i="50"/>
  <c r="AO77" i="50"/>
  <c r="X77" i="50"/>
  <c r="AD77" i="50" s="1"/>
  <c r="AO84" i="50"/>
  <c r="X84" i="50"/>
  <c r="AD84" i="50" s="1"/>
  <c r="AO88" i="50"/>
  <c r="X88" i="50"/>
  <c r="AD88" i="50" s="1"/>
  <c r="AM80" i="50"/>
  <c r="AC94" i="50"/>
  <c r="AA94" i="50" s="1"/>
  <c r="M34" i="50"/>
  <c r="AC75" i="50"/>
  <c r="AA75" i="50" s="1"/>
  <c r="Z77" i="50"/>
  <c r="AB77" i="50" s="1"/>
  <c r="AM77" i="50"/>
  <c r="AM88" i="50"/>
  <c r="AO93" i="50"/>
  <c r="X93" i="50"/>
  <c r="AD93" i="50" s="1"/>
  <c r="AL79" i="50"/>
  <c r="AC86" i="50"/>
  <c r="AA86" i="50" s="1"/>
  <c r="AO92" i="50"/>
  <c r="X92" i="50"/>
  <c r="AD92" i="50" s="1"/>
  <c r="M28" i="50"/>
  <c r="M35" i="50"/>
  <c r="AO70" i="50"/>
  <c r="X70" i="50"/>
  <c r="AD70" i="50" s="1"/>
  <c r="AO74" i="50"/>
  <c r="X74" i="50"/>
  <c r="AD74" i="50" s="1"/>
  <c r="AL76" i="50"/>
  <c r="AO85" i="50"/>
  <c r="X85" i="50"/>
  <c r="AD85" i="50" s="1"/>
  <c r="AL87" i="50"/>
  <c r="AM85" i="50"/>
  <c r="AM89" i="50"/>
  <c r="AM93" i="50"/>
  <c r="X132" i="49"/>
  <c r="AD132" i="49" s="1"/>
  <c r="AO132" i="49"/>
  <c r="AO144" i="49"/>
  <c r="X144" i="49"/>
  <c r="AD144" i="49" s="1"/>
  <c r="AC138" i="49"/>
  <c r="AA138" i="49" s="1"/>
  <c r="AL138" i="49"/>
  <c r="AO140" i="49"/>
  <c r="X140" i="49"/>
  <c r="AD140" i="49" s="1"/>
  <c r="Z120" i="49"/>
  <c r="AB120" i="49" s="1"/>
  <c r="AM120" i="49"/>
  <c r="X124" i="49"/>
  <c r="AD124" i="49" s="1"/>
  <c r="AO124" i="49"/>
  <c r="X136" i="49"/>
  <c r="AD136" i="49" s="1"/>
  <c r="AO136" i="49"/>
  <c r="Z147" i="49"/>
  <c r="AB147" i="49" s="1"/>
  <c r="AM147" i="49"/>
  <c r="X128" i="49"/>
  <c r="AD128" i="49" s="1"/>
  <c r="AO128" i="49"/>
  <c r="Z139" i="49"/>
  <c r="AB139" i="49" s="1"/>
  <c r="AM139" i="49"/>
  <c r="AC146" i="49"/>
  <c r="AA146" i="49" s="1"/>
  <c r="AL146" i="49"/>
  <c r="Z143" i="49"/>
  <c r="AB143" i="49" s="1"/>
  <c r="AM143" i="49"/>
  <c r="V120" i="49" s="1" a="1"/>
  <c r="V120" i="49" s="1"/>
  <c r="V121" i="49" s="1"/>
  <c r="V122" i="49" s="1"/>
  <c r="R36" i="49" s="1"/>
  <c r="AO148" i="49"/>
  <c r="X148" i="49"/>
  <c r="AD148" i="49" s="1"/>
  <c r="L29" i="49"/>
  <c r="L31" i="49" s="1"/>
  <c r="AC142" i="49"/>
  <c r="AA142" i="49" s="1"/>
  <c r="AL142" i="49"/>
  <c r="X121" i="49"/>
  <c r="AD121" i="49" s="1"/>
  <c r="Z124" i="49"/>
  <c r="AB124" i="49" s="1"/>
  <c r="Z128" i="49"/>
  <c r="AB128" i="49" s="1"/>
  <c r="Z132" i="49"/>
  <c r="AB132" i="49" s="1"/>
  <c r="Z136" i="49"/>
  <c r="AB136" i="49" s="1"/>
  <c r="X125" i="49"/>
  <c r="AD125" i="49" s="1"/>
  <c r="X129" i="49"/>
  <c r="AD129" i="49" s="1"/>
  <c r="X133" i="49"/>
  <c r="AD133" i="49" s="1"/>
  <c r="X137" i="49"/>
  <c r="AD137" i="49" s="1"/>
  <c r="Z140" i="49"/>
  <c r="AB140" i="49" s="1"/>
  <c r="Z144" i="49"/>
  <c r="AB144" i="49" s="1"/>
  <c r="Z148" i="49"/>
  <c r="AB148" i="49" s="1"/>
  <c r="X141" i="49"/>
  <c r="AD141" i="49" s="1"/>
  <c r="X145" i="49"/>
  <c r="AD145" i="49" s="1"/>
  <c r="AC140" i="49"/>
  <c r="AA140" i="49" s="1"/>
  <c r="AC144" i="49"/>
  <c r="AA144" i="49" s="1"/>
  <c r="AC148" i="49"/>
  <c r="AA148" i="49" s="1"/>
  <c r="AM453" i="33"/>
  <c r="Z453" i="33"/>
  <c r="AB453" i="33" s="1"/>
  <c r="AL474" i="33"/>
  <c r="AC474" i="33"/>
  <c r="AA474" i="33" s="1"/>
  <c r="AO456" i="33"/>
  <c r="X456" i="33"/>
  <c r="AD456" i="33" s="1"/>
  <c r="AO472" i="33"/>
  <c r="X472" i="33"/>
  <c r="AD472" i="33" s="1"/>
  <c r="AL478" i="33"/>
  <c r="AC478" i="33"/>
  <c r="AA478" i="33" s="1"/>
  <c r="Z456" i="33"/>
  <c r="AB456" i="33" s="1"/>
  <c r="AM456" i="33"/>
  <c r="AO460" i="33"/>
  <c r="X460" i="33"/>
  <c r="AD460" i="33" s="1"/>
  <c r="AO476" i="33"/>
  <c r="X476" i="33"/>
  <c r="AD476" i="33" s="1"/>
  <c r="AL482" i="33"/>
  <c r="AC482" i="33"/>
  <c r="AA482" i="33" s="1"/>
  <c r="AO464" i="33"/>
  <c r="X464" i="33"/>
  <c r="AD464" i="33" s="1"/>
  <c r="AO480" i="33"/>
  <c r="X480" i="33"/>
  <c r="AD480" i="33" s="1"/>
  <c r="AO468" i="33"/>
  <c r="X468" i="33"/>
  <c r="AD468" i="33" s="1"/>
  <c r="Z475" i="33"/>
  <c r="AB475" i="33" s="1"/>
  <c r="AM475" i="33"/>
  <c r="Z479" i="33"/>
  <c r="AB479" i="33" s="1"/>
  <c r="AM479" i="33"/>
  <c r="AL455" i="33"/>
  <c r="AC455" i="33"/>
  <c r="AA455" i="33" s="1"/>
  <c r="AM468" i="33"/>
  <c r="AM472" i="33"/>
  <c r="AM476" i="33"/>
  <c r="AM480" i="33"/>
  <c r="AM464" i="33"/>
  <c r="AM457" i="33"/>
  <c r="Z460" i="33"/>
  <c r="AB460" i="33" s="1"/>
  <c r="AM461" i="33"/>
  <c r="AM465" i="33"/>
  <c r="AM469" i="33"/>
  <c r="X457" i="33"/>
  <c r="AD457" i="33" s="1"/>
  <c r="X461" i="33"/>
  <c r="AD461" i="33" s="1"/>
  <c r="X465" i="33"/>
  <c r="AD465" i="33" s="1"/>
  <c r="X469" i="33"/>
  <c r="AD469" i="33" s="1"/>
  <c r="X454" i="33"/>
  <c r="AD454" i="33" s="1"/>
  <c r="X473" i="33"/>
  <c r="AD473" i="33" s="1"/>
  <c r="X477" i="33"/>
  <c r="AD477" i="33" s="1"/>
  <c r="X481" i="33"/>
  <c r="AD481" i="33" s="1"/>
  <c r="V430" i="35"/>
  <c r="V431" i="35" s="1"/>
  <c r="Z444" i="35"/>
  <c r="AB444" i="35" s="1"/>
  <c r="AM444" i="35"/>
  <c r="AM447" i="35"/>
  <c r="AO452" i="35"/>
  <c r="X452" i="35"/>
  <c r="AD452" i="35" s="1"/>
  <c r="AO447" i="35"/>
  <c r="X447" i="35"/>
  <c r="AD447" i="35" s="1"/>
  <c r="Z429" i="35"/>
  <c r="AB429" i="35" s="1"/>
  <c r="AM429" i="35"/>
  <c r="AM431" i="35"/>
  <c r="AO444" i="35"/>
  <c r="X444" i="35"/>
  <c r="AD444" i="35" s="1"/>
  <c r="AM455" i="35"/>
  <c r="AM428" i="35"/>
  <c r="AO440" i="35"/>
  <c r="X440" i="35"/>
  <c r="AD440" i="35" s="1"/>
  <c r="AO451" i="35"/>
  <c r="X451" i="35"/>
  <c r="AD451" i="35" s="1"/>
  <c r="AO436" i="35"/>
  <c r="X436" i="35"/>
  <c r="AD436" i="35" s="1"/>
  <c r="Z440" i="35"/>
  <c r="AB440" i="35" s="1"/>
  <c r="AM440" i="35"/>
  <c r="AO429" i="35"/>
  <c r="X429" i="35"/>
  <c r="AD429" i="35" s="1"/>
  <c r="AM443" i="35"/>
  <c r="AC457" i="35"/>
  <c r="AA457" i="35" s="1"/>
  <c r="AO432" i="35"/>
  <c r="X432" i="35"/>
  <c r="AD432" i="35" s="1"/>
  <c r="Z436" i="35"/>
  <c r="AB436" i="35" s="1"/>
  <c r="AM436" i="35"/>
  <c r="AL439" i="35"/>
  <c r="AL442" i="35"/>
  <c r="AM451" i="35"/>
  <c r="AO456" i="35"/>
  <c r="X456" i="35"/>
  <c r="AD456" i="35" s="1"/>
  <c r="AC449" i="35"/>
  <c r="AA449" i="35" s="1"/>
  <c r="AO455" i="35"/>
  <c r="X455" i="35"/>
  <c r="AD455" i="35" s="1"/>
  <c r="AC430" i="35"/>
  <c r="AA430" i="35" s="1"/>
  <c r="Z432" i="35"/>
  <c r="AB432" i="35" s="1"/>
  <c r="AM432" i="35"/>
  <c r="AL435" i="35"/>
  <c r="AL438" i="35"/>
  <c r="AO441" i="35"/>
  <c r="AO448" i="35"/>
  <c r="X448" i="35"/>
  <c r="AD448" i="35" s="1"/>
  <c r="AL450" i="35"/>
  <c r="AM448" i="35"/>
  <c r="AM452" i="35"/>
  <c r="AM456" i="35"/>
  <c r="AO402" i="32"/>
  <c r="X402" i="32"/>
  <c r="AD402" i="32" s="1"/>
  <c r="AO429" i="32"/>
  <c r="X429" i="32"/>
  <c r="AD429" i="32" s="1"/>
  <c r="AM408" i="32"/>
  <c r="AO416" i="32"/>
  <c r="Z423" i="32"/>
  <c r="AB423" i="32" s="1"/>
  <c r="AO401" i="32"/>
  <c r="AM409" i="32"/>
  <c r="AL419" i="32"/>
  <c r="AO421" i="32"/>
  <c r="X421" i="32"/>
  <c r="AD421" i="32" s="1"/>
  <c r="AC422" i="32"/>
  <c r="AA422" i="32" s="1"/>
  <c r="AM427" i="32"/>
  <c r="AL428" i="32"/>
  <c r="AM402" i="32"/>
  <c r="AC414" i="32"/>
  <c r="AA414" i="32" s="1"/>
  <c r="X417" i="32"/>
  <c r="AD417" i="32" s="1"/>
  <c r="AM419" i="32"/>
  <c r="Z424" i="32"/>
  <c r="AB424" i="32" s="1"/>
  <c r="AM428" i="32"/>
  <c r="AM421" i="32"/>
  <c r="X428" i="32"/>
  <c r="AD428" i="32" s="1"/>
  <c r="Z418" i="32"/>
  <c r="AB418" i="32" s="1"/>
  <c r="AC415" i="32"/>
  <c r="AA415" i="32" s="1"/>
  <c r="AC424" i="32"/>
  <c r="AA424" i="32" s="1"/>
  <c r="AM413" i="32"/>
  <c r="AO425" i="32"/>
  <c r="X425" i="32"/>
  <c r="AD425" i="32" s="1"/>
  <c r="AC418" i="32"/>
  <c r="AA418" i="32" s="1"/>
  <c r="AM405" i="32"/>
  <c r="AO414" i="32"/>
  <c r="X422" i="32"/>
  <c r="AD422" i="32" s="1"/>
  <c r="AC410" i="32"/>
  <c r="AA410" i="32" s="1"/>
  <c r="X413" i="32"/>
  <c r="AD413" i="32" s="1"/>
  <c r="AL416" i="32"/>
  <c r="AM389" i="29"/>
  <c r="AM397" i="29"/>
  <c r="AM405" i="29"/>
  <c r="AL382" i="29"/>
  <c r="AC410" i="29"/>
  <c r="AA410" i="29" s="1"/>
  <c r="AM382" i="29"/>
  <c r="AO406" i="29"/>
  <c r="AL407" i="29"/>
  <c r="AC395" i="29"/>
  <c r="AA395" i="29" s="1"/>
  <c r="AC403" i="29"/>
  <c r="AA403" i="29" s="1"/>
  <c r="X382" i="29"/>
  <c r="AD382" i="29" s="1"/>
  <c r="X383" i="29"/>
  <c r="AD383" i="29" s="1"/>
  <c r="Z390" i="29"/>
  <c r="AB390" i="29" s="1"/>
  <c r="X391" i="29"/>
  <c r="AD391" i="29" s="1"/>
  <c r="Z398" i="29"/>
  <c r="AB398" i="29" s="1"/>
  <c r="X399" i="29"/>
  <c r="AD399" i="29" s="1"/>
  <c r="AL400" i="29"/>
  <c r="Z406" i="29"/>
  <c r="AB406" i="29" s="1"/>
  <c r="AM409" i="29"/>
  <c r="AO398" i="29"/>
  <c r="AC387" i="29"/>
  <c r="AA387" i="29" s="1"/>
  <c r="AM385" i="29"/>
  <c r="X408" i="29"/>
  <c r="AD408" i="29" s="1"/>
  <c r="AO410" i="29"/>
  <c r="AO390" i="29"/>
  <c r="AM393" i="29"/>
  <c r="AO384" i="29"/>
  <c r="AO392" i="29"/>
  <c r="AO385" i="29"/>
  <c r="AO393" i="29"/>
  <c r="AO400" i="29"/>
  <c r="AC406" i="29"/>
  <c r="AA406" i="29" s="1"/>
  <c r="X409" i="29"/>
  <c r="AD409" i="29" s="1"/>
  <c r="AO386" i="29"/>
  <c r="AO394" i="29"/>
  <c r="L356" i="35"/>
  <c r="K431" i="35"/>
  <c r="X405" i="35"/>
  <c r="M415" i="35"/>
  <c r="G415" i="35"/>
  <c r="C415" i="35"/>
  <c r="M414" i="35"/>
  <c r="G414" i="35"/>
  <c r="C414" i="35"/>
  <c r="M413" i="35"/>
  <c r="G413" i="35"/>
  <c r="C413" i="35"/>
  <c r="M412" i="35"/>
  <c r="G412" i="35"/>
  <c r="C412" i="35"/>
  <c r="M411" i="35"/>
  <c r="G411" i="35"/>
  <c r="C411" i="35"/>
  <c r="M410" i="35"/>
  <c r="G410" i="35"/>
  <c r="C410" i="35"/>
  <c r="M409" i="35"/>
  <c r="G409" i="35"/>
  <c r="C409" i="35"/>
  <c r="M408" i="35"/>
  <c r="G408" i="35"/>
  <c r="C408" i="35"/>
  <c r="M407" i="35"/>
  <c r="G407" i="35"/>
  <c r="C407" i="35"/>
  <c r="M406" i="35"/>
  <c r="G406" i="35"/>
  <c r="C406" i="35"/>
  <c r="M405" i="35"/>
  <c r="G405" i="35"/>
  <c r="C405" i="35"/>
  <c r="M404" i="35"/>
  <c r="G404" i="35"/>
  <c r="C404" i="35"/>
  <c r="M403" i="35"/>
  <c r="G403" i="35"/>
  <c r="C403" i="35"/>
  <c r="M402" i="35"/>
  <c r="G402" i="35"/>
  <c r="C402" i="35"/>
  <c r="M401" i="35"/>
  <c r="G401" i="35"/>
  <c r="C401" i="35"/>
  <c r="M400" i="35"/>
  <c r="G400" i="35"/>
  <c r="C400" i="35"/>
  <c r="M399" i="35"/>
  <c r="G399" i="35"/>
  <c r="C399" i="35"/>
  <c r="M398" i="35"/>
  <c r="G398" i="35"/>
  <c r="C398" i="35"/>
  <c r="M397" i="35"/>
  <c r="G397" i="35"/>
  <c r="C397" i="35"/>
  <c r="M396" i="35"/>
  <c r="G396" i="35"/>
  <c r="C396" i="35"/>
  <c r="M395" i="35"/>
  <c r="G395" i="35"/>
  <c r="C395" i="35"/>
  <c r="E362" i="35"/>
  <c r="Y296" i="35"/>
  <c r="Y295" i="35"/>
  <c r="Y294" i="35"/>
  <c r="G263" i="35"/>
  <c r="G262" i="35"/>
  <c r="G261" i="35"/>
  <c r="G260" i="35"/>
  <c r="G259" i="35"/>
  <c r="G227" i="35"/>
  <c r="G226" i="35"/>
  <c r="G225" i="35"/>
  <c r="G224" i="35"/>
  <c r="G223" i="35"/>
  <c r="G194" i="35"/>
  <c r="G193" i="35"/>
  <c r="G192" i="35"/>
  <c r="G191" i="35"/>
  <c r="G190" i="35"/>
  <c r="O140" i="35"/>
  <c r="N140" i="35"/>
  <c r="M140" i="35"/>
  <c r="L140" i="35"/>
  <c r="K140" i="35"/>
  <c r="J140" i="35"/>
  <c r="I140" i="35"/>
  <c r="O139" i="35"/>
  <c r="N139" i="35"/>
  <c r="M139" i="35"/>
  <c r="L139" i="35"/>
  <c r="K139" i="35"/>
  <c r="J139" i="35"/>
  <c r="I139" i="35"/>
  <c r="O138" i="35"/>
  <c r="N138" i="35"/>
  <c r="M138" i="35"/>
  <c r="L138" i="35"/>
  <c r="K138" i="35"/>
  <c r="J138" i="35"/>
  <c r="I138" i="35"/>
  <c r="O137" i="35"/>
  <c r="N137" i="35"/>
  <c r="M137" i="35"/>
  <c r="L137" i="35"/>
  <c r="K137" i="35"/>
  <c r="J137" i="35"/>
  <c r="I137" i="35"/>
  <c r="O136" i="35"/>
  <c r="N136" i="35"/>
  <c r="M136" i="35"/>
  <c r="L136" i="35"/>
  <c r="K136" i="35"/>
  <c r="J136" i="35"/>
  <c r="I136" i="35"/>
  <c r="B135" i="35"/>
  <c r="B158" i="35" s="1"/>
  <c r="J124" i="35"/>
  <c r="M122" i="35"/>
  <c r="O129" i="35" s="1"/>
  <c r="M121" i="35"/>
  <c r="N129" i="35" s="1"/>
  <c r="M120" i="35"/>
  <c r="M119" i="35"/>
  <c r="L129" i="35" s="1"/>
  <c r="M118" i="35"/>
  <c r="K129" i="35" s="1"/>
  <c r="M117" i="35"/>
  <c r="J129" i="35" s="1"/>
  <c r="M116" i="35"/>
  <c r="J43" i="35"/>
  <c r="J42" i="35"/>
  <c r="J41" i="35"/>
  <c r="J40" i="35"/>
  <c r="J39" i="35"/>
  <c r="B38" i="35"/>
  <c r="J36" i="35"/>
  <c r="L43" i="35" s="1"/>
  <c r="N15" i="35"/>
  <c r="H15" i="35"/>
  <c r="N14" i="35"/>
  <c r="H14" i="35"/>
  <c r="N13" i="35"/>
  <c r="H13" i="35"/>
  <c r="N12" i="35"/>
  <c r="H12" i="35"/>
  <c r="N11" i="35"/>
  <c r="H11" i="35"/>
  <c r="L379" i="33"/>
  <c r="X445" i="33"/>
  <c r="M421" i="33"/>
  <c r="M422" i="33"/>
  <c r="M423" i="33"/>
  <c r="M424" i="33"/>
  <c r="M425" i="33"/>
  <c r="M426" i="33"/>
  <c r="M427" i="33"/>
  <c r="M428" i="33"/>
  <c r="M429" i="33"/>
  <c r="M430" i="33"/>
  <c r="M431" i="33"/>
  <c r="M432" i="33"/>
  <c r="M433" i="33"/>
  <c r="M434" i="33"/>
  <c r="M435" i="33"/>
  <c r="M436" i="33"/>
  <c r="M437" i="33"/>
  <c r="M438" i="33"/>
  <c r="M439" i="33"/>
  <c r="M440" i="33"/>
  <c r="G421" i="33"/>
  <c r="G422" i="33"/>
  <c r="G423" i="33"/>
  <c r="G424" i="33"/>
  <c r="G425" i="33"/>
  <c r="G426" i="33"/>
  <c r="G427" i="33"/>
  <c r="G428" i="33"/>
  <c r="G429" i="33"/>
  <c r="G430" i="33"/>
  <c r="G431" i="33"/>
  <c r="G432" i="33"/>
  <c r="G433" i="33"/>
  <c r="G434" i="33"/>
  <c r="G435" i="33"/>
  <c r="G436" i="33"/>
  <c r="G437" i="33"/>
  <c r="G438" i="33"/>
  <c r="G439" i="33"/>
  <c r="G440" i="33"/>
  <c r="M420" i="33"/>
  <c r="G420" i="33"/>
  <c r="C440" i="33"/>
  <c r="C429" i="33"/>
  <c r="C430" i="33"/>
  <c r="C431" i="33"/>
  <c r="C432" i="33"/>
  <c r="C433" i="33"/>
  <c r="C434" i="33"/>
  <c r="C435" i="33"/>
  <c r="C436" i="33"/>
  <c r="C437" i="33"/>
  <c r="C438" i="33"/>
  <c r="C439" i="33"/>
  <c r="C428" i="33"/>
  <c r="C422" i="33"/>
  <c r="C423" i="33"/>
  <c r="C424" i="33"/>
  <c r="C425" i="33"/>
  <c r="C426" i="33"/>
  <c r="C427" i="33"/>
  <c r="C421" i="33"/>
  <c r="C420" i="33"/>
  <c r="L111" i="52" l="1"/>
  <c r="L113" i="52" s="1"/>
  <c r="O120" i="52" s="1"/>
  <c r="O128" i="52" s="1"/>
  <c r="O125" i="52" s="1"/>
  <c r="O126" i="52" s="1"/>
  <c r="L60" i="50"/>
  <c r="L62" i="50" s="1"/>
  <c r="O69" i="50" s="1"/>
  <c r="O76" i="50" s="1"/>
  <c r="O73" i="50" s="1"/>
  <c r="O74" i="50" s="1"/>
  <c r="O38" i="49"/>
  <c r="O45" i="49" s="1"/>
  <c r="O42" i="49" s="1"/>
  <c r="O43" i="49" s="1"/>
  <c r="P399" i="35"/>
  <c r="P403" i="35"/>
  <c r="P411" i="35"/>
  <c r="P415" i="35"/>
  <c r="P11" i="35"/>
  <c r="B39" i="35" s="1"/>
  <c r="P397" i="35"/>
  <c r="P401" i="35"/>
  <c r="P405" i="35"/>
  <c r="P409" i="35"/>
  <c r="P413" i="35"/>
  <c r="P117" i="35"/>
  <c r="L40" i="35"/>
  <c r="N40" i="35" s="1"/>
  <c r="P398" i="35"/>
  <c r="P402" i="35"/>
  <c r="P406" i="35"/>
  <c r="P410" i="35"/>
  <c r="P414" i="35"/>
  <c r="P14" i="35"/>
  <c r="B42" i="35" s="1"/>
  <c r="P15" i="35"/>
  <c r="B43" i="35" s="1"/>
  <c r="P396" i="35"/>
  <c r="P400" i="35"/>
  <c r="P408" i="35"/>
  <c r="P138" i="35"/>
  <c r="E161" i="35" s="1"/>
  <c r="N43" i="35"/>
  <c r="L39" i="35"/>
  <c r="N39" i="35" s="1"/>
  <c r="P13" i="35"/>
  <c r="B41" i="35" s="1"/>
  <c r="P119" i="35"/>
  <c r="P139" i="35"/>
  <c r="E162" i="35" s="1"/>
  <c r="P412" i="35"/>
  <c r="P140" i="35"/>
  <c r="E163" i="35" s="1"/>
  <c r="P407" i="35"/>
  <c r="P12" i="35"/>
  <c r="B40" i="35" s="1"/>
  <c r="P136" i="35"/>
  <c r="E159" i="35" s="1"/>
  <c r="P404" i="35"/>
  <c r="I129" i="35"/>
  <c r="M124" i="35"/>
  <c r="P116" i="35"/>
  <c r="M129" i="35"/>
  <c r="P120" i="35"/>
  <c r="P121" i="35"/>
  <c r="P122" i="35"/>
  <c r="C417" i="35"/>
  <c r="P395" i="35"/>
  <c r="P137" i="35"/>
  <c r="L424" i="35"/>
  <c r="L42" i="35"/>
  <c r="N42" i="35" s="1"/>
  <c r="L41" i="35"/>
  <c r="N41" i="35" s="1"/>
  <c r="P118" i="35"/>
  <c r="P427" i="33"/>
  <c r="P420" i="33"/>
  <c r="P425" i="33"/>
  <c r="P439" i="33"/>
  <c r="C442" i="33"/>
  <c r="P440" i="33"/>
  <c r="P437" i="33"/>
  <c r="P428" i="33"/>
  <c r="P431" i="33"/>
  <c r="P426" i="33"/>
  <c r="P432" i="33"/>
  <c r="P438" i="33"/>
  <c r="P421" i="33"/>
  <c r="P433" i="33"/>
  <c r="P422" i="33"/>
  <c r="P434" i="33"/>
  <c r="P423" i="33"/>
  <c r="P429" i="33"/>
  <c r="P435" i="33"/>
  <c r="P424" i="33"/>
  <c r="P430" i="33"/>
  <c r="P436" i="33"/>
  <c r="AA139" i="35" l="1"/>
  <c r="P39" i="35"/>
  <c r="B136" i="35" s="1"/>
  <c r="B159" i="35" s="1"/>
  <c r="P43" i="35"/>
  <c r="B140" i="35" s="1"/>
  <c r="B163" i="35" s="1"/>
  <c r="P42" i="35"/>
  <c r="B139" i="35" s="1"/>
  <c r="B162" i="35" s="1"/>
  <c r="P417" i="35"/>
  <c r="F419" i="35" s="1"/>
  <c r="X406" i="35" s="1"/>
  <c r="I420" i="35" s="1"/>
  <c r="I421" i="35" s="1"/>
  <c r="I422" i="35" s="1"/>
  <c r="AA138" i="35"/>
  <c r="P40" i="35"/>
  <c r="B137" i="35" s="1"/>
  <c r="B160" i="35" s="1"/>
  <c r="P41" i="35"/>
  <c r="B138" i="35" s="1"/>
  <c r="B161" i="35" s="1"/>
  <c r="AA136" i="35"/>
  <c r="AA140" i="35"/>
  <c r="E160" i="35"/>
  <c r="AA137" i="35"/>
  <c r="P17" i="35"/>
  <c r="P129" i="35"/>
  <c r="P125" i="35"/>
  <c r="P18" i="35"/>
  <c r="P442" i="33"/>
  <c r="F444" i="33" s="1"/>
  <c r="X446" i="33" s="1"/>
  <c r="I445" i="33" s="1"/>
  <c r="L425" i="35" l="1"/>
  <c r="L427" i="35" s="1"/>
  <c r="L434" i="35" s="1"/>
  <c r="X409" i="35" s="1"/>
  <c r="P45" i="35"/>
  <c r="P46" i="35"/>
  <c r="H163" i="35"/>
  <c r="K163" i="35" s="1"/>
  <c r="N163" i="35" s="1"/>
  <c r="H161" i="35"/>
  <c r="K161" i="35" s="1"/>
  <c r="N161" i="35" s="1"/>
  <c r="H162" i="35"/>
  <c r="K162" i="35" s="1"/>
  <c r="N162" i="35" s="1"/>
  <c r="H160" i="35"/>
  <c r="K160" i="35" s="1"/>
  <c r="N160" i="35" s="1"/>
  <c r="H159" i="35"/>
  <c r="K159" i="35" s="1"/>
  <c r="N159" i="35" s="1"/>
  <c r="P19" i="35"/>
  <c r="P47" i="35" l="1"/>
  <c r="B259" i="35"/>
  <c r="B223" i="35"/>
  <c r="B190" i="35"/>
  <c r="P166" i="35"/>
  <c r="P165" i="35"/>
  <c r="B260" i="35"/>
  <c r="B191" i="35"/>
  <c r="B224" i="35"/>
  <c r="B226" i="35"/>
  <c r="B193" i="35"/>
  <c r="B262" i="35"/>
  <c r="B225" i="35"/>
  <c r="B192" i="35"/>
  <c r="B261" i="35"/>
  <c r="B227" i="35"/>
  <c r="B263" i="35"/>
  <c r="B194" i="35"/>
  <c r="P167" i="35" l="1"/>
  <c r="M196" i="35"/>
  <c r="M192" i="35"/>
  <c r="M190" i="35"/>
  <c r="J306" i="35" s="1"/>
  <c r="M201" i="35"/>
  <c r="M195" i="35"/>
  <c r="M231" i="35"/>
  <c r="M225" i="35"/>
  <c r="N222" i="35"/>
  <c r="M226" i="35"/>
  <c r="M230" i="35"/>
  <c r="M268" i="35"/>
  <c r="M264" i="35"/>
  <c r="M269" i="35"/>
  <c r="M263" i="35"/>
  <c r="N258" i="35"/>
  <c r="M275" i="35" l="1"/>
  <c r="K296" i="35" s="1"/>
  <c r="X296" i="35" s="1"/>
  <c r="M274" i="35"/>
  <c r="H296" i="35" s="1"/>
  <c r="AA296" i="35" s="1"/>
  <c r="H295" i="35"/>
  <c r="AA295" i="35" s="1"/>
  <c r="M237" i="35"/>
  <c r="K295" i="35" s="1"/>
  <c r="X295" i="35" s="1"/>
  <c r="M236" i="35"/>
  <c r="E295" i="35"/>
  <c r="Z295" i="35" s="1"/>
  <c r="K306" i="35"/>
  <c r="N223" i="35"/>
  <c r="M228" i="35" s="1"/>
  <c r="M202" i="35"/>
  <c r="K294" i="35" s="1"/>
  <c r="H294" i="35"/>
  <c r="AA294" i="35" s="1"/>
  <c r="N259" i="35" a="1"/>
  <c r="N259" i="35" s="1"/>
  <c r="N260" i="35"/>
  <c r="L306" i="35"/>
  <c r="Y260" i="35"/>
  <c r="Y262" i="35"/>
  <c r="Y259" i="35"/>
  <c r="Y261" i="35"/>
  <c r="E296" i="35"/>
  <c r="Z296" i="35" s="1"/>
  <c r="Y263" i="35"/>
  <c r="Y223" i="35"/>
  <c r="Y193" i="35"/>
  <c r="Y225" i="35"/>
  <c r="Y192" i="35"/>
  <c r="M193" i="35"/>
  <c r="Y224" i="35"/>
  <c r="Y226" i="35"/>
  <c r="E294" i="35"/>
  <c r="Z294" i="35" s="1"/>
  <c r="Y191" i="35"/>
  <c r="Y190" i="35"/>
  <c r="Y227" i="35"/>
  <c r="Y194" i="35"/>
  <c r="M194" i="35"/>
  <c r="M198" i="35" l="1" a="1"/>
  <c r="M198" i="35" s="1"/>
  <c r="M199" i="35" s="1"/>
  <c r="E308" i="35"/>
  <c r="E310" i="35" s="1"/>
  <c r="V258" i="35"/>
  <c r="V259" i="35" s="1"/>
  <c r="N261" i="35" s="1"/>
  <c r="M267" i="35" s="1"/>
  <c r="W260" i="35" s="1"/>
  <c r="M229" i="35"/>
  <c r="M233" i="35" s="1" a="1"/>
  <c r="M233" i="35" s="1"/>
  <c r="W191" i="35"/>
  <c r="W194" i="35"/>
  <c r="W192" i="35"/>
  <c r="W190" i="35"/>
  <c r="W193" i="35"/>
  <c r="X223" i="35"/>
  <c r="X227" i="35"/>
  <c r="X224" i="35"/>
  <c r="X226" i="35"/>
  <c r="X225" i="35"/>
  <c r="X191" i="35"/>
  <c r="X193" i="35"/>
  <c r="X194" i="35"/>
  <c r="X192" i="35"/>
  <c r="X190" i="35"/>
  <c r="X294" i="35"/>
  <c r="G298" i="35"/>
  <c r="Z189" i="35" l="1"/>
  <c r="K198" i="35" s="1"/>
  <c r="W225" i="35"/>
  <c r="W223" i="35"/>
  <c r="W224" i="35"/>
  <c r="W227" i="35"/>
  <c r="W226" i="35"/>
  <c r="W261" i="35"/>
  <c r="W263" i="35"/>
  <c r="M266" i="35"/>
  <c r="X261" i="35" s="1"/>
  <c r="W259" i="35"/>
  <c r="W262" i="35"/>
  <c r="M234" i="35"/>
  <c r="Z222" i="35"/>
  <c r="K233" i="35" s="1"/>
  <c r="G300" i="35"/>
  <c r="E306" i="35" s="1"/>
  <c r="G299" i="35"/>
  <c r="G301" i="35"/>
  <c r="E307" i="35" s="1"/>
  <c r="X262" i="35" l="1"/>
  <c r="X260" i="35"/>
  <c r="X259" i="35"/>
  <c r="X263" i="35"/>
  <c r="M271" i="35" a="1"/>
  <c r="M271" i="35" s="1"/>
  <c r="Z258" i="35" s="1"/>
  <c r="E318" i="35"/>
  <c r="E329" i="35" s="1"/>
  <c r="E341" i="35"/>
  <c r="E342" i="35" s="1"/>
  <c r="L433" i="35" s="1"/>
  <c r="X408" i="35" s="1"/>
  <c r="I329" i="35"/>
  <c r="E322" i="35"/>
  <c r="E319" i="35"/>
  <c r="I330" i="35"/>
  <c r="K271" i="35" l="1"/>
  <c r="M272" i="35"/>
  <c r="M329" i="35"/>
  <c r="E321" i="35"/>
  <c r="E323" i="35" s="1"/>
  <c r="E330" i="35"/>
  <c r="M330" i="35" s="1"/>
  <c r="L436" i="35"/>
  <c r="O439" i="35" l="1"/>
  <c r="O458" i="35" s="1"/>
  <c r="O455" i="35" s="1"/>
  <c r="O456" i="35" s="1"/>
  <c r="K456" i="33"/>
  <c r="E387" i="33"/>
  <c r="K377" i="33"/>
  <c r="M372" i="33" s="1"/>
  <c r="Q375" i="33"/>
  <c r="Q374" i="33"/>
  <c r="Q373" i="33"/>
  <c r="Q372" i="33"/>
  <c r="Q371" i="33"/>
  <c r="Q370" i="33"/>
  <c r="Q369" i="33"/>
  <c r="Q368" i="33"/>
  <c r="Q367" i="33"/>
  <c r="Q366" i="33"/>
  <c r="Q365" i="33"/>
  <c r="Q364" i="33"/>
  <c r="Q363" i="33"/>
  <c r="Q362" i="33"/>
  <c r="Q361" i="33"/>
  <c r="Y295" i="33"/>
  <c r="Y294" i="33"/>
  <c r="Y293" i="33"/>
  <c r="G262" i="33"/>
  <c r="G261" i="33"/>
  <c r="G260" i="33"/>
  <c r="G259" i="33"/>
  <c r="G258" i="33"/>
  <c r="G227" i="33"/>
  <c r="G226" i="33"/>
  <c r="G225" i="33"/>
  <c r="G224" i="33"/>
  <c r="G223" i="33"/>
  <c r="G194" i="33"/>
  <c r="G193" i="33"/>
  <c r="G192" i="33"/>
  <c r="G191" i="33"/>
  <c r="G190" i="33"/>
  <c r="O140" i="33"/>
  <c r="N140" i="33"/>
  <c r="M140" i="33"/>
  <c r="L140" i="33"/>
  <c r="K140" i="33"/>
  <c r="J140" i="33"/>
  <c r="I140" i="33"/>
  <c r="O139" i="33"/>
  <c r="N139" i="33"/>
  <c r="M139" i="33"/>
  <c r="L139" i="33"/>
  <c r="K139" i="33"/>
  <c r="J139" i="33"/>
  <c r="I139" i="33"/>
  <c r="O138" i="33"/>
  <c r="N138" i="33"/>
  <c r="M138" i="33"/>
  <c r="L138" i="33"/>
  <c r="K138" i="33"/>
  <c r="J138" i="33"/>
  <c r="I138" i="33"/>
  <c r="O137" i="33"/>
  <c r="N137" i="33"/>
  <c r="M137" i="33"/>
  <c r="L137" i="33"/>
  <c r="K137" i="33"/>
  <c r="J137" i="33"/>
  <c r="I137" i="33"/>
  <c r="O136" i="33"/>
  <c r="N136" i="33"/>
  <c r="M136" i="33"/>
  <c r="L136" i="33"/>
  <c r="K136" i="33"/>
  <c r="J136" i="33"/>
  <c r="I136" i="33"/>
  <c r="B135" i="33"/>
  <c r="B158" i="33" s="1"/>
  <c r="J124" i="33"/>
  <c r="M122" i="33"/>
  <c r="P122" i="33" s="1"/>
  <c r="M121" i="33"/>
  <c r="N129" i="33" s="1"/>
  <c r="M120" i="33"/>
  <c r="M119" i="33"/>
  <c r="L129" i="33" s="1"/>
  <c r="M118" i="33"/>
  <c r="K129" i="33" s="1"/>
  <c r="M117" i="33"/>
  <c r="P117" i="33" s="1"/>
  <c r="M116" i="33"/>
  <c r="I129" i="33" s="1"/>
  <c r="J43" i="33"/>
  <c r="J42" i="33"/>
  <c r="J41" i="33"/>
  <c r="J40" i="33"/>
  <c r="J39" i="33"/>
  <c r="B38" i="33"/>
  <c r="J36" i="33"/>
  <c r="N15" i="33"/>
  <c r="H15" i="33"/>
  <c r="N14" i="33"/>
  <c r="H14" i="33"/>
  <c r="N13" i="33"/>
  <c r="H13" i="33"/>
  <c r="N12" i="33"/>
  <c r="H12" i="33"/>
  <c r="N11" i="33"/>
  <c r="H11" i="33"/>
  <c r="L379" i="32"/>
  <c r="K376" i="32"/>
  <c r="M361" i="32" s="1"/>
  <c r="Q374" i="32"/>
  <c r="Q373" i="32"/>
  <c r="Q372" i="32"/>
  <c r="Q371" i="32"/>
  <c r="Q370" i="32"/>
  <c r="Q369" i="32"/>
  <c r="Q368" i="32"/>
  <c r="Q367" i="32"/>
  <c r="Q366" i="32"/>
  <c r="Q365" i="32"/>
  <c r="Q364" i="32"/>
  <c r="Q363" i="32"/>
  <c r="Q362" i="32"/>
  <c r="Q361" i="32"/>
  <c r="Q360" i="32"/>
  <c r="J129" i="33" l="1"/>
  <c r="I446" i="33"/>
  <c r="I447" i="33" s="1"/>
  <c r="M361" i="33"/>
  <c r="M368" i="33"/>
  <c r="P13" i="33"/>
  <c r="B41" i="33" s="1"/>
  <c r="P140" i="33"/>
  <c r="E163" i="33" s="1"/>
  <c r="M362" i="33"/>
  <c r="P137" i="33"/>
  <c r="E160" i="33" s="1"/>
  <c r="M363" i="33"/>
  <c r="M373" i="33"/>
  <c r="M374" i="33"/>
  <c r="L43" i="33"/>
  <c r="N43" i="33" s="1"/>
  <c r="M367" i="33"/>
  <c r="P138" i="33"/>
  <c r="E161" i="33" s="1"/>
  <c r="M375" i="33"/>
  <c r="M369" i="33"/>
  <c r="P14" i="33"/>
  <c r="B42" i="33" s="1"/>
  <c r="Q377" i="33"/>
  <c r="L380" i="33" s="1"/>
  <c r="L381" i="33" s="1"/>
  <c r="L449" i="33" s="1"/>
  <c r="P15" i="33"/>
  <c r="B43" i="33" s="1"/>
  <c r="P11" i="33"/>
  <c r="B39" i="33" s="1"/>
  <c r="P12" i="33"/>
  <c r="B40" i="33" s="1"/>
  <c r="P139" i="33"/>
  <c r="L39" i="33"/>
  <c r="N39" i="33" s="1"/>
  <c r="M365" i="33"/>
  <c r="M371" i="33"/>
  <c r="M364" i="33"/>
  <c r="O129" i="33"/>
  <c r="P136" i="33"/>
  <c r="E159" i="33" s="1"/>
  <c r="M370" i="33"/>
  <c r="L40" i="33"/>
  <c r="N40" i="33" s="1"/>
  <c r="P121" i="33"/>
  <c r="M366" i="33"/>
  <c r="M129" i="33"/>
  <c r="P120" i="33"/>
  <c r="P118" i="33"/>
  <c r="M124" i="33"/>
  <c r="P116" i="33"/>
  <c r="L42" i="33"/>
  <c r="N42" i="33" s="1"/>
  <c r="P119" i="33"/>
  <c r="L41" i="33"/>
  <c r="N41" i="33" s="1"/>
  <c r="M372" i="32"/>
  <c r="M371" i="32"/>
  <c r="M370" i="32"/>
  <c r="M369" i="32"/>
  <c r="M368" i="32"/>
  <c r="M367" i="32"/>
  <c r="M366" i="32"/>
  <c r="M365" i="32"/>
  <c r="M360" i="32"/>
  <c r="M363" i="32"/>
  <c r="M364" i="32"/>
  <c r="M374" i="32"/>
  <c r="M362" i="32"/>
  <c r="M373" i="32"/>
  <c r="Q376" i="32"/>
  <c r="L380" i="32" s="1"/>
  <c r="L381" i="32" s="1"/>
  <c r="L450" i="33" l="1"/>
  <c r="L452" i="33" s="1"/>
  <c r="L459" i="33" s="1"/>
  <c r="P41" i="33"/>
  <c r="B138" i="33" s="1"/>
  <c r="B161" i="33" s="1"/>
  <c r="AA137" i="33"/>
  <c r="AA138" i="33"/>
  <c r="P43" i="33"/>
  <c r="B140" i="33" s="1"/>
  <c r="B163" i="33" s="1"/>
  <c r="AA140" i="33"/>
  <c r="AA136" i="33"/>
  <c r="P42" i="33"/>
  <c r="B139" i="33" s="1"/>
  <c r="B162" i="33" s="1"/>
  <c r="P129" i="33"/>
  <c r="H159" i="33" s="1"/>
  <c r="K159" i="33" s="1"/>
  <c r="P39" i="33"/>
  <c r="B136" i="33" s="1"/>
  <c r="B159" i="33" s="1"/>
  <c r="P17" i="33"/>
  <c r="P18" i="33"/>
  <c r="AA139" i="33"/>
  <c r="E162" i="33"/>
  <c r="P40" i="33"/>
  <c r="B137" i="33" s="1"/>
  <c r="B160" i="33" s="1"/>
  <c r="P125" i="33"/>
  <c r="P19" i="33" l="1"/>
  <c r="H160" i="33"/>
  <c r="K160" i="33" s="1"/>
  <c r="N160" i="33" s="1"/>
  <c r="B259" i="33" s="1"/>
  <c r="H161" i="33"/>
  <c r="K161" i="33" s="1"/>
  <c r="N161" i="33" s="1"/>
  <c r="B260" i="33" s="1"/>
  <c r="H162" i="33"/>
  <c r="K162" i="33" s="1"/>
  <c r="N162" i="33" s="1"/>
  <c r="B226" i="33" s="1"/>
  <c r="H163" i="33"/>
  <c r="K163" i="33" s="1"/>
  <c r="N163" i="33" s="1"/>
  <c r="B194" i="33" s="1"/>
  <c r="P45" i="33"/>
  <c r="N159" i="33"/>
  <c r="B223" i="33" s="1"/>
  <c r="P46" i="33"/>
  <c r="B192" i="33" l="1"/>
  <c r="B225" i="33"/>
  <c r="B262" i="33"/>
  <c r="B227" i="33"/>
  <c r="P47" i="33"/>
  <c r="B193" i="33"/>
  <c r="B261" i="33"/>
  <c r="B224" i="33"/>
  <c r="B191" i="33"/>
  <c r="B190" i="33"/>
  <c r="P166" i="33"/>
  <c r="B258" i="33"/>
  <c r="P165" i="33"/>
  <c r="M195" i="33" l="1"/>
  <c r="M230" i="33"/>
  <c r="P167" i="33"/>
  <c r="M190" i="33"/>
  <c r="J305" i="33" s="1"/>
  <c r="M225" i="33"/>
  <c r="E294" i="33" s="1"/>
  <c r="Z294" i="33" s="1"/>
  <c r="M201" i="33"/>
  <c r="H293" i="33" s="1"/>
  <c r="AA293" i="33" s="1"/>
  <c r="M263" i="33"/>
  <c r="M273" i="33" s="1"/>
  <c r="H295" i="33" s="1"/>
  <c r="AA295" i="33" s="1"/>
  <c r="M226" i="33"/>
  <c r="N222" i="33"/>
  <c r="M262" i="33"/>
  <c r="M231" i="33"/>
  <c r="M268" i="33"/>
  <c r="M267" i="33"/>
  <c r="M196" i="33"/>
  <c r="N257" i="33"/>
  <c r="M192" i="33"/>
  <c r="Y193" i="33" l="1"/>
  <c r="Y191" i="33"/>
  <c r="Y190" i="33"/>
  <c r="Y192" i="33"/>
  <c r="M274" i="33"/>
  <c r="K295" i="33" s="1"/>
  <c r="X295" i="33" s="1"/>
  <c r="Y224" i="33"/>
  <c r="Y194" i="33"/>
  <c r="Y226" i="33"/>
  <c r="Y225" i="33"/>
  <c r="E293" i="33"/>
  <c r="Z293" i="33" s="1"/>
  <c r="Y227" i="33"/>
  <c r="M194" i="33"/>
  <c r="Y223" i="33"/>
  <c r="M193" i="33"/>
  <c r="K305" i="33"/>
  <c r="N223" i="33"/>
  <c r="M237" i="33"/>
  <c r="K294" i="33" s="1"/>
  <c r="X294" i="33" s="1"/>
  <c r="H294" i="33"/>
  <c r="AA294" i="33" s="1"/>
  <c r="M236" i="33"/>
  <c r="L305" i="33"/>
  <c r="N259" i="33"/>
  <c r="N258" i="33" a="1"/>
  <c r="N258" i="33" s="1"/>
  <c r="V257" i="33" s="1"/>
  <c r="V258" i="33" s="1"/>
  <c r="N260" i="33" s="1"/>
  <c r="M265" i="33" s="1"/>
  <c r="Y259" i="33"/>
  <c r="E295" i="33"/>
  <c r="Z295" i="33" s="1"/>
  <c r="Y258" i="33"/>
  <c r="Y261" i="33"/>
  <c r="Y262" i="33"/>
  <c r="Y260" i="33"/>
  <c r="M202" i="33"/>
  <c r="K293" i="33" s="1"/>
  <c r="W193" i="33" l="1"/>
  <c r="W191" i="33"/>
  <c r="W190" i="33"/>
  <c r="W192" i="33"/>
  <c r="X191" i="33"/>
  <c r="X190" i="33"/>
  <c r="X193" i="33"/>
  <c r="X192" i="33"/>
  <c r="X262" i="33"/>
  <c r="X260" i="33"/>
  <c r="X261" i="33"/>
  <c r="X259" i="33"/>
  <c r="X258" i="33"/>
  <c r="X194" i="33"/>
  <c r="M198" i="33" a="1"/>
  <c r="M198" i="33" s="1"/>
  <c r="Z189" i="33" s="1"/>
  <c r="M266" i="33"/>
  <c r="W194" i="33"/>
  <c r="M229" i="33"/>
  <c r="M228" i="33"/>
  <c r="X293" i="33"/>
  <c r="G297" i="33"/>
  <c r="E307" i="33"/>
  <c r="E309" i="33" s="1"/>
  <c r="G300" i="33" l="1"/>
  <c r="E306" i="33" s="1"/>
  <c r="G299" i="33"/>
  <c r="E305" i="33" s="1"/>
  <c r="G298" i="33"/>
  <c r="X224" i="33"/>
  <c r="X225" i="33"/>
  <c r="X223" i="33"/>
  <c r="X227" i="33"/>
  <c r="X226" i="33"/>
  <c r="M233" i="33" a="1"/>
  <c r="M233" i="33" s="1"/>
  <c r="W223" i="33"/>
  <c r="W225" i="33"/>
  <c r="W224" i="33"/>
  <c r="W227" i="33"/>
  <c r="W226" i="33"/>
  <c r="W262" i="33"/>
  <c r="W258" i="33"/>
  <c r="W260" i="33"/>
  <c r="W261" i="33"/>
  <c r="W259" i="33"/>
  <c r="M199" i="33"/>
  <c r="K198" i="33"/>
  <c r="M270" i="33" a="1"/>
  <c r="M270" i="33" s="1"/>
  <c r="M271" i="33" l="1"/>
  <c r="Z257" i="33"/>
  <c r="K270" i="33" s="1"/>
  <c r="M234" i="33"/>
  <c r="Z222" i="33"/>
  <c r="K233" i="33" s="1"/>
  <c r="I328" i="33"/>
  <c r="E318" i="33"/>
  <c r="E340" i="33"/>
  <c r="E341" i="33" s="1"/>
  <c r="L458" i="33" s="1"/>
  <c r="I329" i="33"/>
  <c r="E317" i="33"/>
  <c r="E328" i="33" s="1"/>
  <c r="M328" i="33" s="1"/>
  <c r="E321" i="33"/>
  <c r="L461" i="33" l="1"/>
  <c r="O464" i="33" s="1"/>
  <c r="O483" i="33" s="1"/>
  <c r="O480" i="33" s="1"/>
  <c r="O481" i="33" s="1"/>
  <c r="E329" i="33"/>
  <c r="M329" i="33" s="1"/>
  <c r="E320" i="33"/>
  <c r="E322" i="33" s="1"/>
  <c r="K404" i="32" l="1"/>
  <c r="V401" i="32" s="1"/>
  <c r="V402" i="32" s="1" a="1"/>
  <c r="V402" i="32" s="1"/>
  <c r="V403" i="32" s="1"/>
  <c r="V404" i="32" s="1"/>
  <c r="F391" i="32"/>
  <c r="F390" i="32"/>
  <c r="X389" i="32"/>
  <c r="E387" i="32"/>
  <c r="L397" i="32"/>
  <c r="Y294" i="32"/>
  <c r="Y293" i="32"/>
  <c r="Y292" i="32"/>
  <c r="G261" i="32"/>
  <c r="G260" i="32"/>
  <c r="G259" i="32"/>
  <c r="G258" i="32"/>
  <c r="G257" i="32"/>
  <c r="G226" i="32"/>
  <c r="G225" i="32"/>
  <c r="G224" i="32"/>
  <c r="G223" i="32"/>
  <c r="G222" i="32"/>
  <c r="G194" i="32"/>
  <c r="G193" i="32"/>
  <c r="G192" i="32"/>
  <c r="G191" i="32"/>
  <c r="G190" i="32"/>
  <c r="O140" i="32"/>
  <c r="N140" i="32"/>
  <c r="M140" i="32"/>
  <c r="L140" i="32"/>
  <c r="K140" i="32"/>
  <c r="J140" i="32"/>
  <c r="I140" i="32"/>
  <c r="O139" i="32"/>
  <c r="N139" i="32"/>
  <c r="M139" i="32"/>
  <c r="L139" i="32"/>
  <c r="K139" i="32"/>
  <c r="J139" i="32"/>
  <c r="I139" i="32"/>
  <c r="O138" i="32"/>
  <c r="N138" i="32"/>
  <c r="M138" i="32"/>
  <c r="L138" i="32"/>
  <c r="K138" i="32"/>
  <c r="J138" i="32"/>
  <c r="I138" i="32"/>
  <c r="O137" i="32"/>
  <c r="N137" i="32"/>
  <c r="M137" i="32"/>
  <c r="L137" i="32"/>
  <c r="K137" i="32"/>
  <c r="J137" i="32"/>
  <c r="I137" i="32"/>
  <c r="O136" i="32"/>
  <c r="N136" i="32"/>
  <c r="M136" i="32"/>
  <c r="L136" i="32"/>
  <c r="K136" i="32"/>
  <c r="J136" i="32"/>
  <c r="I136" i="32"/>
  <c r="B135" i="32"/>
  <c r="B158" i="32" s="1"/>
  <c r="J124" i="32"/>
  <c r="M122" i="32"/>
  <c r="O129" i="32" s="1"/>
  <c r="M121" i="32"/>
  <c r="M120" i="32"/>
  <c r="P120" i="32" s="1"/>
  <c r="M119" i="32"/>
  <c r="P119" i="32" s="1"/>
  <c r="M118" i="32"/>
  <c r="M117" i="32"/>
  <c r="J129" i="32" s="1"/>
  <c r="M116" i="32"/>
  <c r="I129" i="32" s="1"/>
  <c r="J43" i="32"/>
  <c r="J42" i="32"/>
  <c r="J41" i="32"/>
  <c r="J40" i="32"/>
  <c r="J39" i="32"/>
  <c r="B38" i="32"/>
  <c r="J36" i="32"/>
  <c r="L39" i="32" s="1"/>
  <c r="N15" i="32"/>
  <c r="H15" i="32"/>
  <c r="N14" i="32"/>
  <c r="H14" i="32"/>
  <c r="N13" i="32"/>
  <c r="H13" i="32"/>
  <c r="N12" i="32"/>
  <c r="H12" i="32"/>
  <c r="N11" i="32"/>
  <c r="H11" i="32"/>
  <c r="X365" i="29"/>
  <c r="F367" i="29"/>
  <c r="F366" i="29"/>
  <c r="K380" i="29"/>
  <c r="E363" i="29"/>
  <c r="L357" i="29"/>
  <c r="L373" i="29" s="1"/>
  <c r="P14" i="32" l="1"/>
  <c r="B42" i="32" s="1"/>
  <c r="P11" i="32"/>
  <c r="B39" i="32" s="1"/>
  <c r="P122" i="32"/>
  <c r="P140" i="32"/>
  <c r="E163" i="32" s="1"/>
  <c r="P137" i="32"/>
  <c r="E160" i="32" s="1"/>
  <c r="P13" i="32"/>
  <c r="B41" i="32" s="1"/>
  <c r="L41" i="32"/>
  <c r="N41" i="32" s="1"/>
  <c r="L42" i="32"/>
  <c r="N42" i="32" s="1"/>
  <c r="L129" i="32"/>
  <c r="M129" i="32"/>
  <c r="P139" i="32"/>
  <c r="E162" i="32" s="1"/>
  <c r="L40" i="32"/>
  <c r="N40" i="32" s="1"/>
  <c r="P138" i="32"/>
  <c r="P15" i="32"/>
  <c r="B43" i="32" s="1"/>
  <c r="P12" i="32"/>
  <c r="N39" i="32"/>
  <c r="L410" i="32"/>
  <c r="M124" i="32"/>
  <c r="X390" i="32"/>
  <c r="I393" i="32" s="1"/>
  <c r="I394" i="32" s="1"/>
  <c r="I395" i="32" s="1"/>
  <c r="P117" i="32"/>
  <c r="K129" i="32"/>
  <c r="P118" i="32"/>
  <c r="P116" i="32"/>
  <c r="P136" i="32"/>
  <c r="P121" i="32"/>
  <c r="N129" i="32"/>
  <c r="L43" i="32"/>
  <c r="N43" i="32" s="1"/>
  <c r="X366" i="29"/>
  <c r="I369" i="29" s="1"/>
  <c r="I370" i="29" s="1"/>
  <c r="I371" i="29" s="1"/>
  <c r="P39" i="32" l="1"/>
  <c r="B136" i="32" s="1"/>
  <c r="B159" i="32" s="1"/>
  <c r="P42" i="32"/>
  <c r="B139" i="32" s="1"/>
  <c r="B162" i="32" s="1"/>
  <c r="P41" i="32"/>
  <c r="B138" i="32" s="1"/>
  <c r="B161" i="32" s="1"/>
  <c r="AA137" i="32"/>
  <c r="AA139" i="32"/>
  <c r="P43" i="32"/>
  <c r="B140" i="32" s="1"/>
  <c r="B163" i="32" s="1"/>
  <c r="P17" i="32"/>
  <c r="AA140" i="32"/>
  <c r="P18" i="32"/>
  <c r="L398" i="32"/>
  <c r="L400" i="32" s="1"/>
  <c r="L407" i="32" s="1"/>
  <c r="X393" i="32" s="1"/>
  <c r="AA138" i="32"/>
  <c r="E161" i="32"/>
  <c r="P125" i="32"/>
  <c r="B40" i="32"/>
  <c r="P40" i="32" s="1"/>
  <c r="B137" i="32" s="1"/>
  <c r="B160" i="32" s="1"/>
  <c r="P129" i="32"/>
  <c r="H159" i="32" s="1"/>
  <c r="AA136" i="32"/>
  <c r="E159" i="32"/>
  <c r="L374" i="29"/>
  <c r="L376" i="29" s="1"/>
  <c r="L383" i="29" s="1"/>
  <c r="H160" i="32" l="1"/>
  <c r="K160" i="32" s="1"/>
  <c r="N160" i="32" s="1"/>
  <c r="B258" i="32" s="1"/>
  <c r="P45" i="32"/>
  <c r="P19" i="32"/>
  <c r="H163" i="32"/>
  <c r="K163" i="32" s="1"/>
  <c r="N163" i="32" s="1"/>
  <c r="B261" i="32" s="1"/>
  <c r="H161" i="32"/>
  <c r="K161" i="32" s="1"/>
  <c r="N161" i="32" s="1"/>
  <c r="B192" i="32" s="1"/>
  <c r="H162" i="32"/>
  <c r="K162" i="32" s="1"/>
  <c r="N162" i="32" s="1"/>
  <c r="B193" i="32" s="1"/>
  <c r="P46" i="32"/>
  <c r="K159" i="32"/>
  <c r="N159" i="32" s="1"/>
  <c r="X369" i="29"/>
  <c r="B223" i="32" l="1"/>
  <c r="B191" i="32"/>
  <c r="P47" i="32"/>
  <c r="B226" i="32"/>
  <c r="B194" i="32"/>
  <c r="B225" i="32"/>
  <c r="B224" i="32"/>
  <c r="B260" i="32"/>
  <c r="B259" i="32"/>
  <c r="B190" i="32"/>
  <c r="B222" i="32"/>
  <c r="P166" i="32"/>
  <c r="B257" i="32"/>
  <c r="P165" i="32"/>
  <c r="M262" i="32" l="1"/>
  <c r="N256" i="32"/>
  <c r="M267" i="32"/>
  <c r="M266" i="32"/>
  <c r="M261" i="32"/>
  <c r="P167" i="32"/>
  <c r="M224" i="32"/>
  <c r="N221" i="32"/>
  <c r="M229" i="32"/>
  <c r="M225" i="32"/>
  <c r="M230" i="32"/>
  <c r="M195" i="32"/>
  <c r="M201" i="32"/>
  <c r="M196" i="32"/>
  <c r="M190" i="32"/>
  <c r="J304" i="32" s="1"/>
  <c r="M192" i="32"/>
  <c r="Y261" i="32" l="1"/>
  <c r="Y260" i="32"/>
  <c r="Y257" i="32"/>
  <c r="Y259" i="32"/>
  <c r="Y258" i="32"/>
  <c r="E294" i="32"/>
  <c r="Z294" i="32" s="1"/>
  <c r="Y226" i="32"/>
  <c r="Y225" i="32"/>
  <c r="Y223" i="32"/>
  <c r="Y190" i="32"/>
  <c r="M194" i="32"/>
  <c r="E292" i="32"/>
  <c r="Z292" i="32" s="1"/>
  <c r="Y194" i="32"/>
  <c r="Y192" i="32"/>
  <c r="M193" i="32"/>
  <c r="Y193" i="32"/>
  <c r="Y222" i="32"/>
  <c r="Y224" i="32"/>
  <c r="Y191" i="32"/>
  <c r="H292" i="32"/>
  <c r="AA292" i="32" s="1"/>
  <c r="M202" i="32"/>
  <c r="K292" i="32" s="1"/>
  <c r="N222" i="32"/>
  <c r="M228" i="32" s="1"/>
  <c r="K304" i="32"/>
  <c r="N258" i="32"/>
  <c r="L304" i="32"/>
  <c r="N257" i="32" a="1"/>
  <c r="N257" i="32" s="1"/>
  <c r="M273" i="32"/>
  <c r="K294" i="32" s="1"/>
  <c r="X294" i="32" s="1"/>
  <c r="M272" i="32"/>
  <c r="H294" i="32" s="1"/>
  <c r="AA294" i="32" s="1"/>
  <c r="H293" i="32"/>
  <c r="AA293" i="32" s="1"/>
  <c r="M236" i="32"/>
  <c r="K293" i="32" s="1"/>
  <c r="X293" i="32" s="1"/>
  <c r="M235" i="32"/>
  <c r="E293" i="32"/>
  <c r="Z293" i="32" s="1"/>
  <c r="V256" i="32" l="1"/>
  <c r="V257" i="32" s="1"/>
  <c r="N259" i="32" s="1"/>
  <c r="M264" i="32" s="1"/>
  <c r="X261" i="32" s="1"/>
  <c r="E306" i="32"/>
  <c r="E308" i="32" s="1"/>
  <c r="M198" i="32" a="1"/>
  <c r="M198" i="32" s="1"/>
  <c r="M199" i="32" s="1"/>
  <c r="M227" i="32"/>
  <c r="W224" i="32"/>
  <c r="W226" i="32"/>
  <c r="W225" i="32"/>
  <c r="W223" i="32"/>
  <c r="W222" i="32"/>
  <c r="G296" i="32"/>
  <c r="X292" i="32"/>
  <c r="X190" i="32"/>
  <c r="X194" i="32"/>
  <c r="X192" i="32"/>
  <c r="X191" i="32"/>
  <c r="X193" i="32"/>
  <c r="W192" i="32"/>
  <c r="W190" i="32"/>
  <c r="W193" i="32"/>
  <c r="W194" i="32"/>
  <c r="W191" i="32"/>
  <c r="X260" i="32" l="1"/>
  <c r="X257" i="32"/>
  <c r="X259" i="32"/>
  <c r="X258" i="32"/>
  <c r="M265" i="32"/>
  <c r="W260" i="32" s="1"/>
  <c r="Z189" i="32"/>
  <c r="K198" i="32" s="1"/>
  <c r="M232" i="32" a="1"/>
  <c r="M232" i="32" s="1"/>
  <c r="Z221" i="32" s="1"/>
  <c r="K232" i="32" s="1"/>
  <c r="X224" i="32"/>
  <c r="X223" i="32"/>
  <c r="X222" i="32"/>
  <c r="X225" i="32"/>
  <c r="X226" i="32"/>
  <c r="G298" i="32"/>
  <c r="E304" i="32" s="1"/>
  <c r="G299" i="32"/>
  <c r="E305" i="32" s="1"/>
  <c r="G297" i="32"/>
  <c r="M269" i="32" l="1" a="1"/>
  <c r="M269" i="32" s="1"/>
  <c r="M270" i="32" s="1"/>
  <c r="W258" i="32"/>
  <c r="W261" i="32"/>
  <c r="W257" i="32"/>
  <c r="W259" i="32"/>
  <c r="M233" i="32"/>
  <c r="I328" i="32"/>
  <c r="E320" i="32"/>
  <c r="E339" i="32"/>
  <c r="E340" i="32" s="1"/>
  <c r="L406" i="32" s="1"/>
  <c r="X392" i="32" s="1"/>
  <c r="E316" i="32"/>
  <c r="E327" i="32" s="1"/>
  <c r="M327" i="32" s="1"/>
  <c r="I327" i="32"/>
  <c r="E317" i="32"/>
  <c r="Z256" i="32" l="1"/>
  <c r="K269" i="32" s="1"/>
  <c r="E328" i="32"/>
  <c r="M328" i="32" s="1"/>
  <c r="E319" i="32"/>
  <c r="E321" i="32" s="1"/>
  <c r="L409" i="32"/>
  <c r="O431" i="32" s="1"/>
  <c r="O428" i="32" s="1"/>
  <c r="O429" i="32" s="1"/>
  <c r="Y297" i="29" l="1"/>
  <c r="Y296" i="29"/>
  <c r="Y295" i="29"/>
  <c r="G264" i="29"/>
  <c r="G263" i="29"/>
  <c r="G262" i="29"/>
  <c r="G261" i="29"/>
  <c r="G260" i="29"/>
  <c r="G228" i="29"/>
  <c r="G227" i="29"/>
  <c r="G226" i="29"/>
  <c r="G225" i="29"/>
  <c r="G224" i="29"/>
  <c r="G194" i="29"/>
  <c r="G193" i="29"/>
  <c r="G192" i="29"/>
  <c r="G191" i="29"/>
  <c r="G190" i="29"/>
  <c r="O140" i="29"/>
  <c r="N140" i="29"/>
  <c r="M140" i="29"/>
  <c r="L140" i="29"/>
  <c r="K140" i="29"/>
  <c r="J140" i="29"/>
  <c r="I140" i="29"/>
  <c r="O139" i="29"/>
  <c r="N139" i="29"/>
  <c r="M139" i="29"/>
  <c r="L139" i="29"/>
  <c r="K139" i="29"/>
  <c r="J139" i="29"/>
  <c r="I139" i="29"/>
  <c r="O138" i="29"/>
  <c r="N138" i="29"/>
  <c r="M138" i="29"/>
  <c r="L138" i="29"/>
  <c r="K138" i="29"/>
  <c r="J138" i="29"/>
  <c r="I138" i="29"/>
  <c r="O137" i="29"/>
  <c r="N137" i="29"/>
  <c r="M137" i="29"/>
  <c r="L137" i="29"/>
  <c r="K137" i="29"/>
  <c r="J137" i="29"/>
  <c r="I137" i="29"/>
  <c r="O136" i="29"/>
  <c r="N136" i="29"/>
  <c r="M136" i="29"/>
  <c r="L136" i="29"/>
  <c r="K136" i="29"/>
  <c r="J136" i="29"/>
  <c r="I136" i="29"/>
  <c r="B135" i="29"/>
  <c r="B158" i="29" s="1"/>
  <c r="J124" i="29"/>
  <c r="M122" i="29"/>
  <c r="P122" i="29" s="1"/>
  <c r="M121" i="29"/>
  <c r="P121" i="29" s="1"/>
  <c r="M120" i="29"/>
  <c r="P120" i="29" s="1"/>
  <c r="M119" i="29"/>
  <c r="P119" i="29" s="1"/>
  <c r="M118" i="29"/>
  <c r="M117" i="29"/>
  <c r="M116" i="29"/>
  <c r="J43" i="29"/>
  <c r="J42" i="29"/>
  <c r="J41" i="29"/>
  <c r="J40" i="29"/>
  <c r="J39" i="29"/>
  <c r="B38" i="29"/>
  <c r="J36" i="29"/>
  <c r="N15" i="29"/>
  <c r="H15" i="29"/>
  <c r="N14" i="29"/>
  <c r="H14" i="29"/>
  <c r="N13" i="29"/>
  <c r="H13" i="29"/>
  <c r="N12" i="29"/>
  <c r="H12" i="29"/>
  <c r="N11" i="29"/>
  <c r="H11" i="29"/>
  <c r="P14" i="29" l="1"/>
  <c r="B42" i="29" s="1"/>
  <c r="P136" i="29"/>
  <c r="E159" i="29" s="1"/>
  <c r="P137" i="29"/>
  <c r="AA137" i="29" s="1"/>
  <c r="P15" i="29"/>
  <c r="B43" i="29" s="1"/>
  <c r="L129" i="29"/>
  <c r="M129" i="29"/>
  <c r="N129" i="29"/>
  <c r="L40" i="29"/>
  <c r="N40" i="29" s="1"/>
  <c r="O129" i="29"/>
  <c r="L41" i="29"/>
  <c r="N41" i="29" s="1"/>
  <c r="P11" i="29"/>
  <c r="B39" i="29" s="1"/>
  <c r="P140" i="29"/>
  <c r="AA140" i="29" s="1"/>
  <c r="P138" i="29"/>
  <c r="E161" i="29" s="1"/>
  <c r="P13" i="29"/>
  <c r="B41" i="29" s="1"/>
  <c r="P12" i="29"/>
  <c r="B40" i="29" s="1"/>
  <c r="P118" i="29"/>
  <c r="K129" i="29"/>
  <c r="L43" i="29"/>
  <c r="N43" i="29" s="1"/>
  <c r="L42" i="29"/>
  <c r="N42" i="29" s="1"/>
  <c r="L39" i="29"/>
  <c r="N39" i="29" s="1"/>
  <c r="P139" i="29"/>
  <c r="I129" i="29"/>
  <c r="M124" i="29"/>
  <c r="P116" i="29"/>
  <c r="J129" i="29"/>
  <c r="P117" i="29"/>
  <c r="P42" i="29" l="1"/>
  <c r="B139" i="29" s="1"/>
  <c r="B162" i="29" s="1"/>
  <c r="E160" i="29"/>
  <c r="AA136" i="29"/>
  <c r="P41" i="29"/>
  <c r="B138" i="29" s="1"/>
  <c r="B161" i="29" s="1"/>
  <c r="P40" i="29"/>
  <c r="B137" i="29" s="1"/>
  <c r="B160" i="29" s="1"/>
  <c r="P18" i="29"/>
  <c r="P43" i="29"/>
  <c r="B140" i="29" s="1"/>
  <c r="B163" i="29" s="1"/>
  <c r="AA138" i="29"/>
  <c r="P129" i="29"/>
  <c r="P17" i="29"/>
  <c r="P39" i="29"/>
  <c r="E163" i="29"/>
  <c r="AA139" i="29"/>
  <c r="E162" i="29"/>
  <c r="P125" i="29"/>
  <c r="H162" i="29" l="1"/>
  <c r="K162" i="29" s="1"/>
  <c r="N162" i="29" s="1"/>
  <c r="B263" i="29" s="1"/>
  <c r="H163" i="29"/>
  <c r="K163" i="29" s="1"/>
  <c r="N163" i="29" s="1"/>
  <c r="B228" i="29" s="1"/>
  <c r="H161" i="29"/>
  <c r="K161" i="29" s="1"/>
  <c r="N161" i="29" s="1"/>
  <c r="B226" i="29" s="1"/>
  <c r="H159" i="29"/>
  <c r="K159" i="29" s="1"/>
  <c r="P46" i="29"/>
  <c r="P19" i="29"/>
  <c r="H160" i="29"/>
  <c r="K160" i="29" s="1"/>
  <c r="N160" i="29" s="1"/>
  <c r="B225" i="29" s="1"/>
  <c r="P45" i="29"/>
  <c r="B136" i="29"/>
  <c r="B159" i="29" s="1"/>
  <c r="B193" i="29" l="1"/>
  <c r="B227" i="29"/>
  <c r="B194" i="29"/>
  <c r="B192" i="29"/>
  <c r="P47" i="29"/>
  <c r="B262" i="29"/>
  <c r="N159" i="29"/>
  <c r="B190" i="29" s="1"/>
  <c r="B264" i="29"/>
  <c r="B261" i="29"/>
  <c r="B191" i="29"/>
  <c r="P165" i="29" l="1"/>
  <c r="B260" i="29"/>
  <c r="M264" i="29" s="1"/>
  <c r="P166" i="29"/>
  <c r="B224" i="29"/>
  <c r="M231" i="29" s="1"/>
  <c r="M201" i="29"/>
  <c r="M195" i="29"/>
  <c r="M190" i="29"/>
  <c r="J307" i="29" s="1"/>
  <c r="M192" i="29"/>
  <c r="M196" i="29"/>
  <c r="P167" i="29" l="1"/>
  <c r="M265" i="29"/>
  <c r="M275" i="29" s="1"/>
  <c r="H297" i="29" s="1"/>
  <c r="AA297" i="29" s="1"/>
  <c r="M270" i="29"/>
  <c r="M269" i="29"/>
  <c r="N259" i="29"/>
  <c r="N260" i="29" s="1" a="1"/>
  <c r="N260" i="29" s="1"/>
  <c r="M227" i="29"/>
  <c r="N223" i="29"/>
  <c r="K307" i="29" s="1"/>
  <c r="M226" i="29"/>
  <c r="E296" i="29" s="1"/>
  <c r="Z296" i="29" s="1"/>
  <c r="M232" i="29"/>
  <c r="M202" i="29"/>
  <c r="K295" i="29" s="1"/>
  <c r="H295" i="29"/>
  <c r="AA295" i="29" s="1"/>
  <c r="Y264" i="29"/>
  <c r="Y262" i="29"/>
  <c r="Y261" i="29"/>
  <c r="Y260" i="29"/>
  <c r="Y263" i="29"/>
  <c r="E297" i="29"/>
  <c r="Z297" i="29" s="1"/>
  <c r="E295" i="29"/>
  <c r="Z295" i="29" s="1"/>
  <c r="Y194" i="29"/>
  <c r="Y191" i="29"/>
  <c r="Y193" i="29"/>
  <c r="Y226" i="29"/>
  <c r="M194" i="29"/>
  <c r="M193" i="29"/>
  <c r="Y192" i="29"/>
  <c r="Y190" i="29"/>
  <c r="Y227" i="29"/>
  <c r="Y228" i="29"/>
  <c r="Y225" i="29"/>
  <c r="Y224" i="29"/>
  <c r="M276" i="29" l="1"/>
  <c r="K297" i="29" s="1"/>
  <c r="X297" i="29" s="1"/>
  <c r="N261" i="29"/>
  <c r="V259" i="29" s="1"/>
  <c r="V260" i="29" s="1"/>
  <c r="N262" i="29" s="1"/>
  <c r="L307" i="29"/>
  <c r="E309" i="29" s="1"/>
  <c r="E311" i="29" s="1"/>
  <c r="N224" i="29"/>
  <c r="M230" i="29" s="1"/>
  <c r="M238" i="29"/>
  <c r="K296" i="29" s="1"/>
  <c r="X296" i="29" s="1"/>
  <c r="H296" i="29"/>
  <c r="AA296" i="29" s="1"/>
  <c r="M237" i="29"/>
  <c r="X190" i="29"/>
  <c r="X194" i="29"/>
  <c r="X193" i="29"/>
  <c r="X192" i="29"/>
  <c r="X191" i="29"/>
  <c r="W190" i="29"/>
  <c r="W191" i="29"/>
  <c r="W193" i="29"/>
  <c r="W194" i="29"/>
  <c r="W192" i="29"/>
  <c r="X295" i="29"/>
  <c r="M198" i="29" a="1"/>
  <c r="M198" i="29" s="1"/>
  <c r="M229" i="29" l="1"/>
  <c r="G299" i="29"/>
  <c r="G302" i="29" s="1"/>
  <c r="E308" i="29" s="1"/>
  <c r="W226" i="29"/>
  <c r="W224" i="29"/>
  <c r="W225" i="29"/>
  <c r="W227" i="29"/>
  <c r="W228" i="29"/>
  <c r="M199" i="29"/>
  <c r="Z189" i="29"/>
  <c r="K198" i="29" s="1"/>
  <c r="M267" i="29"/>
  <c r="M268" i="29"/>
  <c r="M234" i="29" l="1" a="1"/>
  <c r="M234" i="29" s="1"/>
  <c r="Z223" i="29" s="1"/>
  <c r="K234" i="29" s="1"/>
  <c r="X225" i="29"/>
  <c r="X226" i="29"/>
  <c r="X224" i="29"/>
  <c r="X228" i="29"/>
  <c r="X227" i="29"/>
  <c r="G300" i="29"/>
  <c r="G301" i="29"/>
  <c r="E307" i="29" s="1"/>
  <c r="E342" i="29" s="1"/>
  <c r="E343" i="29" s="1"/>
  <c r="W262" i="29"/>
  <c r="W260" i="29"/>
  <c r="W264" i="29"/>
  <c r="W263" i="29"/>
  <c r="W261" i="29"/>
  <c r="X260" i="29"/>
  <c r="X264" i="29"/>
  <c r="X262" i="29"/>
  <c r="X261" i="29"/>
  <c r="X263" i="29"/>
  <c r="M272" i="29" a="1"/>
  <c r="M272" i="29" s="1"/>
  <c r="L382" i="29" l="1"/>
  <c r="M235" i="29"/>
  <c r="E323" i="29"/>
  <c r="E320" i="29"/>
  <c r="E331" i="29" s="1"/>
  <c r="E319" i="29"/>
  <c r="E330" i="29" s="1"/>
  <c r="I330" i="29"/>
  <c r="I331" i="29"/>
  <c r="M273" i="29"/>
  <c r="Z259" i="29"/>
  <c r="K272" i="29" s="1"/>
  <c r="X368" i="29" l="1"/>
  <c r="L385" i="29"/>
  <c r="O388" i="29" s="1"/>
  <c r="O407" i="29" s="1"/>
  <c r="O404" i="29" s="1"/>
  <c r="O405" i="29" s="1"/>
  <c r="M331" i="29"/>
  <c r="M330" i="29"/>
  <c r="E322" i="29"/>
  <c r="E324" i="29" s="1"/>
  <c r="O140" i="4" l="1"/>
  <c r="M140" i="4"/>
  <c r="L140" i="4"/>
  <c r="K140" i="4"/>
  <c r="J140" i="4"/>
  <c r="I140" i="4"/>
  <c r="O139" i="4"/>
  <c r="N139" i="4"/>
  <c r="M139" i="4"/>
  <c r="L139" i="4"/>
  <c r="K139" i="4"/>
  <c r="J139" i="4"/>
  <c r="I139" i="4"/>
  <c r="O138" i="4"/>
  <c r="N138" i="4"/>
  <c r="M138" i="4"/>
  <c r="L138" i="4"/>
  <c r="K138" i="4"/>
  <c r="J138" i="4"/>
  <c r="I138" i="4"/>
  <c r="O137" i="4"/>
  <c r="M137" i="4"/>
  <c r="L137" i="4"/>
  <c r="K137" i="4"/>
  <c r="J137" i="4"/>
  <c r="I137" i="4"/>
  <c r="O136" i="4"/>
  <c r="M136" i="4"/>
  <c r="L136" i="4"/>
  <c r="K136" i="4"/>
  <c r="J136" i="4"/>
  <c r="I136" i="4"/>
  <c r="M117" i="4"/>
  <c r="J129" i="4" s="1"/>
  <c r="M118" i="4"/>
  <c r="K129" i="4" s="1"/>
  <c r="M119" i="4"/>
  <c r="L129" i="4" s="1"/>
  <c r="M120" i="4"/>
  <c r="M129" i="4" s="1"/>
  <c r="M121" i="4"/>
  <c r="M122" i="4"/>
  <c r="O129" i="4" s="1"/>
  <c r="M116" i="4"/>
  <c r="I129" i="4" s="1"/>
  <c r="G261" i="4"/>
  <c r="G262" i="4"/>
  <c r="G263" i="4"/>
  <c r="G264" i="4"/>
  <c r="G260" i="4"/>
  <c r="G225" i="4"/>
  <c r="G226" i="4"/>
  <c r="G227" i="4"/>
  <c r="G228" i="4"/>
  <c r="G224" i="4"/>
  <c r="G191" i="4"/>
  <c r="G192" i="4"/>
  <c r="G193" i="4"/>
  <c r="G194" i="4"/>
  <c r="G190" i="4"/>
  <c r="P138" i="4" l="1"/>
  <c r="P137" i="4"/>
  <c r="J41" i="4"/>
  <c r="J40" i="4"/>
  <c r="N13" i="4"/>
  <c r="N14" i="4"/>
  <c r="H13" i="4"/>
  <c r="H14" i="4"/>
  <c r="E160" i="4" l="1"/>
  <c r="AA137" i="4"/>
  <c r="E161" i="4"/>
  <c r="AA138" i="4"/>
  <c r="P14" i="4"/>
  <c r="B42" i="4" s="1"/>
  <c r="P13" i="4"/>
  <c r="B41" i="4" s="1"/>
  <c r="M124" i="4" l="1"/>
  <c r="N11" i="4" l="1"/>
  <c r="J124" i="4" l="1"/>
  <c r="J39" i="4"/>
  <c r="P139" i="4"/>
  <c r="AA139" i="4" s="1"/>
  <c r="P140" i="4"/>
  <c r="AA140" i="4" s="1"/>
  <c r="P136" i="4"/>
  <c r="AA136" i="4" s="1"/>
  <c r="P117" i="4" l="1"/>
  <c r="P118" i="4"/>
  <c r="P119" i="4"/>
  <c r="P120" i="4"/>
  <c r="P121" i="4"/>
  <c r="P122" i="4"/>
  <c r="P116" i="4"/>
  <c r="P129" i="4" l="1"/>
  <c r="P125" i="4"/>
  <c r="H160" i="4" l="1"/>
  <c r="H163" i="4"/>
  <c r="H159" i="4"/>
  <c r="H161" i="4"/>
  <c r="H162" i="4"/>
  <c r="K161" i="4" l="1"/>
  <c r="K160" i="4"/>
  <c r="Y295" i="4"/>
  <c r="Y296" i="4"/>
  <c r="Y294" i="4"/>
  <c r="H11" i="4" l="1"/>
  <c r="E162" i="4"/>
  <c r="E163" i="4"/>
  <c r="E159" i="4"/>
  <c r="B135" i="4"/>
  <c r="B158" i="4" s="1"/>
  <c r="J36" i="4"/>
  <c r="J42" i="4"/>
  <c r="J43" i="4"/>
  <c r="B38" i="4"/>
  <c r="L39" i="4" l="1"/>
  <c r="N39" i="4" s="1"/>
  <c r="L40" i="4"/>
  <c r="N40" i="4" s="1"/>
  <c r="L41" i="4"/>
  <c r="N41" i="4" s="1"/>
  <c r="P41" i="4" s="1"/>
  <c r="B138" i="4" s="1"/>
  <c r="B161" i="4" s="1"/>
  <c r="N161" i="4" s="1"/>
  <c r="L43" i="4"/>
  <c r="N43" i="4" s="1"/>
  <c r="L42" i="4"/>
  <c r="N42" i="4" s="1"/>
  <c r="B262" i="4" l="1"/>
  <c r="B226" i="4"/>
  <c r="B192" i="4"/>
  <c r="K159" i="4"/>
  <c r="K162" i="4"/>
  <c r="K163" i="4"/>
  <c r="N12" i="4" l="1"/>
  <c r="N15" i="4"/>
  <c r="H12" i="4"/>
  <c r="H15" i="4"/>
  <c r="P15" i="4" l="1"/>
  <c r="P12" i="4"/>
  <c r="B40" i="4" s="1"/>
  <c r="P11" i="4"/>
  <c r="P17" i="4" l="1"/>
  <c r="B43" i="4"/>
  <c r="P43" i="4" s="1"/>
  <c r="B140" i="4" s="1"/>
  <c r="B163" i="4" s="1"/>
  <c r="N163" i="4" s="1"/>
  <c r="B264" i="4" s="1"/>
  <c r="P42" i="4"/>
  <c r="B139" i="4" s="1"/>
  <c r="B162" i="4" s="1"/>
  <c r="N162" i="4" s="1"/>
  <c r="P40" i="4"/>
  <c r="B39" i="4"/>
  <c r="P39" i="4" s="1"/>
  <c r="B136" i="4" s="1"/>
  <c r="B159" i="4" s="1"/>
  <c r="N159" i="4" s="1"/>
  <c r="P18" i="4"/>
  <c r="B228" i="4" l="1"/>
  <c r="B194" i="4"/>
  <c r="B137" i="4"/>
  <c r="B160" i="4" s="1"/>
  <c r="N160" i="4" s="1"/>
  <c r="B261" i="4" s="1"/>
  <c r="P45" i="4"/>
  <c r="B260" i="4"/>
  <c r="N259" i="4" s="1"/>
  <c r="L306" i="4" s="1"/>
  <c r="B224" i="4"/>
  <c r="B190" i="4"/>
  <c r="P46" i="4"/>
  <c r="P19" i="4"/>
  <c r="N260" i="4" l="1" a="1"/>
  <c r="N260" i="4" s="1"/>
  <c r="N261" i="4"/>
  <c r="P166" i="4"/>
  <c r="B225" i="4"/>
  <c r="M226" i="4" s="1"/>
  <c r="B191" i="4"/>
  <c r="M192" i="4" s="1"/>
  <c r="P165" i="4"/>
  <c r="M270" i="4"/>
  <c r="M269" i="4"/>
  <c r="M264" i="4"/>
  <c r="M265" i="4"/>
  <c r="P47" i="4"/>
  <c r="Y193" i="4" l="1"/>
  <c r="Y191" i="4"/>
  <c r="Y192" i="4"/>
  <c r="Y190" i="4"/>
  <c r="V259" i="4"/>
  <c r="V260" i="4" s="1"/>
  <c r="N262" i="4" s="1"/>
  <c r="M190" i="4"/>
  <c r="J306" i="4" s="1"/>
  <c r="N223" i="4"/>
  <c r="M227" i="4"/>
  <c r="H295" i="4" s="1"/>
  <c r="AA295" i="4" s="1"/>
  <c r="M231" i="4"/>
  <c r="M232" i="4"/>
  <c r="M201" i="4"/>
  <c r="H294" i="4" s="1"/>
  <c r="AA294" i="4" s="1"/>
  <c r="M195" i="4"/>
  <c r="M196" i="4"/>
  <c r="Y264" i="4"/>
  <c r="Y228" i="4"/>
  <c r="Y194" i="4"/>
  <c r="P167" i="4"/>
  <c r="Y263" i="4"/>
  <c r="Y227" i="4"/>
  <c r="Y226" i="4"/>
  <c r="Y225" i="4"/>
  <c r="Y224" i="4"/>
  <c r="E295" i="4"/>
  <c r="Z295" i="4" s="1"/>
  <c r="E294" i="4"/>
  <c r="Z294" i="4" s="1"/>
  <c r="M194" i="4"/>
  <c r="M193" i="4"/>
  <c r="W191" i="4" l="1"/>
  <c r="W192" i="4"/>
  <c r="W190" i="4"/>
  <c r="W193" i="4"/>
  <c r="X193" i="4"/>
  <c r="X191" i="4"/>
  <c r="X192" i="4"/>
  <c r="X190" i="4"/>
  <c r="N224" i="4"/>
  <c r="M230" i="4" s="1"/>
  <c r="K306" i="4"/>
  <c r="E308" i="4" s="1"/>
  <c r="E310" i="4" s="1"/>
  <c r="M238" i="4"/>
  <c r="K295" i="4" s="1"/>
  <c r="X295" i="4" s="1"/>
  <c r="M237" i="4"/>
  <c r="M202" i="4"/>
  <c r="K294" i="4" s="1"/>
  <c r="X294" i="4" s="1"/>
  <c r="M198" i="4" a="1"/>
  <c r="M198" i="4" s="1"/>
  <c r="Z189" i="4" s="1"/>
  <c r="X194" i="4"/>
  <c r="W194" i="4"/>
  <c r="M229" i="4" l="1"/>
  <c r="W226" i="4"/>
  <c r="W225" i="4"/>
  <c r="W224" i="4"/>
  <c r="W227" i="4"/>
  <c r="W228" i="4"/>
  <c r="K198" i="4"/>
  <c r="M199" i="4"/>
  <c r="X227" i="4" l="1"/>
  <c r="X225" i="4"/>
  <c r="X226" i="4"/>
  <c r="X224" i="4"/>
  <c r="M234" i="4" a="1"/>
  <c r="M234" i="4" s="1"/>
  <c r="M235" i="4" s="1"/>
  <c r="X228" i="4"/>
  <c r="Y261" i="4"/>
  <c r="Y260" i="4"/>
  <c r="Y262" i="4"/>
  <c r="E296" i="4"/>
  <c r="Z296" i="4" s="1"/>
  <c r="M268" i="4"/>
  <c r="M267" i="4"/>
  <c r="M276" i="4"/>
  <c r="K296" i="4" s="1"/>
  <c r="M275" i="4"/>
  <c r="H296" i="4" s="1"/>
  <c r="AA296" i="4" s="1"/>
  <c r="Z223" i="4" l="1"/>
  <c r="K234" i="4" s="1"/>
  <c r="X264" i="4"/>
  <c r="W264" i="4"/>
  <c r="X263" i="4"/>
  <c r="W263" i="4"/>
  <c r="X262" i="4"/>
  <c r="X260" i="4"/>
  <c r="X261" i="4"/>
  <c r="W261" i="4"/>
  <c r="W262" i="4"/>
  <c r="W260" i="4"/>
  <c r="X296" i="4"/>
  <c r="G298" i="4"/>
  <c r="G301" i="4" s="1"/>
  <c r="E307" i="4" s="1"/>
  <c r="M272" i="4" a="1"/>
  <c r="M272" i="4" s="1"/>
  <c r="Z259" i="4" s="1"/>
  <c r="G300" i="4" l="1"/>
  <c r="E306" i="4" s="1"/>
  <c r="G299" i="4"/>
  <c r="K272" i="4"/>
  <c r="M273" i="4"/>
  <c r="I329" i="4" l="1"/>
  <c r="I330" i="4"/>
  <c r="O341" i="4"/>
  <c r="O342" i="4" s="1"/>
  <c r="O350" i="4" s="1"/>
  <c r="E347" i="4" s="1"/>
  <c r="E348" i="4" s="1"/>
  <c r="G346" i="4" s="1"/>
  <c r="E319" i="4"/>
  <c r="E318" i="4"/>
  <c r="E322" i="4"/>
  <c r="E329" i="4" l="1"/>
  <c r="M329" i="4" s="1"/>
  <c r="E330" i="4"/>
  <c r="M330" i="4" s="1"/>
  <c r="E321" i="4"/>
  <c r="E323" i="4"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<sst xmlns="http://schemas.openxmlformats.org/spreadsheetml/2006/main" count="3529" uniqueCount="860">
  <si>
    <t>Pavimentação</t>
  </si>
  <si>
    <t>Regular</t>
  </si>
  <si>
    <t>Fator de oferta aplicável</t>
  </si>
  <si>
    <t>Fator</t>
  </si>
  <si>
    <t>Negociação concluída</t>
  </si>
  <si>
    <t>Item</t>
  </si>
  <si>
    <t>Área</t>
  </si>
  <si>
    <t>Valor unitário
(R$/m²)</t>
  </si>
  <si>
    <t>VALOR UNITÁRIO E AJUSTE PRÉVIO AO FATOR DE OFERTA</t>
  </si>
  <si>
    <t>Fator de homogeneização</t>
  </si>
  <si>
    <t>Fator de testada</t>
  </si>
  <si>
    <t>Fator de profundidade</t>
  </si>
  <si>
    <t>Fator de esquina</t>
  </si>
  <si>
    <t>Fator de topografia</t>
  </si>
  <si>
    <t>Fator de consistência do solo</t>
  </si>
  <si>
    <t>HOMOGENEIZAÇÃO</t>
  </si>
  <si>
    <t>Somatório</t>
  </si>
  <si>
    <t>Somatório do bem avaliando</t>
  </si>
  <si>
    <t>Valor unitário homogeneizado</t>
  </si>
  <si>
    <t>Bem avaliando</t>
  </si>
  <si>
    <t>Fatores</t>
  </si>
  <si>
    <t>Coeficiente de variação</t>
  </si>
  <si>
    <t>Média</t>
  </si>
  <si>
    <t>Desvio-padrão</t>
  </si>
  <si>
    <t>MELHORAMENTOS PÚBLICOS</t>
  </si>
  <si>
    <t>Coeficientes</t>
  </si>
  <si>
    <t>Melhoramentos públicos</t>
  </si>
  <si>
    <t>Comparação
(diferença)</t>
  </si>
  <si>
    <t>Valor homogeneizado</t>
  </si>
  <si>
    <t>Intervalo de segurança</t>
  </si>
  <si>
    <t>Limite inferior</t>
  </si>
  <si>
    <t>Limite superior</t>
  </si>
  <si>
    <t>Valor mínimo</t>
  </si>
  <si>
    <t>Valor máximo</t>
  </si>
  <si>
    <t>Desvio padrão</t>
  </si>
  <si>
    <t>Saneamento</t>
  </si>
  <si>
    <t>Excluir item</t>
  </si>
  <si>
    <t>Valor crítico</t>
  </si>
  <si>
    <t>Nível de significância</t>
  </si>
  <si>
    <t>Graus de liberdade</t>
  </si>
  <si>
    <t>Modo</t>
  </si>
  <si>
    <t>Intervalo em torno da média</t>
  </si>
  <si>
    <t>Critério de Chauvenet</t>
  </si>
  <si>
    <t>Critério de Arley</t>
  </si>
  <si>
    <t>Menor coeficiente de variação</t>
  </si>
  <si>
    <t>Procedimento</t>
  </si>
  <si>
    <t>Média a ser aplicada</t>
  </si>
  <si>
    <t>regular</t>
  </si>
  <si>
    <t>Bom</t>
  </si>
  <si>
    <t>Intervalo de confiança</t>
  </si>
  <si>
    <t>Desvio-padrão a ser aplicado</t>
  </si>
  <si>
    <t>Amplitude</t>
  </si>
  <si>
    <t>Área do terreno avaliando</t>
  </si>
  <si>
    <t>Valor unitário (R$/m²)</t>
  </si>
  <si>
    <t>Avaliação</t>
  </si>
  <si>
    <t>Arredondamento</t>
  </si>
  <si>
    <t>Casas decimais</t>
  </si>
  <si>
    <t>Valor (arredondamento)</t>
  </si>
  <si>
    <t>Percentual (arredondamento)</t>
  </si>
  <si>
    <t>Fontes:</t>
  </si>
  <si>
    <t>I</t>
  </si>
  <si>
    <t>Matrícula nº</t>
  </si>
  <si>
    <t>Quando a homogeneização é feita em relação a um paradigma, o resultado do tratamento estatístico fornece um valor unitário básico. Deve-se observar que, partindo-se do valor unitário básico, para a avaliação do objeto os fatores de homogeneização apresentados devem ser usados de forma invertida. Isto porque, se um TR tem uma vantagem em relação ao paradigma, esta vantagem deve ser retirada na fase de homogeneização; porém, conhecendo-se o valor unitário básico, se um terreno avaliando tem uma vantagem em relação ao paradigma, esta vantagem deve ser dada. É o raciocínio inverso (Dantas, 1998, p. 21).</t>
  </si>
  <si>
    <t>Código</t>
  </si>
  <si>
    <t>Descrição</t>
  </si>
  <si>
    <t>Avaliação do terreno</t>
  </si>
  <si>
    <t>ARLEY, Niels; BUCH, Kai Rander. Introducción a la teoría de la probabilidad y de la estadística. Tradução: Fernando Bombal Gordón. Madrid: Editorial Alhambra S.A., 1968.</t>
  </si>
  <si>
    <t>FIKER, José. Avaliação de imóveis urbanos. 4. ed. rev. e ampl. São Paulo: Pini, 1993.</t>
  </si>
  <si>
    <t>O intervalo de confiança é o intervalo de valores dentro do qual está contido o parâmetro populacional com determinada confiança (item 3.40 da NBR 14653-2:2011. Avaliação de bens. Parte 2: Imóveis urbanos). Os limites da amplitude do intervalo de confiança são aqueles previstos no item 9.2.3, tabela 5 da NBR 14653-2:2011.</t>
  </si>
  <si>
    <t>Dados efetivamente utilizados</t>
  </si>
  <si>
    <t>ASSOCIAÇÃO BRASILEIRA DE NORMAS TÉCNICAS. NBR 14653-1:2019. Avaliação bens. Parte 1: Procedimentos gerais.</t>
  </si>
  <si>
    <t>______. NBR 14653-2:2011. Avaliação bens. Parte 2: Imóveis urbanos.</t>
  </si>
  <si>
    <t>BERRINI, Luiz Carlos. Avaliações de imóveis. 4. ed. revista e atualizada por Luiz Carlos Berrini Júnior. Rio de Janeiro: Livraria Freitas Bastos S.A., 1960.</t>
  </si>
  <si>
    <t>CANTEIRO, João Ruy. Construções: seus custos de reprodução na capital de São Paulo de 1939 a 1979; Terrenos: subsídios à técnica de avaliação. 3. ed. São Paulo: Pini, 1980.</t>
  </si>
  <si>
    <t>DANTAS, Rubens Alves. Engenharia de avaliações: uma introdução à metodologia científica. São Paulo: Pini, 1998.</t>
  </si>
  <si>
    <t>______. Manual de avaliações e perícias em imóveis urbanos: de acordo com a nova norma NBR 14653-2 – Avaliações de Imóveis Urbanos e com a Norma para Avaliação de Imóveis Urbanos Ibape/SP – 2005. 4. ed. São Paulo: Pini, 2016.</t>
  </si>
  <si>
    <t>______. Manual de avaliações e perícias em imóveis urbanos: de acordo com a nova norma NBR 14653-2 – Avaliações de Imóveis Urbanos e com a Norma para Avaliação de Imóveis Urbanos Ibape/SP – 2011. 5. ed. São Paulo: Oficina de Textos, 2019.</t>
  </si>
  <si>
    <t>MEDEIROS JÚNIOR, Joaquim da Rocha. Vantagem da coisa feita na avaliação de imóveis pelo método do custo. In: Engenharia de avaliações. Instituto Brasileiro de Avaliações e Perícias de Engenharia – IBAPE. São Paulo: Pini, 1974.</t>
  </si>
  <si>
    <t>THOFEHRN, Ragnar. Avaliação de terrenos urbanos: por fórmulas matemáticas. São Paulo: Pini, 2008.</t>
  </si>
  <si>
    <t>AVALIAÇÃO DE TERRENO PELO MÉTODO COMPARATIVO DIRETO DE DADOS DE MERCADO</t>
  </si>
  <si>
    <t>Na ausência de alguns dos melhoramentos assinalados, o valor unitário básico deverá ser reduzido multiplicando-se este valor pela recíproca da unidade somada às porcentagens correspondentes aos melhoramentos não existentes (Canteiro, 1980, p. 116).</t>
  </si>
  <si>
    <t>Fator correspondente ao somatório de coeficientes acima:</t>
  </si>
  <si>
    <t>A justificativa para a aplicação do fator da vantagem da coisa feita é a constatação no mercado de que o interessado está disposto a pagar mais por aquilo que já está pronto para ser desfrutado (uso ou fonte de renda) de imediato do que por aquilo que somente poderá ser desfrutado no futuro.</t>
  </si>
  <si>
    <t>Os coeficientes de vantagem da coisa feita variam em função do tipo e da idade da construção.</t>
  </si>
  <si>
    <t>Tipo de construção</t>
  </si>
  <si>
    <t>Novo</t>
  </si>
  <si>
    <t>De 0 a 10 anos</t>
  </si>
  <si>
    <t>De 10 a 20 anos</t>
  </si>
  <si>
    <t>De 20 a 30 anos</t>
  </si>
  <si>
    <t>Grande estrutura</t>
  </si>
  <si>
    <t>Pequena estrutura e residencial de luxo</t>
  </si>
  <si>
    <t>Industrial e residencial médio</t>
  </si>
  <si>
    <t>IDADE</t>
  </si>
  <si>
    <t>Residencial modesto e proletárias</t>
  </si>
  <si>
    <t>Os coeficientes de redução pela idade não se aplicam a zonas comerciais altamente valorizadas.</t>
  </si>
  <si>
    <t>Na tabela abaixo a idade do imóvel está em anos; não se trata de percentual da vida útil do imóvel.</t>
  </si>
  <si>
    <t>Observação:</t>
  </si>
  <si>
    <t>TABELA DE VIDA REFERENCIAL E VALOR RESIDUAL</t>
  </si>
  <si>
    <t>CLASSE</t>
  </si>
  <si>
    <t>TIPO</t>
  </si>
  <si>
    <t>PADRÃO</t>
  </si>
  <si>
    <t>VALOR REFERENCIAL</t>
  </si>
  <si>
    <t>VALOR RESIDUAL</t>
  </si>
  <si>
    <t>ANOS</t>
  </si>
  <si>
    <t>RESIDENCIAL</t>
  </si>
  <si>
    <t>BARRACO</t>
  </si>
  <si>
    <t>RÚSTICO</t>
  </si>
  <si>
    <t>SIMPLES</t>
  </si>
  <si>
    <t>CASA</t>
  </si>
  <si>
    <t>PROLETÁRIO</t>
  </si>
  <si>
    <t>ECONÔMICO</t>
  </si>
  <si>
    <t>MÉDIO</t>
  </si>
  <si>
    <t>SUPERIOR</t>
  </si>
  <si>
    <t>FINO</t>
  </si>
  <si>
    <t>LUXO</t>
  </si>
  <si>
    <t>APARTAMENTO</t>
  </si>
  <si>
    <t>COMERCIAL</t>
  </si>
  <si>
    <t>ESCRITÓRIO</t>
  </si>
  <si>
    <t>GALPÕES</t>
  </si>
  <si>
    <t>COBERTURAS</t>
  </si>
  <si>
    <t>FIKER, J. Manual de avaliações e perícias em imóveis urbanos. 4. ed. São Paulo: Pini, 2016, p. 84.</t>
  </si>
  <si>
    <t>NASSER JUNIOR, R. Avaliação de bens: princípios básicos e aplicações. 2. ed. rev. e atualizada. São Paulo: LEUD, 2013, p. 107.</t>
  </si>
  <si>
    <t>Classificação dos estados de conservação e respectivos valores relativos da escala Heidecke</t>
  </si>
  <si>
    <t>Classe</t>
  </si>
  <si>
    <t>Referência</t>
  </si>
  <si>
    <t>Valor relativo</t>
  </si>
  <si>
    <t>Características</t>
  </si>
  <si>
    <t>A</t>
  </si>
  <si>
    <t>Edificação nova ou com reforma geral e substancial, com menos de dois anos, que apresente apenas sinais de desgaste natural da pintura externa.</t>
  </si>
  <si>
    <t>B</t>
  </si>
  <si>
    <t>Entre novo e regular</t>
  </si>
  <si>
    <t>Edificação nova ou com reforma geral e substancial, com menos de dois anos, que apresente necessidade apenas de uma demão leve de pintura para recompor a sua aparência</t>
  </si>
  <si>
    <t>C</t>
  </si>
  <si>
    <t>Edificação seminova ou com reforma geral e substancial entre 2 e 5 anos, cujo estado geral possa ser recuperado apenas com reparos de eventuais fissuras superficiais localizadas e/ou pintura externa e interna.</t>
  </si>
  <si>
    <t>D</t>
  </si>
  <si>
    <t>Entre regular e reparos simples</t>
  </si>
  <si>
    <t>Edificação seminova ou com reforma geral e substancial entre 2 e 5 anos, cujo estado geral possa ser recuperado com reparo de fissuras e trincas localizadas e superficiais e pintura interna e externa.</t>
  </si>
  <si>
    <t>E</t>
  </si>
  <si>
    <t>Reparos simples</t>
  </si>
  <si>
    <t>Edificação cujo estado geral possa ser recuperado com pintura interna e externa, após reparos de fissuras e trincas superficiais generalizadas, sem recuperação do sistema estrutural. Eventual, revisão do sistema hidráulico e elétrico.</t>
  </si>
  <si>
    <t>F</t>
  </si>
  <si>
    <t>Entre reparos simples e importantes</t>
  </si>
  <si>
    <t>Edificação cujo estado geral possa ser recuperado com pintura interna e externa, após reparos de fissuras e trincas, e com estabilização e/ou recuperação localizada do sistema estrutural; as instalações hidráulicas e elétricas possam ser restauradas mediante a revisão e com substituição eventual de algumas peças desgastadas naturalmente. Eventualmente possa ser necessária a substituição de revestimentos de pisos e paredes, de um ou de outro cômodo. Revisão da impermeabilização ou substituição de telhas da cobertura.</t>
  </si>
  <si>
    <t>G</t>
  </si>
  <si>
    <t>Reparos importantes</t>
  </si>
  <si>
    <t>Edificação cujo estado geral possa ser recuperado com pintura interna e externa, com substituição de panos de regularização da alvenaria, reparos de fissuras e trincas, com estabilização e/ou recuperação de grande parte do sistema estrutural. As instalações hidráulicas e elétricas possam ser restauradas mediante a substituição das peças aparentes. A substituição dos revestimentos de pisos e paredes, da maioria dos cômodos, se faz necessária. Substituição ou reparos importantes na impermeabilização ou no telhado.</t>
  </si>
  <si>
    <t>H</t>
  </si>
  <si>
    <t>Entre reparos importantes e sem valor</t>
  </si>
  <si>
    <t>Edificação cujo estado geral seja recuperado com estabilização e/ou recuperação do sistema estrutural, substituição da regularização da alvenaria, reparos de fissuras e trincas. Substituição das instalações hidráulicas e elétricas. Substituição dos revestimentos de pisos e paredes. Substituição da impermeabilização ou do telhado.</t>
  </si>
  <si>
    <t>Sem valor</t>
  </si>
  <si>
    <t>Edificação em estado de ruína</t>
  </si>
  <si>
    <t>Para o último estado de conservação (edificação em estado de ruína), a depreciação será total, independentemente do tempo de vida útil do imóvel, pois nesse caso a edificação individualmente considerada já não possui valor algum e a avaliação será feita sobre eventual valor dos escombros, se houver, ou sobre o valor residual aplicável.</t>
  </si>
  <si>
    <t>CÁLCULO DA DEPRECIAÇÃO DAS EDIFICAÇÕES PELO MÉTODO ROSS-HEIDECKE</t>
  </si>
  <si>
    <t>CORRESPONDÊNCIA ENTRE OS COEFICIENTES DE DEPRECIAÇÃO E OS TRÊS MODOS MAIS COMUNS DE CLASSIFICAR AS EDIFICAÇÕES DE ACORDO COM SEU ESTADO DE CONSERVAÇÃO</t>
  </si>
  <si>
    <t>COEFICIENTES DE DEPRECIAÇÃO HEIDECKE</t>
  </si>
  <si>
    <t>CLASSIFICAÇÃO
HEIDECKE</t>
  </si>
  <si>
    <t>CLASSIFICAÇÃO POR NÚMEROS</t>
  </si>
  <si>
    <t>CLASSIFICAÇÃO PELA SITUAÇÃO DAS EDIFICAÇÕES</t>
  </si>
  <si>
    <t>DESCRIÇÃO</t>
  </si>
  <si>
    <t>CÓDIGO</t>
  </si>
  <si>
    <t>Ótimo</t>
  </si>
  <si>
    <t>O</t>
  </si>
  <si>
    <t>Muito bom</t>
  </si>
  <si>
    <t>MB</t>
  </si>
  <si>
    <t>Intermédio</t>
  </si>
  <si>
    <t>R</t>
  </si>
  <si>
    <t>Deficiente</t>
  </si>
  <si>
    <t>Mau</t>
  </si>
  <si>
    <t>M</t>
  </si>
  <si>
    <t>Muito mau</t>
  </si>
  <si>
    <t>MM</t>
  </si>
  <si>
    <t>Demolição</t>
  </si>
  <si>
    <t>DM</t>
  </si>
  <si>
    <t>IDADE EM % DA VIDA ÚTIL</t>
  </si>
  <si>
    <t>ESTADO DE CONSERVAÇÃO</t>
  </si>
  <si>
    <t>Classificação do estado de conservação de acordo com a tabela de Heidecke</t>
  </si>
  <si>
    <t>Coeficientes de depreciação (perda de valor) percentuais negativos</t>
  </si>
  <si>
    <t>E, por fim, os coeficiente foram convertidos para fatores multiplicadores, providência essa que simplifica e torna mais prático o cálculo da depreciação. Essa conversão foi feita com o auxílio da seguinte equação:</t>
  </si>
  <si>
    <t>Preço</t>
  </si>
  <si>
    <t>PELLEGRINO, José Carlos. Valor em marcha. In: Anais do I Congresso Brasileiro de Engenharia de Avaliações / [patrocínio do] Instituto Brasileiro de Avaliações e Perícias de Engenharia – IBAPE. São Paulo: Pini, 1978.</t>
  </si>
  <si>
    <t>Fator mínimo</t>
  </si>
  <si>
    <t>Elementos da amostra antes da homogeneização</t>
  </si>
  <si>
    <t>Fator máximo</t>
  </si>
  <si>
    <t>Frente padrão para a zona</t>
  </si>
  <si>
    <t>Plano, em nível</t>
  </si>
  <si>
    <t>Seco</t>
  </si>
  <si>
    <t>Dentro dos limites mínimo e máximo</t>
  </si>
  <si>
    <t>Meio de quadra</t>
  </si>
  <si>
    <t>Característica do terreno padrão</t>
  </si>
  <si>
    <t>Fator do terreno padrão</t>
  </si>
  <si>
    <t>Terreno à venda</t>
  </si>
  <si>
    <t>Elemento comparativo</t>
  </si>
  <si>
    <t>Água</t>
  </si>
  <si>
    <t>Esgoto</t>
  </si>
  <si>
    <t>Luz pública</t>
  </si>
  <si>
    <t>Luz domiciliar</t>
  </si>
  <si>
    <t>Guias-sarjetas</t>
  </si>
  <si>
    <t>Telefone</t>
  </si>
  <si>
    <t>Melhoramentos públicos do bem avaliando</t>
  </si>
  <si>
    <t>INTERVALO DE CONFIANÇA</t>
  </si>
  <si>
    <t>LIMITES DO INTERVALO DE CONFIANÇA E GRAU DE PRECISÃO</t>
  </si>
  <si>
    <t>AVALIAÇÃO DO TERRENO</t>
  </si>
  <si>
    <t>LIMITES DO INTERVALO DE VALORES ADMISSÍVEIS E CAMPO DE ARBÍTRIO</t>
  </si>
  <si>
    <t>Limites</t>
  </si>
  <si>
    <t>Campo de arbítrio [-15%;+15%]</t>
  </si>
  <si>
    <t>Intervalo de valores admissíveis</t>
  </si>
  <si>
    <t>Inferior</t>
  </si>
  <si>
    <t>Superior</t>
  </si>
  <si>
    <t>NBR 14653-2:2011. A.10. Avaliação intervalar
Quando for adotada a estimativa de tendência central, o intervalo de valores admissíveis deve estar limitado simultaneamente:</t>
  </si>
  <si>
    <t>a) ao intervalo de predição ou ao intervalo de confiança de 80% para a estimativa de tendência central; e</t>
  </si>
  <si>
    <t>b) ao campo de arbítrio no intervalo [-15%;+15%].</t>
  </si>
  <si>
    <t>Grau de precisão</t>
  </si>
  <si>
    <t>AMOSTRA</t>
  </si>
  <si>
    <t>NASSER JÚNIOR, Radegaz. Avaliação de bens: princípios básicos e aplicações. 3. ed. São Paulo: Editora Leud, 2019.</t>
  </si>
  <si>
    <r>
      <t>F</t>
    </r>
    <r>
      <rPr>
        <vertAlign val="subscript"/>
        <sz val="11"/>
        <rFont val="Aptos"/>
        <family val="2"/>
      </rPr>
      <t>f</t>
    </r>
  </si>
  <si>
    <r>
      <t>F</t>
    </r>
    <r>
      <rPr>
        <vertAlign val="subscript"/>
        <sz val="11"/>
        <rFont val="Aptos"/>
        <family val="2"/>
      </rPr>
      <t>t</t>
    </r>
  </si>
  <si>
    <r>
      <t>F</t>
    </r>
    <r>
      <rPr>
        <vertAlign val="subscript"/>
        <sz val="11"/>
        <rFont val="Aptos"/>
        <family val="2"/>
      </rPr>
      <t>cs</t>
    </r>
  </si>
  <si>
    <r>
      <t>F</t>
    </r>
    <r>
      <rPr>
        <vertAlign val="subscript"/>
        <sz val="11"/>
        <rFont val="Aptos"/>
        <family val="2"/>
      </rPr>
      <t>p</t>
    </r>
  </si>
  <si>
    <r>
      <t>F</t>
    </r>
    <r>
      <rPr>
        <vertAlign val="subscript"/>
        <sz val="11"/>
        <rFont val="Aptos"/>
        <family val="2"/>
      </rPr>
      <t>e</t>
    </r>
  </si>
  <si>
    <r>
      <t>M</t>
    </r>
    <r>
      <rPr>
        <vertAlign val="subscript"/>
        <sz val="11"/>
        <rFont val="Aptos"/>
        <family val="2"/>
      </rPr>
      <t>p1</t>
    </r>
  </si>
  <si>
    <r>
      <t>M</t>
    </r>
    <r>
      <rPr>
        <vertAlign val="subscript"/>
        <sz val="11"/>
        <rFont val="Aptos"/>
        <family val="2"/>
      </rPr>
      <t>p2</t>
    </r>
  </si>
  <si>
    <r>
      <t>M</t>
    </r>
    <r>
      <rPr>
        <vertAlign val="subscript"/>
        <sz val="11"/>
        <rFont val="Aptos"/>
        <family val="2"/>
      </rPr>
      <t>p3</t>
    </r>
  </si>
  <si>
    <r>
      <t>M</t>
    </r>
    <r>
      <rPr>
        <vertAlign val="subscript"/>
        <sz val="11"/>
        <rFont val="Aptos"/>
        <family val="2"/>
      </rPr>
      <t>p4</t>
    </r>
  </si>
  <si>
    <r>
      <t>M</t>
    </r>
    <r>
      <rPr>
        <vertAlign val="subscript"/>
        <sz val="11"/>
        <rFont val="Aptos"/>
        <family val="2"/>
      </rPr>
      <t>p5</t>
    </r>
  </si>
  <si>
    <r>
      <t>M</t>
    </r>
    <r>
      <rPr>
        <vertAlign val="subscript"/>
        <sz val="11"/>
        <rFont val="Aptos"/>
        <family val="2"/>
      </rPr>
      <t>p6</t>
    </r>
  </si>
  <si>
    <r>
      <t>M</t>
    </r>
    <r>
      <rPr>
        <vertAlign val="subscript"/>
        <sz val="11"/>
        <rFont val="Aptos"/>
        <family val="2"/>
      </rPr>
      <t>p7</t>
    </r>
  </si>
  <si>
    <r>
      <t>Fator do item da amostra (f</t>
    </r>
    <r>
      <rPr>
        <vertAlign val="subscript"/>
        <sz val="11"/>
        <rFont val="Aptos"/>
        <family val="2"/>
      </rPr>
      <t>tr</t>
    </r>
    <r>
      <rPr>
        <sz val="11"/>
        <rFont val="Aptos"/>
        <family val="2"/>
      </rPr>
      <t>)</t>
    </r>
  </si>
  <si>
    <r>
      <t>Fator do bem avaliando (f</t>
    </r>
    <r>
      <rPr>
        <vertAlign val="subscript"/>
        <sz val="11"/>
        <rFont val="Aptos"/>
        <family val="2"/>
      </rPr>
      <t>a</t>
    </r>
    <r>
      <rPr>
        <sz val="11"/>
        <rFont val="Aptos"/>
        <family val="2"/>
      </rPr>
      <t>)</t>
    </r>
  </si>
  <si>
    <r>
      <t>t</t>
    </r>
    <r>
      <rPr>
        <vertAlign val="subscript"/>
        <sz val="11"/>
        <rFont val="Aptos"/>
        <family val="2"/>
      </rPr>
      <t>crítico</t>
    </r>
  </si>
  <si>
    <t>Somatório das porcentagens correspondentes aos melhoramentos públicos presentes no paradigma e ausentes no bem avaliando</t>
  </si>
  <si>
    <t>Oficial de Justiça</t>
  </si>
  <si>
    <t>SANEAMENTO</t>
  </si>
  <si>
    <t>INTERVALO EM TORNO DA MÉDIA</t>
  </si>
  <si>
    <t>CRITÉRIO DE CHAUVENET</t>
  </si>
  <si>
    <t>CRITÉRIO DE ARLEY</t>
  </si>
  <si>
    <t>Paradigma</t>
  </si>
  <si>
    <t>ABUNAHAM, Sérgio Antônio. Curso básico de engenharia legal e de avaliações. 4. ed. rev. e ampl. São Paulo: Pini, 2008.</t>
  </si>
  <si>
    <t>Situação do terreno no mercado</t>
  </si>
  <si>
    <t>Fator de aplicável</t>
  </si>
  <si>
    <t>Valor unitário ajustado ao fator</t>
  </si>
  <si>
    <t>Demonstração visual do conjunto de dados após a homogeneização</t>
  </si>
  <si>
    <t>Demonstração visual do ajuste dos itens da amostra ao paradigma</t>
  </si>
  <si>
    <t>Demonstração visual da situação da amostra antes da homogeneização</t>
  </si>
  <si>
    <t>MÉTODO EVOLUTIVO: AVALIAÇÃO DAS BENFEITORIAS</t>
  </si>
  <si>
    <t>As benfeitorias serão avaliadas pelo método de quantificação do custo de reedição. O custo de reedição corresponde ao custo de reprodução descontada a depreciação.
O custo de reprodução será calculado a partir Custo Unitário Básico informado pelo Sindicato da Construção Civil local; essas informações estão disponíveis em: &lt;http://www.cub.org.br&gt;.
A depreciação das benfeitorias será calculada pelo método Ross-Heidecke.</t>
  </si>
  <si>
    <t>Tipo da benfeitoria:</t>
  </si>
  <si>
    <t>residencial</t>
  </si>
  <si>
    <t>Padrão:</t>
  </si>
  <si>
    <t>normal</t>
  </si>
  <si>
    <t>Codigo:</t>
  </si>
  <si>
    <t>R-1</t>
  </si>
  <si>
    <t>Data de referência:</t>
  </si>
  <si>
    <t>Custo unitário específico para o projeto:</t>
  </si>
  <si>
    <t>Área da benfeitoria:</t>
  </si>
  <si>
    <t>Custo de reprodução da benfeitoria</t>
  </si>
  <si>
    <t>Cálculo da depreciação pelo método Ross-Heidecke</t>
  </si>
  <si>
    <t>Idade aparente da benfeitoria:</t>
  </si>
  <si>
    <t>Vida útil referencial</t>
  </si>
  <si>
    <t>Relação percentual:</t>
  </si>
  <si>
    <t>Estado de conservação da benfeitoria:</t>
  </si>
  <si>
    <t>Descrição do estado:</t>
  </si>
  <si>
    <t>Valor relativo da tabela Heidecke:</t>
  </si>
  <si>
    <t>Resultado bruto da equação:</t>
  </si>
  <si>
    <t>Coeficiente de depreciação específico (perda de valor):</t>
  </si>
  <si>
    <t>Fator de depreciação específico (multiplicador):</t>
  </si>
  <si>
    <t>Perda de valor decorrente da depreciação</t>
  </si>
  <si>
    <t>Custo de reedição da benfeitoria</t>
  </si>
  <si>
    <t>Fator da vantagem da coisa feita:</t>
  </si>
  <si>
    <t>Tipo de construção:</t>
  </si>
  <si>
    <t>Idade da construção</t>
  </si>
  <si>
    <t>anos.</t>
  </si>
  <si>
    <t>Valor do terreno:</t>
  </si>
  <si>
    <t>Soma do valor do terreno, ao valor das benfeitorias:</t>
  </si>
  <si>
    <t>Avaliação do terreno e das benfeitorias</t>
  </si>
  <si>
    <t>galpão industrial</t>
  </si>
  <si>
    <t>residência popular</t>
  </si>
  <si>
    <t>PP-4</t>
  </si>
  <si>
    <t>R-8</t>
  </si>
  <si>
    <t>GI</t>
  </si>
  <si>
    <t>RP1Q</t>
  </si>
  <si>
    <t>comercial andares livres</t>
  </si>
  <si>
    <t>comercial - salas e lojas</t>
  </si>
  <si>
    <t>R-16</t>
  </si>
  <si>
    <t>CAL-8</t>
  </si>
  <si>
    <t>CSL-8</t>
  </si>
  <si>
    <t>CSL-16</t>
  </si>
  <si>
    <t xml:space="preserve">baixo </t>
  </si>
  <si>
    <t>alto</t>
  </si>
  <si>
    <t>não se aplica</t>
  </si>
  <si>
    <t>novembro de 2025</t>
  </si>
  <si>
    <t>novo</t>
  </si>
  <si>
    <t>entre novo e regular</t>
  </si>
  <si>
    <t>entre regular e reparos simples</t>
  </si>
  <si>
    <t>reparos simples</t>
  </si>
  <si>
    <t>reparos importantes</t>
  </si>
  <si>
    <t>entre reparos importantes e sem valor</t>
  </si>
  <si>
    <t>sem valor</t>
  </si>
  <si>
    <t>entre reparos simples e importantes</t>
  </si>
  <si>
    <t>alfa</t>
  </si>
  <si>
    <t>Ross-Heidecke</t>
  </si>
  <si>
    <t>Fator multiplicador aplicável (vantagem da coisa feita)</t>
  </si>
  <si>
    <t>Índice</t>
  </si>
  <si>
    <t>Coluna</t>
  </si>
  <si>
    <t>Linha</t>
  </si>
  <si>
    <t>Coeficiente</t>
  </si>
  <si>
    <t>Terreno</t>
  </si>
  <si>
    <t>Valor da benfeitoria:</t>
  </si>
  <si>
    <t>Demonstração da relação percentual entre os elementos: terreno e edificações</t>
  </si>
  <si>
    <t>Edificações</t>
  </si>
  <si>
    <r>
      <t xml:space="preserve">Embora os coeficientes de depreciação sejam os mesmos, os estados de conservação podem ser classificados de três formas diferentes:
1. </t>
    </r>
    <r>
      <rPr>
        <b/>
        <sz val="11"/>
        <rFont val="Aptos"/>
        <family val="2"/>
      </rPr>
      <t>pelas letras (classificação mais comum)</t>
    </r>
    <r>
      <rPr>
        <sz val="11"/>
        <color theme="1"/>
        <rFont val="Aptos"/>
        <family val="2"/>
      </rPr>
      <t xml:space="preserve">: A, B, C, D, E, F, G, H, e I.
2. </t>
    </r>
    <r>
      <rPr>
        <b/>
        <sz val="11"/>
        <rFont val="Aptos"/>
        <family val="2"/>
      </rPr>
      <t>por números</t>
    </r>
    <r>
      <rPr>
        <sz val="11"/>
        <color theme="1"/>
        <rFont val="Aptos"/>
        <family val="2"/>
      </rPr>
      <t xml:space="preserve">: 1; 1,5; 2; 2,5; 3; 3,5; 4; 4,5, e 5.
3. </t>
    </r>
    <r>
      <rPr>
        <b/>
        <sz val="11"/>
        <rFont val="Aptos"/>
        <family val="2"/>
      </rPr>
      <t>pela situação das edificações</t>
    </r>
    <r>
      <rPr>
        <sz val="11"/>
        <color theme="1"/>
        <rFont val="Aptos"/>
        <family val="2"/>
      </rPr>
      <t xml:space="preserve">: ótimo, muito bom, bom, intermédio, regular, deficiente, mau, muito mau, e demolição.
</t>
    </r>
    <r>
      <rPr>
        <b/>
        <sz val="11"/>
        <rFont val="Aptos"/>
        <family val="2"/>
      </rPr>
      <t>4. pelos códigos</t>
    </r>
    <r>
      <rPr>
        <sz val="11"/>
        <color theme="1"/>
        <rFont val="Aptos"/>
        <family val="2"/>
      </rPr>
      <t>: O, MB, B, I, R, D, M, MM, e DM.</t>
    </r>
  </si>
  <si>
    <r>
      <t>COEFICIENTE DA VANTAGEM DA COISA FEITA (</t>
    </r>
    <r>
      <rPr>
        <b/>
        <i/>
        <sz val="11"/>
        <rFont val="Aptos"/>
        <family val="2"/>
      </rPr>
      <t xml:space="preserve"> k</t>
    </r>
    <r>
      <rPr>
        <b/>
        <i/>
        <vertAlign val="subscript"/>
        <sz val="11"/>
        <rFont val="Aptos"/>
        <family val="2"/>
      </rPr>
      <t>cf</t>
    </r>
    <r>
      <rPr>
        <b/>
        <sz val="11"/>
        <rFont val="Aptos"/>
        <family val="2"/>
      </rPr>
      <t xml:space="preserve"> )</t>
    </r>
  </si>
  <si>
    <r>
      <t xml:space="preserve">A </t>
    </r>
    <r>
      <rPr>
        <b/>
        <sz val="11"/>
        <rFont val="Aptos"/>
        <family val="2"/>
      </rPr>
      <t>vantagem da coisa feita</t>
    </r>
    <r>
      <rPr>
        <sz val="11"/>
        <rFont val="Aptos"/>
        <family val="2"/>
      </rPr>
      <t xml:space="preserve"> é o acréscimo do valor que tem um determinado imóvel pela sua vantagem de estar construído e pronto para ser utilizado, em relação a outro semelhante, mas ainda por construir. Portanto, deverm ser aplicados os percentuais de incremento segundo o Eng. Joaquim da Rocha Medeiros Jr, citado por Sérgio Antônio Abunaham (ABUNAHAM, Sérgio Antônio. Curso básico de engenharia legal e de avaliações. 4. ed. rev. e ampl. São Paulo: Pini, 2008, p. 50).</t>
    </r>
  </si>
  <si>
    <t>foram calculados os valores dos intervalos de cada faixa de tal forma que a cada ano correspondesse um coeficiente específico.</t>
  </si>
  <si>
    <t>A área equivalente do imóvel será calculada conforme orientação contida na NBR 12721:2006</t>
  </si>
  <si>
    <t>NBR 12721:2006 Avaliação de custos unitários de construção para incorporação imobiliária e outras disposições para condominios edifícios - Procedimento
5.7 Área equivalente
[...]
5.7.2 Coeficientes para cálculo das áreas equivalentes às áreas de custo padrão. É recomendável que os coeficientes de equivalência de custo, para cada dependência em que forem empregados, sejam calculados na forma indicada em 5.7.2.1 ou, alternativamente, na forma indicada em 5.7.3</t>
  </si>
  <si>
    <t>Área real do item</t>
  </si>
  <si>
    <t>%</t>
  </si>
  <si>
    <t>Área equivalente</t>
  </si>
  <si>
    <t>a</t>
  </si>
  <si>
    <t>Garagem (subsolo)</t>
  </si>
  <si>
    <t>b</t>
  </si>
  <si>
    <t>Área privativa (unidade autônoma padrão)</t>
  </si>
  <si>
    <t>c</t>
  </si>
  <si>
    <t>Área privativa (salas com acabamento)</t>
  </si>
  <si>
    <t>d</t>
  </si>
  <si>
    <t>Área privativa (salas sem acabamento)</t>
  </si>
  <si>
    <t>e</t>
  </si>
  <si>
    <t>Área de loja sem acabamento</t>
  </si>
  <si>
    <t>f</t>
  </si>
  <si>
    <t>Varandas</t>
  </si>
  <si>
    <t>g</t>
  </si>
  <si>
    <t>Terraços ou áreas descobertas sobre lajes</t>
  </si>
  <si>
    <t>h</t>
  </si>
  <si>
    <t>Estacionamento sobre terreno</t>
  </si>
  <si>
    <t>i</t>
  </si>
  <si>
    <t>Área de projeção do terreno sem benfeitoria</t>
  </si>
  <si>
    <t>j</t>
  </si>
  <si>
    <t>Área de serviço - residência unifamiliar padrão baixo (aberta)</t>
  </si>
  <si>
    <t>k</t>
  </si>
  <si>
    <t>Barrilete</t>
  </si>
  <si>
    <t>l</t>
  </si>
  <si>
    <t>Caixa d'água</t>
  </si>
  <si>
    <t>m</t>
  </si>
  <si>
    <t>Casa de máquinas</t>
  </si>
  <si>
    <t>n</t>
  </si>
  <si>
    <t>Piscinas</t>
  </si>
  <si>
    <t>o</t>
  </si>
  <si>
    <t>Quintais, calçadas, jardins etc.</t>
  </si>
  <si>
    <t>Área equivalente:</t>
  </si>
  <si>
    <t>Área total:</t>
  </si>
  <si>
    <t>Considerando-se que, durante a vistoria, foram constatados mais de um estado de conservação, será aplicada a tabela de depreciação por etapas, observando-se os itens e os pesos apresentador por Fiker (2019, p. 76).</t>
  </si>
  <si>
    <t>Etapas</t>
  </si>
  <si>
    <t>Peso percentual</t>
  </si>
  <si>
    <t>a) serviços para instalação da obra: preparo e limpeza do terreno, casa do guarda, instalações; b) projeto: cálculos, desenhos, detalhes e cópias; c) início da obra: emolumentos, impostos, taxas, ligações (água, luz e força)</t>
  </si>
  <si>
    <t>Movimento de terra: abertura de valas para alicerces *</t>
  </si>
  <si>
    <t>Alvenarias (inclusive andaimes e impermeabilizações)</t>
  </si>
  <si>
    <t>Estruturas (concreto armado, inclusive para fundações)</t>
  </si>
  <si>
    <t>Cobertura (armação e telhas)</t>
  </si>
  <si>
    <t>Forros</t>
  </si>
  <si>
    <t>Revestimento (inclusive barras)</t>
  </si>
  <si>
    <t>Pisos, rodapés e soleiras (inclusive concreto magro nos pisos sobre a terra e enchimento das lajes rebaixadas, pavimentações externas e impermeabilizações)</t>
  </si>
  <si>
    <t>Serviços de encanador (inclusive funilaria e águas pluviais)</t>
  </si>
  <si>
    <t>Aparelhos sanitários (inclusive caixas d'água)</t>
  </si>
  <si>
    <t>Serviços de eletricidade</t>
  </si>
  <si>
    <t>Aparelhos elétricos e de iluminação (com colocação)</t>
  </si>
  <si>
    <t>Esquadrias de madeira (com colocação)</t>
  </si>
  <si>
    <t>Serviços de marcenaria (que se integram à obra)</t>
  </si>
  <si>
    <t>Serralheria</t>
  </si>
  <si>
    <t>Ferragens (com colocação)</t>
  </si>
  <si>
    <t>Vidros (com colocação)</t>
  </si>
  <si>
    <t>Serviços de pintura</t>
  </si>
  <si>
    <t>Jardins (muito variável)</t>
  </si>
  <si>
    <t>Diversos: mármores ou outro material para pias, degraus, soleiras, tanques, prateleiras; lareira; embutimento de pias, banheiras, saboneteiras, porta-papéis, espelhos e eventuais</t>
  </si>
  <si>
    <t>Raspagem e limpeza</t>
  </si>
  <si>
    <t>Valor relativo na escala Heidecke</t>
  </si>
  <si>
    <t>Depreciação parcial</t>
  </si>
  <si>
    <t>Soma</t>
  </si>
  <si>
    <t>Valor relativo específico:</t>
  </si>
  <si>
    <r>
      <t xml:space="preserve">Valores relativos (perda de valor) calculados de acordo com o método Ross-Heidecke ( </t>
    </r>
    <r>
      <rPr>
        <b/>
        <i/>
        <sz val="11"/>
        <rFont val="Aptos"/>
        <family val="2"/>
      </rPr>
      <t>k</t>
    </r>
    <r>
      <rPr>
        <b/>
        <i/>
        <vertAlign val="subscript"/>
        <sz val="11"/>
        <rFont val="Aptos"/>
        <family val="2"/>
      </rPr>
      <t>d</t>
    </r>
    <r>
      <rPr>
        <b/>
        <vertAlign val="subscript"/>
        <sz val="11"/>
        <rFont val="Aptos"/>
        <family val="2"/>
      </rPr>
      <t xml:space="preserve"> </t>
    </r>
    <r>
      <rPr>
        <b/>
        <sz val="11"/>
        <color theme="1"/>
        <rFont val="Aptos"/>
        <family val="2"/>
      </rPr>
      <t>)</t>
    </r>
  </si>
  <si>
    <r>
      <t xml:space="preserve">Fatores diretos de depreciação calculados de acordo com o método Ross-Heidecke ( </t>
    </r>
    <r>
      <rPr>
        <b/>
        <i/>
        <sz val="11"/>
        <rFont val="Aptos"/>
        <family val="2"/>
      </rPr>
      <t>f</t>
    </r>
    <r>
      <rPr>
        <b/>
        <i/>
        <vertAlign val="subscript"/>
        <sz val="11"/>
        <rFont val="Aptos"/>
        <family val="2"/>
      </rPr>
      <t>d</t>
    </r>
    <r>
      <rPr>
        <b/>
        <i/>
        <sz val="11"/>
        <rFont val="Aptos"/>
        <family val="2"/>
      </rPr>
      <t xml:space="preserve"> = 1 + k</t>
    </r>
    <r>
      <rPr>
        <b/>
        <i/>
        <vertAlign val="subscript"/>
        <sz val="11"/>
        <rFont val="Aptos"/>
        <family val="2"/>
      </rPr>
      <t>d</t>
    </r>
    <r>
      <rPr>
        <b/>
        <sz val="11"/>
        <color theme="1"/>
        <rFont val="Aptos"/>
        <family val="2"/>
      </rPr>
      <t xml:space="preserve"> )</t>
    </r>
  </si>
  <si>
    <t>TRIBUNAL REGIONAL DO TRABALHO DA 15ª REGIÃO</t>
  </si>
  <si>
    <t>VARA DO TRABALHO DE BEBEDOURO-SP</t>
  </si>
  <si>
    <t>LAUDO DE VISTORIA</t>
  </si>
  <si>
    <t>Dados básicos do processo e do imóvel objeto da vistoria</t>
  </si>
  <si>
    <t>Oficial de Justiça:</t>
  </si>
  <si>
    <t>Autos:</t>
  </si>
  <si>
    <t>Autor:</t>
  </si>
  <si>
    <t>Réu:</t>
  </si>
  <si>
    <t>Endereço do imóvel:</t>
  </si>
  <si>
    <t>Matrícula do imóvel:</t>
  </si>
  <si>
    <t>Cartório de Registro de Imóveis:</t>
  </si>
  <si>
    <t>Município:</t>
  </si>
  <si>
    <t>Número do cadastro municipal:</t>
  </si>
  <si>
    <t>Dados obtidos durante a vistoria e análise de documentos do imóvel</t>
  </si>
  <si>
    <t>Vistoria acompanhada por:</t>
  </si>
  <si>
    <t>Data da Vistoria:</t>
  </si>
  <si>
    <t>Hora de início da vistoria:</t>
  </si>
  <si>
    <t>Localização e tipo de uso</t>
  </si>
  <si>
    <t>Acesso ao imóvel:</t>
  </si>
  <si>
    <t>Uso predominante na região:</t>
  </si>
  <si>
    <t>ótimo</t>
  </si>
  <si>
    <t>residencial multifamiliar</t>
  </si>
  <si>
    <t>comercial</t>
  </si>
  <si>
    <t>industrial</t>
  </si>
  <si>
    <t>bom</t>
  </si>
  <si>
    <t>residencial unifamiliar</t>
  </si>
  <si>
    <t>misto: residência e comercial/industrial</t>
  </si>
  <si>
    <t>razoável</t>
  </si>
  <si>
    <t>difícil</t>
  </si>
  <si>
    <t>Tipo de implantação:</t>
  </si>
  <si>
    <t>condomínio/loteamento fechado</t>
  </si>
  <si>
    <t>terreno isolado</t>
  </si>
  <si>
    <t>Melhoramentos públicos disponíveis</t>
  </si>
  <si>
    <t>rede água potável</t>
  </si>
  <si>
    <t>rede elétrica</t>
  </si>
  <si>
    <t>telecomunicações</t>
  </si>
  <si>
    <t>iluminação pública</t>
  </si>
  <si>
    <t>rede de água pluvial</t>
  </si>
  <si>
    <t>rede de esgoto</t>
  </si>
  <si>
    <t>pavimentação</t>
  </si>
  <si>
    <t>gás canalizado</t>
  </si>
  <si>
    <t>Serviços públicos</t>
  </si>
  <si>
    <t>rede bancária</t>
  </si>
  <si>
    <t>saúde</t>
  </si>
  <si>
    <t>lazer</t>
  </si>
  <si>
    <t>escolas</t>
  </si>
  <si>
    <t>comércio</t>
  </si>
  <si>
    <t>transporte coletivo</t>
  </si>
  <si>
    <t>segurança pública</t>
  </si>
  <si>
    <t>coleta de lixo</t>
  </si>
  <si>
    <t>Dados do lote</t>
  </si>
  <si>
    <t>Área do  lote (m²):</t>
  </si>
  <si>
    <t>Número de frentes:</t>
  </si>
  <si>
    <t>Testada:</t>
  </si>
  <si>
    <t>Situação:</t>
  </si>
  <si>
    <t>esquina</t>
  </si>
  <si>
    <t>meio de quadra</t>
  </si>
  <si>
    <t>final de via sem saída</t>
  </si>
  <si>
    <t>Formato:</t>
  </si>
  <si>
    <t>irregular</t>
  </si>
  <si>
    <t>Topografia</t>
  </si>
  <si>
    <t>plano</t>
  </si>
  <si>
    <t>aclive maior que 10%</t>
  </si>
  <si>
    <t>declive maior que10%</t>
  </si>
  <si>
    <t>Superfície:</t>
  </si>
  <si>
    <t>seco</t>
  </si>
  <si>
    <t>alagável</t>
  </si>
  <si>
    <t>Fração ideal:</t>
  </si>
  <si>
    <t>sim</t>
  </si>
  <si>
    <t>não</t>
  </si>
  <si>
    <t>Nível em relação à via:</t>
  </si>
  <si>
    <t>abaixo</t>
  </si>
  <si>
    <t>mesmo nível</t>
  </si>
  <si>
    <t>acima</t>
  </si>
  <si>
    <t>Localização e ocupação do terreno</t>
  </si>
  <si>
    <t>Localização:</t>
  </si>
  <si>
    <t>ótima</t>
  </si>
  <si>
    <t>boa</t>
  </si>
  <si>
    <t>ruim</t>
  </si>
  <si>
    <t>Ocupação:</t>
  </si>
  <si>
    <t>ocupado</t>
  </si>
  <si>
    <t>desocupado</t>
  </si>
  <si>
    <t>locado</t>
  </si>
  <si>
    <t>arrendado</t>
  </si>
  <si>
    <t>cedido</t>
  </si>
  <si>
    <t>comodato</t>
  </si>
  <si>
    <t>invadido</t>
  </si>
  <si>
    <t>Condições sanitárias</t>
  </si>
  <si>
    <t>Abastecimento de água:</t>
  </si>
  <si>
    <t>não possui</t>
  </si>
  <si>
    <t>poço</t>
  </si>
  <si>
    <t>rede de água potável</t>
  </si>
  <si>
    <t>Solução sanitária:</t>
  </si>
  <si>
    <t>fossa séptica e sumidouro</t>
  </si>
  <si>
    <t>Equipamentos diversos</t>
  </si>
  <si>
    <t>alarmes</t>
  </si>
  <si>
    <t>cerca elétrica</t>
  </si>
  <si>
    <t>muros</t>
  </si>
  <si>
    <t>interfone</t>
  </si>
  <si>
    <t>portão eletrônico</t>
  </si>
  <si>
    <t>câmeras</t>
  </si>
  <si>
    <t>portão manual</t>
  </si>
  <si>
    <t>Área do terreno ou gleba</t>
  </si>
  <si>
    <t>Averbada</t>
  </si>
  <si>
    <t>Não averbada</t>
  </si>
  <si>
    <t>Privativa:</t>
  </si>
  <si>
    <t>Comum</t>
  </si>
  <si>
    <t>Área total do terreno (ou da gleba)</t>
  </si>
  <si>
    <t>Total:</t>
  </si>
  <si>
    <t>Informações relativas ao condomínio</t>
  </si>
  <si>
    <t>Estado de conservação:</t>
  </si>
  <si>
    <t>Ruim</t>
  </si>
  <si>
    <t>Em implantação</t>
  </si>
  <si>
    <t>Playground</t>
  </si>
  <si>
    <t>Portaria 24hs</t>
  </si>
  <si>
    <t>Quadra</t>
  </si>
  <si>
    <t>CFTV</t>
  </si>
  <si>
    <t>Sauna</t>
  </si>
  <si>
    <t>Interfone</t>
  </si>
  <si>
    <t>Churrasqueira</t>
  </si>
  <si>
    <t>Hidrômetro Individual</t>
  </si>
  <si>
    <t>Portão eletrônico</t>
  </si>
  <si>
    <t>Poço artesiano</t>
  </si>
  <si>
    <t>Cerca elétrica</t>
  </si>
  <si>
    <t>outro:</t>
  </si>
  <si>
    <t>Valorizantes</t>
  </si>
  <si>
    <t>Vista permanente</t>
  </si>
  <si>
    <t>Metrô</t>
  </si>
  <si>
    <t>Vista para o mar</t>
  </si>
  <si>
    <t>Outros:</t>
  </si>
  <si>
    <t>Vista para parques, áreas verdes, paisagens</t>
  </si>
  <si>
    <t>Desvalorizantes</t>
  </si>
  <si>
    <t>Rede de alta tensão</t>
  </si>
  <si>
    <t>Feira livre</t>
  </si>
  <si>
    <t>Córrego</t>
  </si>
  <si>
    <t>Presídio</t>
  </si>
  <si>
    <t>Favela</t>
  </si>
  <si>
    <t>Informações complementares</t>
  </si>
  <si>
    <t>A) As informações apresentadas na documentação correspondem às verificadas na vistoria?</t>
  </si>
  <si>
    <t>B) O imóvel aparenta condições de estabilidade e solidez?</t>
  </si>
  <si>
    <t>C) O imóvel apresenta vícios de construção aparentes?</t>
  </si>
  <si>
    <t xml:space="preserve">D) O imóvel aparenta condições de habitabilidade? </t>
  </si>
  <si>
    <t xml:space="preserve">E) O imóvel é afetado significativamente por fatores ambientais, climáticos, localização? </t>
  </si>
  <si>
    <t>E) Informações adicionais relevantes:</t>
  </si>
  <si>
    <t>Hora de término da vistoria:</t>
  </si>
  <si>
    <t>TERRENOS. FATORES DE HOMOGENEIZAÇÃO. PROFUNDIDADE ( fp ).</t>
  </si>
  <si>
    <t>Fórmula</t>
  </si>
  <si>
    <r>
      <t>p</t>
    </r>
    <r>
      <rPr>
        <vertAlign val="subscript"/>
        <sz val="12"/>
        <rFont val="Aptos"/>
        <family val="2"/>
      </rPr>
      <t>eq</t>
    </r>
  </si>
  <si>
    <t>profundidade equivalente</t>
  </si>
  <si>
    <t>S</t>
  </si>
  <si>
    <t>área do terreno</t>
  </si>
  <si>
    <t>Frente projetada</t>
  </si>
  <si>
    <r>
      <t>f</t>
    </r>
    <r>
      <rPr>
        <vertAlign val="subscript"/>
        <sz val="12"/>
        <rFont val="Aptos"/>
        <family val="2"/>
      </rPr>
      <t>p</t>
    </r>
  </si>
  <si>
    <t>frente projetada</t>
  </si>
  <si>
    <t>Profundidade equivalente</t>
  </si>
  <si>
    <r>
      <t>P</t>
    </r>
    <r>
      <rPr>
        <i/>
        <vertAlign val="subscript"/>
        <sz val="12"/>
        <rFont val="Aptos"/>
        <family val="2"/>
      </rPr>
      <t>mi</t>
    </r>
  </si>
  <si>
    <t>profundidade mínima</t>
  </si>
  <si>
    <t>Hipótese</t>
  </si>
  <si>
    <t>5</t>
  </si>
  <si>
    <r>
      <t>P</t>
    </r>
    <r>
      <rPr>
        <i/>
        <vertAlign val="subscript"/>
        <sz val="12"/>
        <rFont val="Aptos"/>
        <family val="2"/>
      </rPr>
      <t>ma</t>
    </r>
  </si>
  <si>
    <t>profundidade máxima</t>
  </si>
  <si>
    <r>
      <t>P</t>
    </r>
    <r>
      <rPr>
        <i/>
        <vertAlign val="subscript"/>
        <sz val="12"/>
        <rFont val="Aptos"/>
        <family val="2"/>
      </rPr>
      <t>e</t>
    </r>
  </si>
  <si>
    <t>profundidade do terreno avaliando</t>
  </si>
  <si>
    <t>Expoente</t>
  </si>
  <si>
    <t>Residencial horizontal médio</t>
  </si>
  <si>
    <t>Residencial horizontal alto</t>
  </si>
  <si>
    <t>Tipo do imóvel</t>
  </si>
  <si>
    <t>Comercial padrão popular</t>
  </si>
  <si>
    <t>Fator aplicável</t>
  </si>
  <si>
    <t>Comercial padrão médio</t>
  </si>
  <si>
    <t>Resultado</t>
  </si>
  <si>
    <t>Desvalorização</t>
  </si>
  <si>
    <t>(ocorreu desvalorização)</t>
  </si>
  <si>
    <t>Comercial padrão alto</t>
  </si>
  <si>
    <t>Nos cálculos acima, a partir do resultado foi calculado o fator, que deverá ser inserido na planilha de homogeneização dos itens da amostra.
O coeficiente foi calculado apenas para demonstrar qual foi o acréscimo de valor (valorização; percentual positivo) ou a perda de valor (desvalorização; percentual negativo) decorrente da profundidade do terreno.
Não se aplica o fator de profundidade nas zonas de ocupação vertical (incorporações), industrial e galpões.</t>
  </si>
  <si>
    <t>HIPÓTESES</t>
  </si>
  <si>
    <t>Residencial horizontal popular</t>
  </si>
  <si>
    <t>Incorporações padrão popular</t>
  </si>
  <si>
    <t>Incorporações padrão médio</t>
  </si>
  <si>
    <t>1ª</t>
  </si>
  <si>
    <r>
      <t xml:space="preserve">Se a profundidade equivalente for inferior à </t>
    </r>
    <r>
      <rPr>
        <u/>
        <sz val="12"/>
        <rFont val="Aptos"/>
        <family val="2"/>
      </rPr>
      <t>metade da profundidade mínima</t>
    </r>
  </si>
  <si>
    <t>Incorporações padrão alto</t>
  </si>
  <si>
    <t>Industrial</t>
  </si>
  <si>
    <t>Cálculo</t>
  </si>
  <si>
    <t>Galpões</t>
  </si>
  <si>
    <r>
      <t>P</t>
    </r>
    <r>
      <rPr>
        <vertAlign val="subscript"/>
        <sz val="12"/>
        <color theme="0"/>
        <rFont val="Aptos"/>
        <family val="2"/>
      </rPr>
      <t>mi</t>
    </r>
  </si>
  <si>
    <r>
      <t>P</t>
    </r>
    <r>
      <rPr>
        <vertAlign val="subscript"/>
        <sz val="12"/>
        <color theme="0"/>
        <rFont val="Aptos"/>
        <family val="2"/>
      </rPr>
      <t>ma</t>
    </r>
  </si>
  <si>
    <r>
      <t>P</t>
    </r>
    <r>
      <rPr>
        <vertAlign val="subscript"/>
        <sz val="12"/>
        <color theme="0"/>
        <rFont val="Aptos"/>
        <family val="2"/>
      </rPr>
      <t>e</t>
    </r>
  </si>
  <si>
    <t xml:space="preserve">Fator </t>
  </si>
  <si>
    <t>2ª</t>
  </si>
  <si>
    <r>
      <t xml:space="preserve">Se a profundidade equivalente for </t>
    </r>
    <r>
      <rPr>
        <u/>
        <sz val="12"/>
        <rFont val="Aptos"/>
        <family val="2"/>
      </rPr>
      <t>inferior à mínima e estiver acima da metade da mesma (mínima)</t>
    </r>
  </si>
  <si>
    <t>3ª</t>
  </si>
  <si>
    <r>
      <t xml:space="preserve">Se a profundidade equivalente for </t>
    </r>
    <r>
      <rPr>
        <u/>
        <sz val="12"/>
        <rFont val="Aptos"/>
        <family val="2"/>
      </rPr>
      <t>igual ou maior que a profundidade mínima e igual ou menor que a profundidade máxima</t>
    </r>
  </si>
  <si>
    <r>
      <t xml:space="preserve">Admite-se que o fator de profundidade </t>
    </r>
    <r>
      <rPr>
        <i/>
        <sz val="12"/>
        <rFont val="Aptos"/>
        <family val="2"/>
      </rPr>
      <t>f</t>
    </r>
    <r>
      <rPr>
        <i/>
        <vertAlign val="subscript"/>
        <sz val="12"/>
        <rFont val="Aptos"/>
        <family val="2"/>
      </rPr>
      <t>p</t>
    </r>
    <r>
      <rPr>
        <sz val="12"/>
        <rFont val="Aptos"/>
        <family val="2"/>
      </rPr>
      <t xml:space="preserve"> é igual a 1,00</t>
    </r>
  </si>
  <si>
    <t>4ª</t>
  </si>
  <si>
    <r>
      <t xml:space="preserve">Se a profundidade equivalente for </t>
    </r>
    <r>
      <rPr>
        <u/>
        <sz val="12"/>
        <rFont val="Aptos"/>
        <family val="2"/>
      </rPr>
      <t>superior à máxima e até o triplo da mesma (máxima)</t>
    </r>
  </si>
  <si>
    <t>5ª</t>
  </si>
  <si>
    <r>
      <t xml:space="preserve">Se a profundidade equivalente for </t>
    </r>
    <r>
      <rPr>
        <u/>
        <sz val="12"/>
        <rFont val="Aptos"/>
        <family val="2"/>
      </rPr>
      <t>superior ao triplo da profundidade máxima</t>
    </r>
    <r>
      <rPr>
        <sz val="12"/>
        <rFont val="Aptos"/>
        <family val="2"/>
      </rPr>
      <t>, adota-se a equação acima, considerando: P</t>
    </r>
    <r>
      <rPr>
        <vertAlign val="subscript"/>
        <sz val="12"/>
        <rFont val="Aptos"/>
        <family val="2"/>
      </rPr>
      <t>e</t>
    </r>
    <r>
      <rPr>
        <sz val="12"/>
        <rFont val="Aptos"/>
        <family val="2"/>
      </rPr>
      <t xml:space="preserve"> = 3P</t>
    </r>
    <r>
      <rPr>
        <vertAlign val="subscript"/>
        <sz val="12"/>
        <rFont val="Aptos"/>
        <family val="2"/>
      </rPr>
      <t>ma</t>
    </r>
  </si>
  <si>
    <t>Expoente p:</t>
  </si>
  <si>
    <r>
      <t>P</t>
    </r>
    <r>
      <rPr>
        <vertAlign val="subscript"/>
        <sz val="12"/>
        <rFont val="Aptos"/>
        <family val="2"/>
      </rPr>
      <t>mi</t>
    </r>
  </si>
  <si>
    <r>
      <t>P</t>
    </r>
    <r>
      <rPr>
        <vertAlign val="subscript"/>
        <sz val="12"/>
        <rFont val="Aptos"/>
        <family val="2"/>
      </rPr>
      <t>ma</t>
    </r>
  </si>
  <si>
    <t>Grupo I: zonas de uso residencial horizontal</t>
  </si>
  <si>
    <t>1ª zona (residencial horizontal popular)</t>
  </si>
  <si>
    <t>2ª zona (residencial horizontal médio)</t>
  </si>
  <si>
    <t>3ª zona (residencial horizontal alto)</t>
  </si>
  <si>
    <t>Grupo II: zonas ocupação vertical (incorporação)</t>
  </si>
  <si>
    <t>4ª zona (incorporações padrão popular)</t>
  </si>
  <si>
    <t>5ª zona (incorporações padrão médio)</t>
  </si>
  <si>
    <t>6ª zona (incorporações padrão alto)</t>
  </si>
  <si>
    <t>Grupo III: zonas de uso comercial ou de serviços</t>
  </si>
  <si>
    <t>7ª zona (comercial padrão popular)</t>
  </si>
  <si>
    <t>8ª zona (comercial padrão médio)</t>
  </si>
  <si>
    <t>9ª zona (comercial padrão alto)</t>
  </si>
  <si>
    <t>Grupo IV: zonas industriais ou galpões</t>
  </si>
  <si>
    <t>10ª zona (industrial)</t>
  </si>
  <si>
    <t>11ª zona (galpões)</t>
  </si>
  <si>
    <t>Fonte:</t>
  </si>
  <si>
    <t>INSTITUTO BRASILEIRO DE AVALIAÇÕES E PERÍCIAS DE ENGENHARIA DE SÃO PAULO. Norma para avaliação de imóveis urbanos IBAPE/SP:2011. Disponível em: &lt;https://www.ibape-sp.org.br/&gt;. Acesso em: 5 nov. 2024.</t>
  </si>
  <si>
    <t>THOFEHRN, Ragnar. Avaliação de terrenos : por fórmulas matemáticas. São Paulo: Pini, 2008, p. 42.</t>
  </si>
  <si>
    <t>Profundidade real</t>
  </si>
  <si>
    <t>Coeficiente (desvalorização)</t>
  </si>
  <si>
    <t>1,0000</t>
  </si>
  <si>
    <t>TERRENOS. FATORES DE HOMOGENEIZAÇÃO. INCLINAÇÃO.</t>
  </si>
  <si>
    <t>Declive</t>
  </si>
  <si>
    <t>Percentual de inclinação</t>
  </si>
  <si>
    <t>Aclive</t>
  </si>
  <si>
    <t>Significância: a partir de 10%</t>
  </si>
  <si>
    <t>Inclinação</t>
  </si>
  <si>
    <t>THOFEHRN, Ragnar. Avaliação de terrenos: por fórmulas matemáticas. São Paulo: Pini, 2008, p. 60.</t>
  </si>
  <si>
    <t>VARIAÇÃO DO VALOR COM A TOPOGRAFIA</t>
  </si>
  <si>
    <t>Situação paradigma: terreno plano</t>
  </si>
  <si>
    <t>Caído para os fundos 5%</t>
  </si>
  <si>
    <t>Caído para os fundos de 5% até 10%</t>
  </si>
  <si>
    <t>Caído para os fundos de 10% até 20%</t>
  </si>
  <si>
    <t>Caído para os fundos mais de 20%</t>
  </si>
  <si>
    <t>Em aclive de 5% até 10%</t>
  </si>
  <si>
    <t>Em aclive de 10% até 20%</t>
  </si>
  <si>
    <t>Em aclive acima de 20%</t>
  </si>
  <si>
    <t>Abaixo do nível da rua até 1,00 m</t>
  </si>
  <si>
    <t>Abaixo do nível da rua de 1,00 até 2,50 m</t>
  </si>
  <si>
    <t>Abaixo do nível da rua de 2,50 até 4,00 m</t>
  </si>
  <si>
    <t>Acima do nível da rua até 1,00 m</t>
  </si>
  <si>
    <t>Acima do nível da rua de 1,00 m até  2,00 m</t>
  </si>
  <si>
    <t>Acima do nível da rua de 2,00 m até 4,00 m</t>
  </si>
  <si>
    <t>FIKER, José. Manual de avaliações e perícias em imóveis urbanos: de acordo com a nova norma NBR 14653-2 – Avaliações de Imóveis Urbanos e com a Norma para Avaliação de Imóveis Urbanos Ibape/SP – 2011. 5. ed. São Paulo: Oficina de Textos, 2019, p. 35.</t>
  </si>
  <si>
    <t>VARIAÇÃO DO VALOR UNITÁRIO EM FUNÇÃO DA TOPOGRAFIA: ACLIVE</t>
  </si>
  <si>
    <t>Terreno plano/aclive de até 5%</t>
  </si>
  <si>
    <t>Aclive de 5% até 10%</t>
  </si>
  <si>
    <t>Aclive de 10% até 20%</t>
  </si>
  <si>
    <t>Aclive acima de 20%</t>
  </si>
  <si>
    <t>Exemplo de homogeneização</t>
  </si>
  <si>
    <t>Valor unitário do terreno padrão</t>
  </si>
  <si>
    <t>Valor unitário do terreno avaliando (aclive de 6%)</t>
  </si>
  <si>
    <t>FIKER, José. Manual de avaliações e perícias em imóveis urbanos. 5. ed. São Paulo: Oficina de Textos, 2019, p. 35.</t>
  </si>
  <si>
    <t>VARIAÇÃO DO VALOR UNITÁRIO EM FUNÇÃO DA TOPOGRAFIA: DECLIVE</t>
  </si>
  <si>
    <t>Terreno plano</t>
  </si>
  <si>
    <t>Declive até 5%</t>
  </si>
  <si>
    <t>Declive de 5% até 10%</t>
  </si>
  <si>
    <t>Declive de 10% até 20%</t>
  </si>
  <si>
    <t>Declive maior que 20%</t>
  </si>
  <si>
    <t>Valor unitário do terreno avaliando (declive de 11%)</t>
  </si>
  <si>
    <t>VARIAÇÃO DO VALOR UNITÁRIO EM FUNÇÃO DA TOPOGRAFIA: DESNÍVEL (ABAIXO DO NÍVEL DA RUA)</t>
  </si>
  <si>
    <t>Valor unitário do terreno avaliando (desnivel de 1,20 metros abaixo do nível da rua)</t>
  </si>
  <si>
    <t>VARIAÇÃO DO VALOR UNITÁRIO EM FUNÇÃO DA TOPOGRAFIA: DESNÍVEL (ACIMA DO NÍVEL DA RUA)</t>
  </si>
  <si>
    <t>Acima do nível da rua de 1,00 m até 2,00 m</t>
  </si>
  <si>
    <t>Valor unitário do terreno avaliando (desnivel de 1,50 metros acima do nível da rua)</t>
  </si>
  <si>
    <t>Em aclive até 10%</t>
  </si>
  <si>
    <t>Em aclive até 20%</t>
  </si>
  <si>
    <t>Acima do nível da rua até 2,00 m</t>
  </si>
  <si>
    <t>FIKER, José. Manual de avaliações e perícias em imóveis urbanos. 4. ed. São Paulo: Pini, 2016, p. 18-19.</t>
  </si>
  <si>
    <t>TERRENOS. FATORES DE HOMOGENEIZAÇÃO. SALUBRIDADE.</t>
  </si>
  <si>
    <t>Considera-se como paradigma o terreno seco.</t>
  </si>
  <si>
    <t>VALORIZAÇÃO PELA SALUBRIDADE</t>
  </si>
  <si>
    <t>Ks</t>
  </si>
  <si>
    <t>Terreno seco</t>
  </si>
  <si>
    <t>Terreno úmido</t>
  </si>
  <si>
    <t>Terreno alagadiço</t>
  </si>
  <si>
    <t>Terreno brejoso</t>
  </si>
  <si>
    <t>Terreno inundável</t>
  </si>
  <si>
    <t>Terreno alagado</t>
  </si>
  <si>
    <t>THOFEHRN, Ragnar. Avaliação de terrenos: por fórmulas matemáticas. São Paulo: Pini, 2008, p. 61.</t>
  </si>
  <si>
    <t>VARIAÇÃO DO VALOR COM A CONSISTÊNCIA DO SOLO</t>
  </si>
  <si>
    <t>FATORES RELATIVOS</t>
  </si>
  <si>
    <t>Situação paradigma: terreno seco</t>
  </si>
  <si>
    <t>Terreno situado em região inundável, que impede ou dificulta seu acesso, mas não atinge o próprio terreno, situação em posição mais alta</t>
  </si>
  <si>
    <t>Terreno situação em região inundável e que é atingido ou afetado periodicamente pela inundação</t>
  </si>
  <si>
    <t>Terreno permanentemente alagado</t>
  </si>
  <si>
    <t>FIKER, José. Manual de avaliações e perícias em imóveis urbanos: de acordo com a nova norma NBR 14653-2 - Avaliações de Imóveis Urbanos e com a Norma para Avaliação de Imóveis Urbanos Ibape/SP - 2005. 4. ed. São Paulo: Pini, 2016.</t>
  </si>
  <si>
    <t>FATOR DE SUPERFÍCIE E SOLO</t>
  </si>
  <si>
    <t>Situação paradigma: terreno seco e firme</t>
  </si>
  <si>
    <t>Superfície úmida</t>
  </si>
  <si>
    <t>Superfície alagadiça</t>
  </si>
  <si>
    <t>Superfície brejosa ou pantanosa</t>
  </si>
  <si>
    <t>Superfície permanentemente alagada</t>
  </si>
  <si>
    <t>ABUNAHMAN, Sérgio Antônio. Curso básico de engenharia legal e de avaliações. 4. ed. revista e ampliada. São Paulo: Pini, 2008, p. 70.</t>
  </si>
  <si>
    <t>TERRENOS. FATORES DE HOMOGENEIZAÇÃO. FATORES ESPECIAIS</t>
  </si>
  <si>
    <t>Lote de vila</t>
  </si>
  <si>
    <t>Lote encravado ou de fundos</t>
  </si>
  <si>
    <t>Terreno industrial com desvio ferroviário</t>
  </si>
  <si>
    <t>(significa que houve valorização)</t>
  </si>
  <si>
    <t>ABUNAHMAN, Sérgio Antônio. Curso básico de engenharia legal e de avaliações. 4 ed. ver. e ampl. São Paulo: Pini, 2008, p. 70.</t>
  </si>
  <si>
    <t>CAIRES, Hélio. Avaliação de glebas urbanizáveis. São Paulo: Pini, 1984, p. 39</t>
  </si>
  <si>
    <r>
      <t>Valor unitário do terreno avaliando (</t>
    </r>
    <r>
      <rPr>
        <b/>
        <sz val="11"/>
        <rFont val="Aptos"/>
        <family val="2"/>
      </rPr>
      <t>lote encravado</t>
    </r>
    <r>
      <rPr>
        <sz val="11"/>
        <rFont val="Aptos"/>
        <family val="2"/>
      </rPr>
      <t>)</t>
    </r>
  </si>
  <si>
    <t>COEFICIENTE DA VANTAGEM DA COISA FEITA ( kcf )</t>
  </si>
  <si>
    <t>ABUNAHAM, Sérgio Antônio. Curso básico de engenharia legal e de avaliações. 4. ed. rev. e ampl. São Paulo: Pini, 2008, p. 50 e 329.</t>
  </si>
  <si>
    <t>MEDEIROS JÚNIOR, Joaquim da Rocha; PELLEGRINO, José Carelos. Método do custo: o terceiro componente. In: Avaliações para garantias: Instituto Brasileiro de Avaliações e Perícias de Engenharia. São Paulo: Pini, 1983, p. 101-102.</t>
  </si>
  <si>
    <t>PELLEGRINO, José Carlos. Valor em marcha. In: Anais do I Congresso Brasileiro de Engenharia de Avaliações / [patrocínio do] Instituto Brasileiro de Avaliações e Perícias de Engenharia – IBAPE. São Paulo: Pini, 1978, p. 282.</t>
  </si>
  <si>
    <t xml:space="preserve">Pequena estrutura </t>
  </si>
  <si>
    <t>Proletárias</t>
  </si>
  <si>
    <t>Residencial médio</t>
  </si>
  <si>
    <t>Residencial modesto</t>
  </si>
  <si>
    <t>Residencial de luxo</t>
  </si>
  <si>
    <t>AVALIAÇÃO DE BENFEITORIA</t>
  </si>
  <si>
    <t>Avaliação da benfeitoria</t>
  </si>
  <si>
    <t>Fator da vantagem da coisa feita</t>
  </si>
  <si>
    <t>AVALIAÇÃO DA BENFEITORIA</t>
  </si>
  <si>
    <t>Avaliação  da benfeitoria</t>
  </si>
  <si>
    <t>PLANILHA TIPO 1</t>
  </si>
  <si>
    <t>MENU</t>
  </si>
  <si>
    <t>PLANILHA TIPO 2</t>
  </si>
  <si>
    <t>PLANILHA TIPO 3</t>
  </si>
  <si>
    <t>PLANILHA TIPO 4</t>
  </si>
  <si>
    <t>PLANILHA TIPO 5</t>
  </si>
  <si>
    <t>BENFEITORIA TIPO 1</t>
  </si>
  <si>
    <t>BENFEITORIA TIPO 2</t>
  </si>
  <si>
    <t>BENFEITORIA TIPO 3</t>
  </si>
  <si>
    <t>BENFEITORIA TIPO 4</t>
  </si>
  <si>
    <t>FATOR DE PROFUNDIDADE</t>
  </si>
  <si>
    <t>FATOR DE FRENTE</t>
  </si>
  <si>
    <t>FATOR DE TOPOGRAFIA</t>
  </si>
  <si>
    <t>FATOR DE CONSISTÊNCIA DO SOLO</t>
  </si>
  <si>
    <t>FATORES ESPECIAIS</t>
  </si>
  <si>
    <t>TABELAS</t>
  </si>
  <si>
    <t>VANTAGEM DA COISA FEITA</t>
  </si>
  <si>
    <t>TIPO DE PLANILHA</t>
  </si>
  <si>
    <t>DESCRIÇÃO DAS FUNCIONALIDADES DA PLANILHA</t>
  </si>
  <si>
    <t>Avaliação de terreno pelo comparativo direto de dados de mercado.</t>
  </si>
  <si>
    <t>Avaliação de imóvel pelo método evolutivo. O terreno é avaliado pelo método comparativo direto de dados de mercado. A benfeitoria é avaliada pelo método do custo de reedição.</t>
  </si>
  <si>
    <t>Avaliação de imóvel pelo método evolutivo. O terreno é avaliado pelo método comparativo direto de dados de mercado. A benfeitoria é avaliada pelo método do custo de reedição. Ajuste da área real pelos coeficientes de área equivalente</t>
  </si>
  <si>
    <t>Avaliação de imóvel pelo método evolutivo. O terreno é avaliado pelo método comparativo direto de dados de mercado. A benfeitoria é avaliada pelo método do custo de reedição. Cálculo da depreciação parcial (depreciação por etapas da obra).</t>
  </si>
  <si>
    <t>Avaliação de imóvel pelo método evolutivo. O terreno é avaliado pelo método comparativo direto de dados de mercado. A benfeitoria é avaliada pelo método do custo de reedição. Ajuste da área real pelos coeficientes de área equivalente. Cálculo da depreciação parcial (depreciação por etapas da obra).</t>
  </si>
  <si>
    <t>Planilha para avaliar exclusivamente a benfeitoria pelo método do custo de reedição.</t>
  </si>
  <si>
    <t>Planilha para avaliar exclusivamente a benfeitoria pelo método do custo de reedição. Ajuste da área real pelos coeficientes de área equivalente</t>
  </si>
  <si>
    <t>Planilha para avaliar exclusivamente a benfeitoria pelo método do custo de reedição. Cálculo da depreciação parcial (depreciação por etapas da obra).</t>
  </si>
  <si>
    <t>Planilha para avaliar exclusivamente a benfeitoria pelo método do custo de reedição. Ajuste da área real pelos coeficientes de área equivalente. Cálculo da depreciação parcial (depreciação por etapas da obra).</t>
  </si>
  <si>
    <t>Planilha para calcular o fator de profundidade.</t>
  </si>
  <si>
    <t>Planilha para calcular o fator de frente.</t>
  </si>
  <si>
    <t>Tabela para consultar o fator de topografia.</t>
  </si>
  <si>
    <t>Tabela para consultar o fator de consistência do solo.</t>
  </si>
  <si>
    <t>Tabela para consultar fatores especiais.</t>
  </si>
  <si>
    <t>Tabela de vida referencial. Tabela de estado de conservação e respectivos valores relativos da escala Ross-Heidecke. Fatores de depreciação Ross-Heidecke.</t>
  </si>
  <si>
    <t>Tabela para consultar os coeficientes da vantagem da coisa feita.</t>
  </si>
  <si>
    <t>TERRENOS. FATORES DE HOMOGENEIZAÇÃO. TESTADA ( ft )
Fórmula de Harper-Berrini</t>
  </si>
  <si>
    <t>FÓRMULA DE HARPER-BERRINI</t>
  </si>
  <si>
    <r>
      <t>f</t>
    </r>
    <r>
      <rPr>
        <vertAlign val="subscript"/>
        <sz val="12"/>
        <rFont val="Aptos"/>
        <family val="2"/>
      </rPr>
      <t>t</t>
    </r>
    <r>
      <rPr>
        <sz val="12"/>
        <rFont val="Aptos"/>
        <family val="2"/>
      </rPr>
      <t xml:space="preserve"> = </t>
    </r>
  </si>
  <si>
    <t>fator testada</t>
  </si>
  <si>
    <t>a =</t>
  </si>
  <si>
    <t>testada do terreno</t>
  </si>
  <si>
    <t>r =</t>
  </si>
  <si>
    <t>testada referencial da zona instituída pelo Plano Diretor</t>
  </si>
  <si>
    <t>fator</t>
  </si>
  <si>
    <t>r</t>
  </si>
  <si>
    <r>
      <t>f</t>
    </r>
    <r>
      <rPr>
        <b/>
        <vertAlign val="subscript"/>
        <sz val="12"/>
        <rFont val="Aptos"/>
        <family val="2"/>
      </rPr>
      <t>t</t>
    </r>
  </si>
  <si>
    <t>coeficiente</t>
  </si>
  <si>
    <t>Valor unitário do terreno avaliando</t>
  </si>
  <si>
    <r>
      <t xml:space="preserve">Em função da fórmula e dos seus limites de aplicação, os </t>
    </r>
    <r>
      <rPr>
        <b/>
        <sz val="12"/>
        <rFont val="Aptos"/>
        <family val="2"/>
      </rPr>
      <t>valores mínimo e máximo são</t>
    </r>
    <r>
      <rPr>
        <sz val="12"/>
        <rFont val="Aptos"/>
        <family val="2"/>
      </rPr>
      <t>:</t>
    </r>
  </si>
  <si>
    <t>Bebedouro-SP</t>
  </si>
  <si>
    <t>Plano Diretor</t>
  </si>
  <si>
    <t>Lei complementar n. 122, de 9 de agosto de 2017</t>
  </si>
  <si>
    <t>Anexo 1 - Quadro 01. Zonas de uso - Classificação das zonas e suas características</t>
  </si>
  <si>
    <t>Zona</t>
  </si>
  <si>
    <t>ZR1-01</t>
  </si>
  <si>
    <t>testada referencial</t>
  </si>
  <si>
    <r>
      <rPr>
        <b/>
        <sz val="12"/>
        <rFont val="Aptos"/>
        <family val="2"/>
      </rPr>
      <t>Observação</t>
    </r>
    <r>
      <rPr>
        <sz val="12"/>
        <rFont val="Aptos"/>
        <family val="2"/>
      </rPr>
      <t>: considerando-se as três hipóteses possíveis e as fórmulas associadas a cada uma delas, temos que a máxima desvalorização do terreno não será inferior a -15,91% e a máxima valorização não será superior a 18,92%.</t>
    </r>
  </si>
  <si>
    <t>mínimo</t>
  </si>
  <si>
    <t>máximo</t>
  </si>
  <si>
    <t>ABUNAHMAN, Sérgio Antônio. Curso básico de engenharia legal e de avaliações. 4 ed. ver. e ampl. São Paulo: Pini, 2008, p. 67.</t>
  </si>
  <si>
    <t>BEBEDOURO. Lei complementar n. 122, de 9 de agosto de 2017. Disponível em: &lt;https://www.bebedouro.sp.gov.br/portal/LEI-COMPLEMENTAR-122-17.pdf&gt; Acesso em: 1º out. 2022.</t>
  </si>
  <si>
    <t>THOFEHRN, Ragnar. Avaliação de terrenos : por fórmulas matemáticas. São Paulo: Pini, 2008, p. 53-54.</t>
  </si>
  <si>
    <t>VEGNI-NERI, Guilherme Bomfim. Avaliação de imóveis urbanos e rurais: método prático e moderno. 4. ed. revista, melhorada e atualizada. São Paulo: Ed. Nacional, 1979, p. 17.</t>
  </si>
  <si>
    <t>FATOR FRENTES MÚLTIPLAS E DE ESQUINA</t>
  </si>
  <si>
    <t>TERRENOS. HOMOGENEIZAÇÃO. FATORES DE FRENTES MÚLTIPLAS E ESQUINA.</t>
  </si>
  <si>
    <t>Por se tratar de uma situação especial que valoriza o terreno, seu coeficiente é um percentual positivo.</t>
  </si>
  <si>
    <t>Grupos e zonas</t>
  </si>
  <si>
    <t>Fatores de ajuste</t>
  </si>
  <si>
    <t>Frente de referência</t>
  </si>
  <si>
    <t>Expoente do fator frente</t>
  </si>
  <si>
    <t>Múltiplas frentes ou esquina</t>
  </si>
  <si>
    <t>Valorização</t>
  </si>
  <si>
    <t>Fr</t>
  </si>
  <si>
    <t>Ce</t>
  </si>
  <si>
    <t>- - -</t>
  </si>
  <si>
    <t>item 10.3.3</t>
  </si>
  <si>
    <t>Desse modo, na fase de homogeneização os fatores associados aos respectivos coeficientes será:</t>
  </si>
  <si>
    <t>Coeficiente de valorização</t>
  </si>
  <si>
    <t>IBAPE-SP. Norma para avaliação de imóveis urbanos IBAPE/SP:2011. Disponível em: https://www.ibape-sp.org.br. Acesso: 10 out. 2022.</t>
  </si>
  <si>
    <t>Tabela para consultar os fatores de frentes múltiplas e de esquina.</t>
  </si>
  <si>
    <t>= 1,25 para lotes de esquina situados em locais comerciais, com a área máxima equivalente ao quadrado do fundo-padrão local;</t>
  </si>
  <si>
    <t>= 1,10 para lotes de esquina situados nas zonas residenciais, com a área máxima equivalente á do lote-padrão local.</t>
  </si>
  <si>
    <t>VEGNI-NERI, Guilherme Bomfim dei. Avaliação de imóveis urbanos e rurais: método prático e moderno. 4. ed. revista, melhorada e atualizada. São Paulo: Ed. Nacional, 1979.</t>
  </si>
  <si>
    <r>
      <t>A esquina valoriza o terreno (VEGNI-NERI, 1979, p. 7). Deve-se acrescer, no preço, a valorização, em função do fator esquina (K</t>
    </r>
    <r>
      <rPr>
        <vertAlign val="subscript"/>
        <sz val="11"/>
        <rFont val="Aptos"/>
        <family val="2"/>
      </rPr>
      <t>e</t>
    </r>
    <r>
      <rPr>
        <sz val="11"/>
        <rFont val="Aptos"/>
        <family val="2"/>
      </rPr>
      <t>), a saber:</t>
    </r>
  </si>
  <si>
    <r>
      <t>K</t>
    </r>
    <r>
      <rPr>
        <b/>
        <vertAlign val="subscript"/>
        <sz val="11"/>
        <rFont val="Aptos"/>
        <family val="2"/>
      </rPr>
      <t>e</t>
    </r>
  </si>
  <si>
    <t>TERRENOS DE ESQUISA OU FRENTE PARA DUAS OU MAIS VIAS PÚBLICAS (VEGNI-NERI)</t>
  </si>
  <si>
    <t>TERRENOS DE ESQUISA OU FRENTE PARA DUAS OU MAIS VIAS PÚBLICAS (IBAPE-SP)</t>
  </si>
  <si>
    <t>AMOSTRA DOS TERRENOS</t>
  </si>
  <si>
    <t>Informações sobre os dados de mercado que foram coletados (exclusivamente sobre os terrenos).</t>
  </si>
  <si>
    <t>Endereço:</t>
  </si>
  <si>
    <t>Preço no mercado:</t>
  </si>
  <si>
    <t>Área:</t>
  </si>
  <si>
    <t>Informações</t>
  </si>
  <si>
    <t>Imobiliária Habit Imóveis</t>
  </si>
  <si>
    <t>Benfeitoria</t>
  </si>
  <si>
    <t>LAUDO DE VISTORIA 1</t>
  </si>
  <si>
    <t>Laudo de vistoria de terreno sem benfeitorias</t>
  </si>
  <si>
    <t>LAUDO DE VISTORIA 2</t>
  </si>
  <si>
    <t>Laudo de vistoria de terreno com benfeitorias</t>
  </si>
  <si>
    <t>LAUDO DE VISTORIA 3</t>
  </si>
  <si>
    <t>Laudo de vistoria de apartamento</t>
  </si>
  <si>
    <t>FONTES</t>
  </si>
  <si>
    <t>Obras e normas que foram utilizadas para a construção das planilhas, e fontes que foram consultadas</t>
  </si>
  <si>
    <t>______. NBR 12721:2006. Avaliação de custos unitários de construção para incorporação imobiliária e outras disposições para condomínoes e edifícios - Procedimento.</t>
  </si>
  <si>
    <t>______. Manual de redação de laudos: avaliação de imóveis. 3. ed. São Paulo: Oficina de Textos, 2019.</t>
  </si>
  <si>
    <t>MEDEIROS JÚNIOR, Joaquim da Rocha; PELLEGRINO, José Carlos. Método do custo: o terceiro componente. In: Avaliações para garantias: Instituto Brasileiro de Avaliações e Perícias de Engenharia. São Paulo: Pini, 1983, p. 101-102.</t>
  </si>
  <si>
    <t>TERRENO</t>
  </si>
  <si>
    <t>guias e sarjetas</t>
  </si>
  <si>
    <t>terreno de vila</t>
  </si>
  <si>
    <t>indefinido (as divisas não foram identificadas)</t>
  </si>
  <si>
    <t>úmido</t>
  </si>
  <si>
    <t>inundado</t>
  </si>
  <si>
    <t>Aterro sanitário</t>
  </si>
  <si>
    <t>Identificação do Oficial de Justiça Avaliador:</t>
  </si>
  <si>
    <t>hospital</t>
  </si>
  <si>
    <t>EDIFICAÇÃO</t>
  </si>
  <si>
    <t>DADOS BÁSICOS DA EDIFICAÇÃO</t>
  </si>
  <si>
    <t>Tipo</t>
  </si>
  <si>
    <t>Padrão de acabamento</t>
  </si>
  <si>
    <t>Estado de conservação Heidecke</t>
  </si>
  <si>
    <t>Fachada (predominante)</t>
  </si>
  <si>
    <t>Esquadrias</t>
  </si>
  <si>
    <t>Idade aparente (estimada)</t>
  </si>
  <si>
    <t>Area privativa averbada</t>
  </si>
  <si>
    <t>Área comum averbada</t>
  </si>
  <si>
    <t>Área total averbada</t>
  </si>
  <si>
    <t>Área não averbada</t>
  </si>
  <si>
    <t>Número de vagas na garagem</t>
  </si>
  <si>
    <t>DIVISÃO INTERNA E ACABAMENTOS</t>
  </si>
  <si>
    <t>Espaço</t>
  </si>
  <si>
    <t>Quantidade</t>
  </si>
  <si>
    <t>Piso</t>
  </si>
  <si>
    <t>Parede</t>
  </si>
  <si>
    <t>Forro</t>
  </si>
  <si>
    <t>Sala</t>
  </si>
  <si>
    <t>Quartos</t>
  </si>
  <si>
    <t>Suítes</t>
  </si>
  <si>
    <t>Sanitário social</t>
  </si>
  <si>
    <t>Cozinha</t>
  </si>
  <si>
    <t>Área de serviço</t>
  </si>
  <si>
    <t>Observações gerais:</t>
  </si>
  <si>
    <t>DADOS BÁSICOS DO PRÉDIO E DA UNIDADE</t>
  </si>
  <si>
    <t>Número de torres</t>
  </si>
  <si>
    <t>Número de pavimentos por torre</t>
  </si>
  <si>
    <t>Número de unidades por pavimento</t>
  </si>
  <si>
    <t>Total de unidades</t>
  </si>
  <si>
    <t>INFRAESTRUTURA</t>
  </si>
  <si>
    <t>playground</t>
  </si>
  <si>
    <t>salão de festas</t>
  </si>
  <si>
    <t>salão de jogos</t>
  </si>
  <si>
    <t>sala de ginástica</t>
  </si>
  <si>
    <t>quadra poliesportiva</t>
  </si>
  <si>
    <t>piscina</t>
  </si>
  <si>
    <t>sauna</t>
  </si>
  <si>
    <t>churrasqueira</t>
  </si>
  <si>
    <t>espaço gourmet</t>
  </si>
  <si>
    <t>pista de cooper</t>
  </si>
  <si>
    <t>brinquedoteca</t>
  </si>
  <si>
    <t>gerador</t>
  </si>
  <si>
    <t>vigilância eletrônica</t>
  </si>
  <si>
    <t>sistema de telefonia</t>
  </si>
  <si>
    <t>lojas de conveniência</t>
  </si>
  <si>
    <t>jardins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</si>
</sst>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4" formatCode="_-&quot;R$&quot;\ * #,##0.00_-;\-&quot;R$&quot;\ * #,##0.00_-;_-&quot;R$&quot;\ * &quot;-&quot;??_-;_-@_-"/>
    <numFmt numFmtId="43" formatCode="_-* #,##0.00_-;\-* #,##0.00_-;_-* &quot;-&quot;??_-;_-@_-"/>
    <numFmt numFmtId="164" formatCode="#,##0.00_ ;[Red]\-#,##0.00\ "/>
    <numFmt numFmtId="165" formatCode="0.000000"/>
    <numFmt numFmtId="166" formatCode="0.0000"/>
    <numFmt numFmtId="167" formatCode="#,##0.0000"/>
    <numFmt numFmtId="168" formatCode="#,##0.00_ ;\-#,##0.00\ "/>
    <numFmt numFmtId="169" formatCode="0.000"/>
    <numFmt numFmtId="170" formatCode="#,##0_ ;[Red]\-#,##0\ "/>
    <numFmt numFmtId="171" formatCode="#,##0.000000_ ;[Red]\-#,##0.000000\ "/>
    <numFmt numFmtId="172" formatCode="#,##0.00000_ ;[Red]\-#,##0.00000\ "/>
    <numFmt numFmtId="173" formatCode="0.0"/>
    <numFmt numFmtId="174" formatCode="#,##0_ ;\-#,##0\ "/>
    <numFmt numFmtId="175" formatCode="_-[$R$-416]\ * #,##0.00_-;\-[$R$-416]\ * #,##0.00_-;_-[$R$-416]\ * &quot;-&quot;??_-;_-@_-"/>
    <numFmt numFmtId="176" formatCode="#,##0.0000_ ;[Red]\-#,##0.0000\ "/>
    <numFmt numFmtId="177" formatCode="#,##0.0000_ ;\-#,##0.0000\ "/>
    <numFmt numFmtId="178" formatCode="#,##0.000000_ ;\-#,##0.000000\ "/>
    <numFmt numFmtId="181" formatCode="_-&quot;R$&quot;\ * #,##0.00_-;\-&quot;R$&quot;\ * #,##0.00_-;_-&quot;R$&quot;\ * &quot;-&quot;??_-;_-@_-"/>
    <numFmt numFmtId="182" formatCode="_-* #,##0.00_-;\-* #,##0.00_-;_-* &quot;-&quot;??_-;_-@_-"/>
  </numFmts>
  <fonts count="35" x14ac:knownFonts="1">
    <font>
      <sz val="11"/>
      <color theme="1"/>
      <name val="Aptos"/>
      <family val="2"/>
    </font>
    <font>
      <sz val="11"/>
      <color theme="1"/>
      <name val="Aptos"/>
      <family val="2"/>
    </font>
    <font>
      <b/>
      <sz val="11"/>
      <name val="Aptos"/>
      <family val="2"/>
    </font>
    <font>
      <sz val="11"/>
      <name val="Aptos"/>
      <family val="2"/>
    </font>
    <font>
      <sz val="11"/>
      <color theme="0"/>
      <name val="Aptos"/>
      <family val="2"/>
    </font>
    <font>
      <b/>
      <sz val="11"/>
      <color theme="0"/>
      <name val="Aptos"/>
      <family val="2"/>
    </font>
    <font>
      <sz val="11"/>
      <color rgb="FFFF0000"/>
      <name val="Aptos"/>
      <family val="2"/>
    </font>
    <font>
      <sz val="11"/>
      <color rgb="FF000000"/>
      <name val="Aptos"/>
      <family val="2"/>
    </font>
    <font>
      <sz val="8"/>
      <color theme="1"/>
      <name val="Arial"/>
      <family val="2"/>
    </font>
    <font>
      <i/>
      <sz val="11"/>
      <name val="Aptos"/>
      <family val="2"/>
    </font>
    <font>
      <vertAlign val="subscript"/>
      <sz val="11"/>
      <name val="Aptos"/>
      <family val="2"/>
    </font>
    <font>
      <sz val="11"/>
      <color rgb="FF383D3C"/>
      <name val="Aptos"/>
      <family val="2"/>
    </font>
    <font>
      <b/>
      <i/>
      <sz val="11"/>
      <name val="Aptos"/>
      <family val="2"/>
    </font>
    <font>
      <b/>
      <i/>
      <vertAlign val="subscript"/>
      <sz val="11"/>
      <name val="Aptos"/>
      <family val="2"/>
    </font>
    <font>
      <b/>
      <sz val="11"/>
      <color theme="1"/>
      <name val="Aptos"/>
      <family val="2"/>
    </font>
    <font>
      <b/>
      <vertAlign val="subscript"/>
      <sz val="11"/>
      <name val="Aptos"/>
      <family val="2"/>
    </font>
    <font>
      <b/>
      <sz val="14"/>
      <color theme="1"/>
      <name val="Aptos"/>
      <family val="2"/>
    </font>
    <font>
      <sz val="12"/>
      <color theme="0"/>
      <name val="Aptos"/>
      <family val="2"/>
    </font>
    <font>
      <sz val="12"/>
      <name val="Aptos"/>
      <family val="2"/>
    </font>
    <font>
      <vertAlign val="subscript"/>
      <sz val="12"/>
      <name val="Aptos"/>
      <family val="2"/>
    </font>
    <font>
      <b/>
      <sz val="12"/>
      <name val="Aptos"/>
      <family val="2"/>
    </font>
    <font>
      <i/>
      <sz val="12"/>
      <name val="Aptos"/>
      <family val="2"/>
    </font>
    <font>
      <i/>
      <vertAlign val="subscript"/>
      <sz val="12"/>
      <name val="Aptos"/>
      <family val="2"/>
    </font>
    <font>
      <u/>
      <sz val="12"/>
      <name val="Aptos"/>
      <family val="2"/>
    </font>
    <font>
      <vertAlign val="subscript"/>
      <sz val="12"/>
      <color theme="0"/>
      <name val="Aptos"/>
      <family val="2"/>
    </font>
    <font>
      <sz val="12"/>
      <name val="Arial Nova"/>
      <family val="2"/>
    </font>
    <font>
      <sz val="12"/>
      <color theme="0"/>
      <name val="Arial Nova"/>
      <family val="2"/>
    </font>
    <font>
      <b/>
      <sz val="12"/>
      <name val="Arial Nova"/>
      <family val="2"/>
    </font>
    <font>
      <i/>
      <sz val="12"/>
      <name val="Arial Nova"/>
      <family val="2"/>
    </font>
    <font>
      <i/>
      <sz val="11"/>
      <color theme="0"/>
      <name val="Aptos"/>
      <family val="2"/>
    </font>
    <font>
      <b/>
      <sz val="11"/>
      <color theme="0"/>
      <name val="Arial"/>
      <family val="2"/>
    </font>
    <font>
      <sz val="11"/>
      <color theme="0"/>
      <name val="Arial"/>
      <family val="2"/>
    </font>
    <font>
      <b/>
      <sz val="36"/>
      <color theme="0"/>
      <name val="Aptos"/>
      <family val="2"/>
    </font>
    <font>
      <i/>
      <sz val="10"/>
      <name val="Aptos"/>
      <family val="2"/>
    </font>
    <font>
      <b/>
      <vertAlign val="subscript"/>
      <sz val="12"/>
      <name val="Aptos"/>
      <family val="2"/>
    </font>
  </fonts>
  <fills count="67">
    <fill>
      <patternFill patternType="none"/>
    </fill>
    <fill>
      <patternFill patternType="gray125"/>
    </fill>
    <fill>
      <patternFill patternType="solid">
        <fgColor theme="9"/>
      </patternFill>
    </fill>
    <fill>
      <patternFill patternType="solid">
        <fgColor theme="9" tint="0.59999389629810485"/>
        <bgColor indexed="65"/>
      </patternFill>
    </fill>
    <fill>
      <patternFill patternType="solid">
        <fgColor rgb="FF174C4C"/>
        <bgColor indexed="64"/>
      </patternFill>
    </fill>
    <fill>
      <patternFill patternType="solid">
        <fgColor rgb="FF165B5B"/>
        <bgColor indexed="64"/>
      </patternFill>
    </fill>
    <fill>
      <patternFill patternType="solid">
        <fgColor rgb="FF427574"/>
        <bgColor indexed="64"/>
      </patternFill>
    </fill>
    <fill>
      <patternFill patternType="solid">
        <fgColor rgb="FF688F8E"/>
        <bgColor indexed="64"/>
      </patternFill>
    </fill>
    <fill>
      <patternFill patternType="solid">
        <fgColor rgb="FF8CAAA9"/>
        <bgColor indexed="64"/>
      </patternFill>
    </fill>
    <fill>
      <patternFill patternType="solid">
        <fgColor rgb="FF13293B"/>
        <bgColor indexed="64"/>
      </patternFill>
    </fill>
    <fill>
      <patternFill patternType="solid">
        <fgColor rgb="FF12354F"/>
        <bgColor indexed="64"/>
      </patternFill>
    </fill>
    <fill>
      <patternFill patternType="solid">
        <fgColor rgb="FF054F77"/>
        <bgColor indexed="64"/>
      </patternFill>
    </fill>
    <fill>
      <patternFill patternType="solid">
        <fgColor rgb="FF40698D"/>
        <bgColor indexed="64"/>
      </patternFill>
    </fill>
    <fill>
      <patternFill patternType="solid">
        <fgColor rgb="FF8DA2B9"/>
        <bgColor indexed="64"/>
      </patternFill>
    </fill>
    <fill>
      <patternFill patternType="solid">
        <fgColor rgb="FFF5FAFF"/>
        <bgColor indexed="64"/>
      </patternFill>
    </fill>
    <fill>
      <patternFill patternType="solid">
        <fgColor rgb="FFFFED00"/>
        <bgColor indexed="64"/>
      </patternFill>
    </fill>
    <fill>
      <patternFill patternType="solid">
        <fgColor rgb="FFFFF04F"/>
        <bgColor indexed="64"/>
      </patternFill>
    </fill>
    <fill>
      <patternFill patternType="solid">
        <fgColor rgb="FFFFF277"/>
        <bgColor indexed="64"/>
      </patternFill>
    </fill>
    <fill>
      <patternFill patternType="solid">
        <fgColor rgb="FFFFF59B"/>
        <bgColor indexed="64"/>
      </patternFill>
    </fill>
    <fill>
      <patternFill patternType="solid">
        <fgColor rgb="FFFFF8BD"/>
        <bgColor indexed="64"/>
      </patternFill>
    </fill>
    <fill>
      <patternFill patternType="solid">
        <fgColor rgb="FF2A356A"/>
        <bgColor indexed="64"/>
      </patternFill>
    </fill>
    <fill>
      <patternFill patternType="solid">
        <fgColor rgb="FF3D7882"/>
        <bgColor indexed="64"/>
      </patternFill>
    </fill>
    <fill>
      <patternFill patternType="solid">
        <fgColor rgb="FF4998A5"/>
        <bgColor indexed="64"/>
      </patternFill>
    </fill>
    <fill>
      <patternFill patternType="solid">
        <fgColor rgb="FF56BACA"/>
        <bgColor indexed="64"/>
      </patternFill>
    </fill>
    <fill>
      <patternFill patternType="solid">
        <fgColor rgb="FF78C5D3"/>
        <bgColor indexed="64"/>
      </patternFill>
    </fill>
    <fill>
      <patternFill patternType="solid">
        <fgColor rgb="FF96D1DB"/>
        <bgColor indexed="64"/>
      </patternFill>
    </fill>
    <fill>
      <patternFill patternType="solid">
        <fgColor rgb="FF000000"/>
        <bgColor indexed="64"/>
      </patternFill>
    </fill>
    <fill>
      <patternFill patternType="solid">
        <fgColor rgb="FFFFCD00"/>
        <bgColor indexed="64"/>
      </patternFill>
    </fill>
    <fill>
      <patternFill patternType="solid">
        <fgColor rgb="FFFBDB65"/>
        <bgColor indexed="64"/>
      </patternFill>
    </fill>
    <fill>
      <patternFill patternType="solid">
        <fgColor rgb="FF01426A"/>
        <bgColor indexed="64"/>
      </patternFill>
    </fill>
    <fill>
      <patternFill patternType="solid">
        <fgColor rgb="FF0067A0"/>
        <bgColor indexed="64"/>
      </patternFill>
    </fill>
    <fill>
      <patternFill patternType="solid">
        <fgColor rgb="FF007B5F"/>
        <bgColor indexed="64"/>
      </patternFill>
    </fill>
    <fill>
      <patternFill patternType="solid">
        <fgColor rgb="FF00B388"/>
        <bgColor indexed="64"/>
      </patternFill>
    </fill>
    <fill>
      <patternFill patternType="solid">
        <fgColor rgb="FF026842"/>
        <bgColor indexed="64"/>
      </patternFill>
    </fill>
    <fill>
      <patternFill patternType="solid">
        <fgColor rgb="FF3D805E"/>
        <bgColor indexed="64"/>
      </patternFill>
    </fill>
    <fill>
      <patternFill patternType="solid">
        <fgColor rgb="FF64997C"/>
        <bgColor indexed="64"/>
      </patternFill>
    </fill>
    <fill>
      <patternFill patternType="solid">
        <fgColor rgb="FF8BB29B"/>
        <bgColor indexed="64"/>
      </patternFill>
    </fill>
    <fill>
      <patternFill patternType="solid">
        <fgColor rgb="FFB1CBBC"/>
        <bgColor indexed="64"/>
      </patternFill>
    </fill>
    <fill>
      <patternFill patternType="solid">
        <fgColor rgb="FF3B4836"/>
        <bgColor indexed="64"/>
      </patternFill>
    </fill>
    <fill>
      <patternFill patternType="solid">
        <fgColor rgb="FF4D6047"/>
        <bgColor indexed="64"/>
      </patternFill>
    </fill>
    <fill>
      <patternFill patternType="solid">
        <fgColor rgb="FF617A59"/>
        <bgColor indexed="64"/>
      </patternFill>
    </fill>
    <fill>
      <patternFill patternType="solid">
        <fgColor rgb="FF75946B"/>
        <bgColor indexed="64"/>
      </patternFill>
    </fill>
    <fill>
      <patternFill patternType="solid">
        <fgColor rgb="FF8BA582"/>
        <bgColor indexed="64"/>
      </patternFill>
    </fill>
    <fill>
      <patternFill patternType="solid">
        <fgColor rgb="FFA2B79A"/>
        <bgColor indexed="64"/>
      </patternFill>
    </fill>
    <fill>
      <patternFill patternType="solid">
        <fgColor rgb="FF292929"/>
        <bgColor indexed="64"/>
      </patternFill>
    </fill>
    <fill>
      <patternFill patternType="solid">
        <fgColor rgb="FF4E4E4E"/>
        <bgColor indexed="64"/>
      </patternFill>
    </fill>
    <fill>
      <patternFill patternType="solid">
        <fgColor rgb="FF777777"/>
        <bgColor indexed="64"/>
      </patternFill>
    </fill>
    <fill>
      <patternFill patternType="solid">
        <fgColor rgb="FFA2A2A2"/>
        <bgColor indexed="64"/>
      </patternFill>
    </fill>
    <fill>
      <patternFill patternType="solid">
        <fgColor rgb="FFD0D0D0"/>
        <bgColor indexed="64"/>
      </patternFill>
    </fill>
    <fill>
      <patternFill patternType="solid">
        <fgColor rgb="FF21372B"/>
        <bgColor indexed="64"/>
      </patternFill>
    </fill>
    <fill>
      <patternFill patternType="solid">
        <fgColor rgb="FF294837"/>
        <bgColor indexed="64"/>
      </patternFill>
    </fill>
    <fill>
      <patternFill patternType="solid">
        <fgColor rgb="FF325A45"/>
        <bgColor indexed="64"/>
      </patternFill>
    </fill>
    <fill>
      <patternFill patternType="solid">
        <fgColor rgb="FF3A6D52"/>
        <bgColor indexed="64"/>
      </patternFill>
    </fill>
    <fill>
      <patternFill patternType="solid">
        <fgColor rgb="FF5A846C"/>
        <bgColor indexed="64"/>
      </patternFill>
    </fill>
    <fill>
      <patternFill patternType="solid">
        <fgColor rgb="FF242721"/>
        <bgColor indexed="64"/>
      </patternFill>
    </fill>
    <fill>
      <patternFill patternType="solid">
        <fgColor rgb="FF3C4236"/>
        <bgColor indexed="64"/>
      </patternFill>
    </fill>
    <fill>
      <patternFill patternType="solid">
        <fgColor rgb="FF4F5847"/>
        <bgColor indexed="64"/>
      </patternFill>
    </fill>
    <fill>
      <patternFill patternType="solid">
        <fgColor rgb="FF636E59"/>
        <bgColor indexed="64"/>
      </patternFill>
    </fill>
    <fill>
      <patternFill patternType="solid">
        <fgColor rgb="FF8D9982"/>
        <bgColor indexed="64"/>
      </patternFill>
    </fill>
    <fill>
      <patternFill patternType="solid">
        <fgColor rgb="FFB9C1B2"/>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3" tint="0.89999084444715716"/>
        <bgColor indexed="64"/>
      </patternFill>
    </fill>
    <fill>
      <patternFill patternType="solid">
        <fgColor rgb="FF323C21"/>
        <bgColor indexed="64"/>
      </patternFill>
    </fill>
    <fill>
      <patternFill patternType="solid">
        <fgColor rgb="FFD0DBCB"/>
        <bgColor indexed="64"/>
      </patternFill>
    </fill>
  </fills>
  <borders count="35">
    <border>
      <left/>
      <right/>
      <top/>
      <bottom/>
      <diagonal/>
    </border>
    <border>
      <left/>
      <right/>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bottom style="thin">
        <color theme="0"/>
      </bottom>
      <diagonal/>
    </border>
    <border>
      <left/>
      <right/>
      <top style="thin">
        <color theme="0"/>
      </top>
      <bottom/>
      <diagonal/>
    </border>
    <border>
      <left style="thin">
        <color theme="0" tint="-0.499984740745262"/>
      </left>
      <right style="thin">
        <color theme="0" tint="-0.499984740745262"/>
      </right>
      <top/>
      <bottom style="thin">
        <color theme="0" tint="-0.49998474074526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hair">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theme="1"/>
      </bottom>
      <diagonal/>
    </border>
    <border>
      <left/>
      <right/>
      <top style="thin">
        <color theme="1"/>
      </top>
      <bottom style="thin">
        <color theme="1"/>
      </bottom>
      <diagonal/>
    </border>
    <border>
      <left/>
      <right/>
      <top/>
      <bottom style="medium">
        <color theme="1"/>
      </bottom>
      <diagonal/>
    </border>
    <border>
      <left/>
      <right/>
      <top style="thin">
        <color indexed="64"/>
      </top>
      <bottom style="medium">
        <color indexed="64"/>
      </bottom>
      <diagonal/>
    </border>
  </borders>
  <cellStyleXfs count="74">
    <xf numFmtId="168" fontId="0" fillId="0" borderId="0">
      <alignment vertical="center"/>
      <protection hidden="1"/>
    </xf>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164" fontId="4" fillId="2" borderId="0">
      <protection hidden="1"/>
    </xf>
    <xf numFmtId="168" fontId="1" fillId="3" borderId="0" applyBorder="0" applyProtection="0">
      <alignment vertical="center"/>
    </xf>
    <xf numFmtId="164" fontId="4" fillId="4" borderId="0">
      <alignment horizontal="justify" vertical="center" wrapText="1"/>
      <protection hidden="1"/>
    </xf>
    <xf numFmtId="164" fontId="4" fillId="5" borderId="0">
      <alignment horizontal="justify" vertical="center" wrapText="1"/>
      <protection hidden="1"/>
    </xf>
    <xf numFmtId="164" fontId="4" fillId="6" borderId="0">
      <alignment horizontal="justify" vertical="center" wrapText="1"/>
      <protection locked="0" hidden="1"/>
    </xf>
    <xf numFmtId="168" fontId="3" fillId="7" borderId="0">
      <alignment horizontal="left" vertical="center"/>
      <protection locked="0" hidden="1"/>
    </xf>
    <xf numFmtId="168" fontId="3" fillId="8" borderId="0">
      <alignment horizontal="center" vertical="center" wrapText="1"/>
      <protection hidden="1"/>
    </xf>
    <xf numFmtId="168" fontId="4" fillId="9" borderId="0">
      <alignment vertical="center"/>
      <protection hidden="1"/>
    </xf>
    <xf numFmtId="168" fontId="4" fillId="10" borderId="0">
      <alignment vertical="center"/>
      <protection hidden="1"/>
    </xf>
    <xf numFmtId="168" fontId="4" fillId="11" borderId="0">
      <alignment vertical="center"/>
      <protection hidden="1"/>
    </xf>
    <xf numFmtId="168" fontId="4" fillId="12" borderId="0">
      <alignment vertical="center"/>
      <protection hidden="1"/>
    </xf>
    <xf numFmtId="168" fontId="3" fillId="13" borderId="0">
      <alignment horizontal="center" vertical="center"/>
      <protection hidden="1"/>
    </xf>
    <xf numFmtId="168" fontId="7" fillId="14" borderId="2">
      <alignment horizontal="justify" vertical="center" wrapText="1"/>
      <protection hidden="1"/>
    </xf>
    <xf numFmtId="164" fontId="3" fillId="15" borderId="0">
      <alignment horizontal="justify" vertical="center" wrapText="1"/>
      <protection hidden="1"/>
    </xf>
    <xf numFmtId="164" fontId="3" fillId="16" borderId="0">
      <alignment horizontal="justify" vertical="center" wrapText="1"/>
      <protection hidden="1"/>
    </xf>
    <xf numFmtId="164" fontId="3" fillId="17" borderId="0">
      <alignment horizontal="justify" vertical="center" wrapText="1"/>
      <protection locked="0" hidden="1"/>
    </xf>
    <xf numFmtId="168" fontId="3" fillId="18" borderId="0">
      <alignment horizontal="left" vertical="center"/>
      <protection locked="0" hidden="1"/>
    </xf>
    <xf numFmtId="168" fontId="3" fillId="19" borderId="0">
      <alignment horizontal="center" vertical="center" wrapText="1"/>
      <protection locked="0" hidden="1"/>
    </xf>
    <xf numFmtId="168" fontId="5" fillId="20" borderId="0">
      <alignment horizontal="center" vertical="center"/>
      <protection hidden="1"/>
    </xf>
    <xf numFmtId="164" fontId="4" fillId="21" borderId="0">
      <alignment horizontal="justify" vertical="center" wrapText="1"/>
      <protection hidden="1"/>
    </xf>
    <xf numFmtId="164" fontId="4" fillId="22" borderId="0">
      <alignment horizontal="justify" vertical="center" wrapText="1"/>
      <protection locked="0" hidden="1"/>
    </xf>
    <xf numFmtId="164" fontId="4" fillId="23" borderId="0">
      <alignment horizontal="justify" vertical="center" wrapText="1"/>
      <protection hidden="1"/>
    </xf>
    <xf numFmtId="168" fontId="3" fillId="24" borderId="0">
      <alignment horizontal="left" vertical="center"/>
      <protection locked="0" hidden="1"/>
    </xf>
    <xf numFmtId="168" fontId="3" fillId="25" borderId="0">
      <alignment horizontal="left" vertical="center" wrapText="1"/>
      <protection locked="0" hidden="1"/>
    </xf>
    <xf numFmtId="168" fontId="4" fillId="9" borderId="0">
      <alignment horizontal="justify" vertical="center" wrapText="1"/>
      <protection hidden="1"/>
    </xf>
    <xf numFmtId="168" fontId="4" fillId="10" borderId="0">
      <alignment horizontal="justify" vertical="center" wrapText="1"/>
      <protection locked="0" hidden="1"/>
    </xf>
    <xf numFmtId="168" fontId="4" fillId="11" borderId="0">
      <alignment horizontal="justify" vertical="center" wrapText="1"/>
      <protection hidden="1"/>
    </xf>
    <xf numFmtId="168" fontId="4" fillId="12" borderId="0">
      <alignment horizontal="left" vertical="center"/>
      <protection hidden="1"/>
    </xf>
    <xf numFmtId="168" fontId="3" fillId="13" borderId="0">
      <alignment horizontal="center" vertical="center" wrapText="1"/>
      <protection locked="0" hidden="1"/>
    </xf>
    <xf numFmtId="164" fontId="4" fillId="26" borderId="0">
      <alignment horizontal="justify" vertical="center"/>
      <protection hidden="1"/>
    </xf>
    <xf numFmtId="168" fontId="3" fillId="27" borderId="0">
      <alignment horizontal="justify" vertical="center" wrapText="1"/>
      <protection hidden="1"/>
    </xf>
    <xf numFmtId="168" fontId="3" fillId="28" borderId="0">
      <alignment horizontal="justify" vertical="center" wrapText="1"/>
      <protection hidden="1"/>
    </xf>
    <xf numFmtId="168" fontId="4" fillId="29" borderId="0">
      <alignment horizontal="justify" vertical="center" wrapText="1"/>
      <protection hidden="1"/>
    </xf>
    <xf numFmtId="168" fontId="4" fillId="30" borderId="0">
      <alignment horizontal="justify" vertical="center" wrapText="1"/>
      <protection hidden="1"/>
    </xf>
    <xf numFmtId="168" fontId="4" fillId="31" borderId="0">
      <alignment horizontal="justify" vertical="center" wrapText="1"/>
      <protection hidden="1"/>
    </xf>
    <xf numFmtId="168" fontId="4" fillId="32" borderId="0">
      <alignment horizontal="justify" vertical="center" wrapText="1"/>
      <protection hidden="1"/>
    </xf>
    <xf numFmtId="164" fontId="4" fillId="33" borderId="0">
      <alignment horizontal="justify" vertical="center" wrapText="1"/>
      <protection hidden="1"/>
    </xf>
    <xf numFmtId="164" fontId="4" fillId="34" borderId="0">
      <alignment horizontal="justify" vertical="center" wrapText="1"/>
      <protection hidden="1"/>
    </xf>
    <xf numFmtId="164" fontId="4" fillId="35" borderId="0">
      <alignment horizontal="justify" vertical="center" wrapText="1"/>
      <protection locked="0" hidden="1"/>
    </xf>
    <xf numFmtId="168" fontId="3" fillId="36" borderId="0">
      <alignment horizontal="left" vertical="center"/>
      <protection locked="0" hidden="1"/>
    </xf>
    <xf numFmtId="168" fontId="3" fillId="37" borderId="0">
      <alignment horizontal="left" vertical="center" wrapText="1"/>
      <protection locked="0" hidden="1"/>
    </xf>
    <xf numFmtId="0" fontId="8" fillId="0" borderId="0">
      <alignment horizontal="justify" vertical="center" wrapText="1"/>
    </xf>
    <xf numFmtId="9" fontId="8" fillId="0" borderId="0" applyFont="0" applyFill="0" applyBorder="0" applyAlignment="0" applyProtection="0"/>
    <xf numFmtId="168" fontId="4" fillId="65" borderId="0">
      <alignment horizontal="justify" vertical="center" wrapText="1"/>
      <protection hidden="1"/>
    </xf>
    <xf numFmtId="168" fontId="4" fillId="38" borderId="0">
      <alignment horizontal="justify" vertical="center" wrapText="1"/>
      <protection hidden="1"/>
    </xf>
    <xf numFmtId="168" fontId="5" fillId="39" borderId="0">
      <alignment horizontal="justify" vertical="center" wrapText="1"/>
      <protection hidden="1"/>
    </xf>
    <xf numFmtId="168" fontId="5" fillId="40" borderId="0">
      <alignment horizontal="justify" vertical="center" wrapText="1"/>
      <protection hidden="1"/>
    </xf>
    <xf numFmtId="168" fontId="3" fillId="41" borderId="0">
      <alignment horizontal="justify" vertical="center"/>
      <protection hidden="1"/>
    </xf>
    <xf numFmtId="168" fontId="3" fillId="42" borderId="0">
      <alignment horizontal="center" vertical="center" wrapText="1"/>
      <protection hidden="1"/>
    </xf>
    <xf numFmtId="168" fontId="3" fillId="43" borderId="0">
      <alignment horizontal="center" vertical="center" wrapText="1"/>
      <protection hidden="1"/>
    </xf>
    <xf numFmtId="164" fontId="4" fillId="44" borderId="0">
      <alignment horizontal="justify" vertical="center" wrapText="1"/>
      <protection hidden="1"/>
    </xf>
    <xf numFmtId="164" fontId="4" fillId="45" borderId="0">
      <alignment horizontal="justify" vertical="center" wrapText="1"/>
      <protection locked="0" hidden="1"/>
    </xf>
    <xf numFmtId="164" fontId="4" fillId="46" borderId="0">
      <alignment horizontal="justify" vertical="center" wrapText="1"/>
      <protection hidden="1"/>
    </xf>
    <xf numFmtId="168" fontId="1" fillId="47" borderId="0">
      <alignment horizontal="left" vertical="center"/>
      <protection locked="0" hidden="1"/>
    </xf>
    <xf numFmtId="168" fontId="3" fillId="48" borderId="0">
      <alignment horizontal="left" vertical="center" wrapText="1"/>
      <protection locked="0" hidden="1"/>
    </xf>
    <xf numFmtId="168" fontId="4" fillId="49" borderId="0">
      <alignment horizontal="justify" vertical="center" wrapText="1"/>
      <protection hidden="1"/>
    </xf>
    <xf numFmtId="168" fontId="4" fillId="50" borderId="0">
      <alignment horizontal="justify" vertical="center" wrapText="1"/>
      <protection hidden="1"/>
    </xf>
    <xf numFmtId="168" fontId="4" fillId="51" borderId="0">
      <alignment horizontal="justify" vertical="center" wrapText="1"/>
      <protection hidden="1"/>
    </xf>
    <xf numFmtId="168" fontId="4" fillId="52" borderId="0">
      <alignment horizontal="justify" vertical="center"/>
      <protection hidden="1"/>
    </xf>
    <xf numFmtId="168" fontId="4" fillId="53" borderId="0">
      <alignment horizontal="center" vertical="center" wrapText="1"/>
      <protection hidden="1"/>
    </xf>
    <xf numFmtId="168" fontId="4" fillId="54" borderId="0">
      <alignment horizontal="justify" vertical="center" wrapText="1"/>
      <protection hidden="1"/>
    </xf>
    <xf numFmtId="168" fontId="4" fillId="55" borderId="0">
      <alignment horizontal="justify" vertical="center" wrapText="1"/>
      <protection hidden="1"/>
    </xf>
    <xf numFmtId="168" fontId="4" fillId="56" borderId="0">
      <alignment horizontal="justify" vertical="center" wrapText="1"/>
      <protection hidden="1"/>
    </xf>
    <xf numFmtId="168" fontId="4" fillId="57" borderId="0">
      <alignment horizontal="justify" vertical="center" wrapText="1"/>
      <protection hidden="1"/>
    </xf>
    <xf numFmtId="168" fontId="3" fillId="58" borderId="0">
      <alignment horizontal="justify" vertical="center"/>
      <protection hidden="1"/>
    </xf>
    <xf numFmtId="168" fontId="3" fillId="59" borderId="0">
      <alignment horizontal="center" vertical="center" wrapText="1"/>
      <protection hidden="1"/>
    </xf>
    <xf numFmtId="168" fontId="32" fillId="65" borderId="0">
      <alignment horizontal="center" vertical="center" wrapText="1"/>
      <protection hidden="1"/>
    </xf>
    <xf numFmtId="168" fontId="3" fillId="66" borderId="0">
      <alignment horizontal="center" vertical="center" wrapText="1"/>
      <protection hidden="1"/>
    </xf>
    <xf numFmtId="182" fontId="1" fillId="0" borderId="0" applyFont="0" applyFill="0" applyBorder="0" applyAlignment="0" applyProtection="0"/>
    <xf numFmtId="181" fontId="1" fillId="0" borderId="0" applyFont="0" applyFill="0" applyBorder="0" applyAlignment="0" applyProtection="0"/>
  </cellStyleXfs>
  <cellXfs count="518">
    <xf numFmtId="168" fontId="0" fillId="0" borderId="0" xfId="0">
      <alignment vertical="center"/>
      <protection hidden="1"/>
    </xf>
    <xf numFmtId="175" fontId="3" fillId="0" borderId="0" xfId="3" applyNumberFormat="1" applyFont="1" applyBorder="1" applyAlignment="1" applyProtection="1">
      <alignment horizontal="right" vertical="center" wrapText="1"/>
      <protection locked="0"/>
    </xf>
    <xf numFmtId="43" fontId="3" fillId="0" borderId="0" xfId="1" applyFont="1" applyAlignment="1" applyProtection="1">
      <alignment vertical="center" wrapText="1"/>
      <protection locked="0"/>
    </xf>
    <xf numFmtId="168" fontId="6" fillId="0" borderId="0" xfId="0" applyFont="1" applyAlignment="1" applyProtection="1">
      <alignment vertical="center" wrapText="1"/>
      <protection locked="0"/>
    </xf>
    <xf numFmtId="43" fontId="6" fillId="0" borderId="0" xfId="1" applyFont="1" applyAlignment="1" applyProtection="1">
      <alignment vertical="center" wrapText="1"/>
      <protection locked="0"/>
    </xf>
    <xf numFmtId="165" fontId="3" fillId="0" borderId="0" xfId="1" applyNumberFormat="1" applyFont="1" applyBorder="1" applyAlignment="1" applyProtection="1">
      <alignment horizontal="right" vertical="center" wrapText="1"/>
      <protection locked="0"/>
    </xf>
    <xf numFmtId="168" fontId="3" fillId="65" borderId="0" xfId="47" applyFont="1" applyProtection="1">
      <alignment horizontal="justify" vertical="center" wrapText="1"/>
      <protection locked="0"/>
    </xf>
    <xf numFmtId="168" fontId="18" fillId="61" borderId="31" xfId="0" applyFont="1" applyFill="1" applyBorder="1" applyAlignment="1" applyProtection="1">
      <alignment horizontal="right" vertical="center" wrapText="1" readingOrder="1"/>
      <protection locked="0"/>
    </xf>
    <xf numFmtId="168" fontId="18" fillId="61" borderId="32" xfId="0" applyFont="1" applyFill="1" applyBorder="1" applyAlignment="1" applyProtection="1">
      <alignment horizontal="right" vertical="center" wrapText="1" readingOrder="1"/>
      <protection locked="0"/>
    </xf>
    <xf numFmtId="168" fontId="18" fillId="0" borderId="32" xfId="0" applyFont="1" applyBorder="1" applyAlignment="1" applyProtection="1">
      <alignment horizontal="right" vertical="center" wrapText="1" readingOrder="1"/>
      <protection locked="0"/>
    </xf>
    <xf numFmtId="168" fontId="0" fillId="60" borderId="5" xfId="0" applyFill="1" applyBorder="1" applyAlignment="1">
      <alignment horizontal="justify" vertical="center"/>
      <protection hidden="1"/>
    </xf>
    <xf numFmtId="168" fontId="3" fillId="66" borderId="2" xfId="71" applyBorder="1" applyAlignment="1">
      <alignment horizontal="justify" vertical="center" wrapText="1"/>
      <protection hidden="1"/>
    </xf>
    <xf numFmtId="168" fontId="0" fillId="0" borderId="5" xfId="0" applyBorder="1" applyProtection="1">
      <alignment vertical="center"/>
      <protection locked="0"/>
    </xf>
    <xf numFmtId="168" fontId="5" fillId="38" borderId="0" xfId="48" applyFont="1" applyAlignment="1" applyProtection="1">
      <alignment horizontal="center" vertical="center" wrapText="1"/>
      <protection locked="0"/>
    </xf>
    <xf numFmtId="168" fontId="5" fillId="40" borderId="0" xfId="50" applyAlignment="1" applyProtection="1">
      <alignment horizontal="center" vertical="center" wrapText="1"/>
      <protection locked="0"/>
    </xf>
    <xf numFmtId="4" fontId="3" fillId="0" borderId="5" xfId="2" applyNumberFormat="1" applyFont="1" applyFill="1" applyBorder="1" applyAlignment="1" applyProtection="1">
      <alignment horizontal="right" vertical="center" wrapText="1" readingOrder="1"/>
      <protection locked="0"/>
    </xf>
    <xf numFmtId="164" fontId="3" fillId="0" borderId="5" xfId="0" applyNumberFormat="1" applyFont="1" applyBorder="1" applyAlignment="1" applyProtection="1">
      <alignment horizontal="center" vertical="center" wrapText="1"/>
      <protection locked="0"/>
    </xf>
    <xf numFmtId="168" fontId="3" fillId="0" borderId="0" xfId="0" applyFont="1" applyAlignment="1" applyProtection="1">
      <alignment vertical="center" wrapText="1"/>
      <protection locked="0"/>
    </xf>
    <xf numFmtId="164" fontId="3" fillId="0" borderId="5" xfId="0" applyNumberFormat="1" applyFont="1" applyBorder="1" applyAlignment="1" applyProtection="1">
      <alignment vertical="center" wrapText="1"/>
      <protection locked="0"/>
    </xf>
    <xf numFmtId="168" fontId="3" fillId="0" borderId="2" xfId="0" applyFont="1" applyBorder="1" applyAlignment="1" applyProtection="1">
      <alignment horizontal="left" vertical="center" wrapText="1"/>
      <protection locked="0"/>
    </xf>
    <xf numFmtId="44" fontId="2" fillId="0" borderId="2" xfId="3" applyFont="1" applyBorder="1" applyAlignment="1" applyProtection="1">
      <alignment horizontal="right" vertical="center" wrapText="1"/>
      <protection locked="0"/>
    </xf>
    <xf numFmtId="168" fontId="3" fillId="42" borderId="0" xfId="52" applyAlignment="1" applyProtection="1">
      <alignment horizontal="left" vertical="center" wrapText="1"/>
      <protection locked="0"/>
    </xf>
    <xf numFmtId="168" fontId="3" fillId="0" borderId="2" xfId="0" applyFont="1" applyBorder="1" applyAlignment="1" applyProtection="1">
      <alignment vertical="center" wrapText="1"/>
      <protection locked="0"/>
    </xf>
    <xf numFmtId="170" fontId="3" fillId="0" borderId="2" xfId="0" applyNumberFormat="1" applyFont="1" applyBorder="1" applyAlignment="1" applyProtection="1">
      <alignment vertical="center" wrapText="1"/>
      <protection locked="0"/>
    </xf>
    <xf numFmtId="168" fontId="3" fillId="43" borderId="2" xfId="0" applyFont="1" applyFill="1" applyBorder="1" applyAlignment="1" applyProtection="1">
      <alignment horizontal="center" vertical="center" wrapText="1"/>
      <protection locked="0"/>
    </xf>
    <xf numFmtId="168" fontId="3" fillId="43" borderId="0" xfId="0" applyFont="1" applyFill="1" applyAlignment="1" applyProtection="1">
      <alignment horizontal="center" vertical="center" wrapText="1"/>
      <protection locked="0"/>
    </xf>
    <xf numFmtId="168" fontId="3" fillId="0" borderId="5" xfId="0" applyFont="1" applyBorder="1" applyAlignment="1" applyProtection="1">
      <alignment horizontal="justify" vertical="center" wrapText="1"/>
      <protection locked="0"/>
    </xf>
    <xf numFmtId="168" fontId="3" fillId="0" borderId="5" xfId="0" applyFont="1" applyBorder="1" applyAlignment="1" applyProtection="1">
      <alignment vertical="center" wrapText="1"/>
      <protection locked="0"/>
    </xf>
    <xf numFmtId="168" fontId="3" fillId="43" borderId="0" xfId="53" applyAlignment="1" applyProtection="1">
      <alignment horizontal="left" vertical="center" wrapText="1"/>
      <protection locked="0"/>
    </xf>
    <xf numFmtId="4" fontId="3" fillId="0" borderId="0" xfId="2" applyNumberFormat="1" applyFont="1" applyFill="1" applyAlignment="1" applyProtection="1">
      <alignment horizontal="right" vertical="center" wrapText="1" readingOrder="1"/>
      <protection locked="0"/>
    </xf>
    <xf numFmtId="164" fontId="3" fillId="0" borderId="2" xfId="0" applyNumberFormat="1" applyFont="1" applyBorder="1" applyAlignment="1" applyProtection="1">
      <alignment vertical="center" wrapText="1"/>
      <protection locked="0"/>
    </xf>
    <xf numFmtId="10" fontId="3" fillId="0" borderId="2" xfId="2" applyNumberFormat="1" applyFont="1" applyBorder="1" applyAlignment="1" applyProtection="1">
      <alignment vertical="center" wrapText="1"/>
      <protection locked="0"/>
    </xf>
    <xf numFmtId="4" fontId="3" fillId="0" borderId="2" xfId="0" applyNumberFormat="1" applyFont="1" applyBorder="1" applyAlignment="1" applyProtection="1">
      <alignment horizontal="right" vertical="center" wrapText="1"/>
      <protection locked="0"/>
    </xf>
    <xf numFmtId="164" fontId="3" fillId="0" borderId="2" xfId="0" applyNumberFormat="1" applyFont="1" applyBorder="1" applyAlignment="1" applyProtection="1">
      <alignment horizontal="center" vertical="center" wrapText="1"/>
      <protection locked="0"/>
    </xf>
    <xf numFmtId="168" fontId="3" fillId="0" borderId="0" xfId="0" applyFont="1" applyAlignment="1" applyProtection="1">
      <alignment horizontal="justify" vertical="center" wrapText="1"/>
      <protection locked="0"/>
    </xf>
    <xf numFmtId="164" fontId="3" fillId="0" borderId="0" xfId="0" applyNumberFormat="1" applyFont="1" applyAlignment="1" applyProtection="1">
      <alignment vertical="center" wrapText="1"/>
      <protection locked="0"/>
    </xf>
    <xf numFmtId="164" fontId="3" fillId="0" borderId="2" xfId="0" applyNumberFormat="1" applyFont="1" applyBorder="1" applyAlignment="1" applyProtection="1">
      <alignment horizontal="right" vertical="center" wrapText="1"/>
      <protection locked="0"/>
    </xf>
    <xf numFmtId="168" fontId="3" fillId="0" borderId="2" xfId="0" applyFont="1" applyBorder="1" applyAlignment="1" applyProtection="1">
      <alignment horizontal="right" vertical="center" wrapText="1"/>
      <protection locked="0"/>
    </xf>
    <xf numFmtId="10" fontId="3" fillId="0" borderId="2" xfId="2" applyNumberFormat="1" applyFont="1" applyBorder="1" applyAlignment="1" applyProtection="1">
      <alignment horizontal="right" vertical="center" wrapText="1"/>
      <protection locked="0"/>
    </xf>
    <xf numFmtId="168" fontId="3" fillId="43" borderId="0" xfId="53" applyProtection="1">
      <alignment horizontal="center" vertical="center" wrapText="1"/>
      <protection locked="0"/>
    </xf>
    <xf numFmtId="10" fontId="3" fillId="0" borderId="5" xfId="2" applyNumberFormat="1" applyFont="1" applyBorder="1" applyAlignment="1" applyProtection="1">
      <alignment vertical="center" wrapText="1"/>
      <protection locked="0"/>
    </xf>
    <xf numFmtId="165" fontId="3" fillId="0" borderId="5" xfId="1" applyNumberFormat="1" applyFont="1" applyBorder="1" applyAlignment="1" applyProtection="1">
      <alignment horizontal="right" vertical="center" wrapText="1"/>
      <protection locked="0"/>
    </xf>
    <xf numFmtId="1" fontId="3" fillId="0" borderId="2" xfId="1" applyNumberFormat="1" applyFont="1" applyBorder="1" applyAlignment="1" applyProtection="1">
      <alignment horizontal="right" vertical="center" wrapText="1"/>
      <protection locked="0"/>
    </xf>
    <xf numFmtId="10" fontId="3" fillId="0" borderId="2" xfId="0" applyNumberFormat="1" applyFont="1" applyBorder="1" applyAlignment="1" applyProtection="1">
      <alignment vertical="center" wrapText="1"/>
      <protection locked="0"/>
    </xf>
    <xf numFmtId="168" fontId="3" fillId="42" borderId="0" xfId="52"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168" fontId="5" fillId="40" borderId="0" xfId="50" applyProtection="1">
      <alignment horizontal="justify" vertical="center" wrapText="1"/>
      <protection locked="0"/>
    </xf>
    <xf numFmtId="168" fontId="3" fillId="43" borderId="2" xfId="53" applyBorder="1" applyProtection="1">
      <alignment horizontal="center" vertical="center" wrapText="1"/>
      <protection locked="0"/>
    </xf>
    <xf numFmtId="164" fontId="3" fillId="0" borderId="5" xfId="0" applyNumberFormat="1" applyFont="1" applyBorder="1" applyAlignment="1" applyProtection="1">
      <alignment horizontal="right" vertical="center" wrapText="1"/>
      <protection locked="0"/>
    </xf>
    <xf numFmtId="168" fontId="3" fillId="0" borderId="5" xfId="0" applyFont="1" applyBorder="1" applyAlignment="1" applyProtection="1">
      <alignment horizontal="right" vertical="center" wrapText="1"/>
      <protection locked="0"/>
    </xf>
    <xf numFmtId="168" fontId="5" fillId="39" borderId="0" xfId="49" applyProtection="1">
      <alignment horizontal="justify" vertical="center" wrapText="1"/>
      <protection locked="0"/>
    </xf>
    <xf numFmtId="9" fontId="3" fillId="0" borderId="2" xfId="2" applyFont="1" applyBorder="1" applyAlignment="1" applyProtection="1">
      <alignment vertical="center" wrapText="1"/>
      <protection locked="0"/>
    </xf>
    <xf numFmtId="164" fontId="3" fillId="0" borderId="0" xfId="0" applyNumberFormat="1" applyFont="1" applyAlignment="1" applyProtection="1">
      <alignment horizontal="right" vertical="center" wrapText="1"/>
      <protection locked="0"/>
    </xf>
    <xf numFmtId="9" fontId="3" fillId="0" borderId="5" xfId="2" applyFont="1" applyBorder="1" applyAlignment="1" applyProtection="1">
      <alignment horizontal="right" vertical="center" wrapText="1"/>
      <protection locked="0"/>
    </xf>
    <xf numFmtId="10" fontId="3" fillId="0" borderId="2" xfId="2" applyNumberFormat="1" applyFont="1" applyFill="1" applyBorder="1" applyAlignment="1" applyProtection="1">
      <alignment horizontal="right" vertical="center" wrapText="1"/>
      <protection locked="0"/>
    </xf>
    <xf numFmtId="1" fontId="3" fillId="0" borderId="5" xfId="1" applyNumberFormat="1" applyFont="1" applyBorder="1" applyAlignment="1" applyProtection="1">
      <alignment horizontal="right" vertical="center" wrapText="1"/>
      <protection locked="0"/>
    </xf>
    <xf numFmtId="168" fontId="3" fillId="0" borderId="0" xfId="0" applyFont="1" applyAlignment="1" applyProtection="1">
      <alignment horizontal="center" vertical="center" wrapText="1"/>
      <protection locked="0"/>
    </xf>
    <xf numFmtId="174" fontId="3" fillId="0" borderId="5" xfId="0" applyNumberFormat="1" applyFont="1" applyBorder="1" applyAlignment="1" applyProtection="1">
      <alignment horizontal="right" vertical="center" wrapText="1"/>
      <protection locked="0"/>
    </xf>
    <xf numFmtId="168" fontId="3" fillId="0" borderId="2" xfId="0" applyFont="1" applyBorder="1" applyAlignment="1" applyProtection="1">
      <alignment horizontal="center" vertical="center" wrapText="1"/>
      <protection locked="0"/>
    </xf>
    <xf numFmtId="168" fontId="3" fillId="0" borderId="0" xfId="0" applyFont="1" applyAlignment="1" applyProtection="1">
      <alignment horizontal="left" vertical="center" wrapText="1"/>
      <protection locked="0"/>
    </xf>
    <xf numFmtId="44" fontId="3" fillId="0" borderId="2" xfId="3" applyFont="1" applyBorder="1" applyAlignment="1" applyProtection="1">
      <alignment horizontal="right" vertical="center" wrapText="1"/>
      <protection locked="0"/>
    </xf>
    <xf numFmtId="166" fontId="3" fillId="0" borderId="5" xfId="0" applyNumberFormat="1" applyFont="1" applyBorder="1" applyAlignment="1" applyProtection="1">
      <alignment horizontal="right" vertical="center" wrapText="1"/>
      <protection locked="0"/>
    </xf>
    <xf numFmtId="174" fontId="3" fillId="0" borderId="2" xfId="0" applyNumberFormat="1" applyFont="1" applyBorder="1" applyAlignment="1" applyProtection="1">
      <alignment vertical="center" wrapText="1"/>
      <protection locked="0"/>
    </xf>
    <xf numFmtId="168" fontId="3" fillId="0" borderId="5" xfId="0" applyFont="1" applyBorder="1" applyAlignment="1" applyProtection="1">
      <alignment horizontal="center" vertical="center" wrapText="1"/>
      <protection locked="0"/>
    </xf>
    <xf numFmtId="170" fontId="3" fillId="0" borderId="2" xfId="0" applyNumberFormat="1" applyFont="1" applyBorder="1" applyAlignment="1" applyProtection="1">
      <alignment horizontal="right" vertical="center" wrapText="1"/>
      <protection locked="0"/>
    </xf>
    <xf numFmtId="10" fontId="3" fillId="0" borderId="5" xfId="2" applyNumberFormat="1" applyFont="1" applyBorder="1" applyAlignment="1" applyProtection="1">
      <alignment horizontal="right" vertical="center" wrapText="1"/>
      <protection locked="0"/>
    </xf>
    <xf numFmtId="176" fontId="3" fillId="0" borderId="2" xfId="0" applyNumberFormat="1" applyFont="1" applyBorder="1" applyAlignment="1" applyProtection="1">
      <alignment vertical="center" wrapText="1"/>
      <protection locked="0"/>
    </xf>
    <xf numFmtId="168" fontId="9" fillId="0" borderId="2" xfId="0" applyFont="1" applyBorder="1" applyAlignment="1" applyProtection="1">
      <alignment vertical="center" wrapText="1"/>
      <protection locked="0"/>
    </xf>
    <xf numFmtId="168" fontId="2" fillId="0" borderId="2" xfId="0" applyFont="1" applyBorder="1" applyAlignment="1" applyProtection="1">
      <alignment vertical="center" wrapText="1"/>
      <protection locked="0"/>
    </xf>
    <xf numFmtId="168" fontId="2" fillId="0" borderId="0" xfId="0" applyFont="1" applyAlignment="1" applyProtection="1">
      <alignment vertical="center" wrapText="1"/>
      <protection locked="0"/>
    </xf>
    <xf numFmtId="176" fontId="3" fillId="0" borderId="5" xfId="0" applyNumberFormat="1" applyFont="1" applyBorder="1" applyAlignment="1" applyProtection="1">
      <alignment vertical="center" wrapText="1"/>
      <protection locked="0"/>
    </xf>
    <xf numFmtId="175" fontId="3" fillId="0" borderId="2" xfId="3" applyNumberFormat="1" applyFont="1" applyBorder="1" applyAlignment="1" applyProtection="1">
      <alignment horizontal="right" vertical="center" wrapText="1"/>
      <protection locked="0"/>
    </xf>
    <xf numFmtId="168" fontId="3" fillId="0" borderId="5" xfId="0" applyFont="1" applyBorder="1" applyAlignment="1" applyProtection="1">
      <alignment horizontal="left" vertical="center" wrapText="1"/>
      <protection locked="0"/>
    </xf>
    <xf numFmtId="177" fontId="3" fillId="0" borderId="0" xfId="0" applyNumberFormat="1" applyFont="1" applyAlignment="1" applyProtection="1">
      <alignment vertical="center" wrapText="1"/>
      <protection locked="0"/>
    </xf>
    <xf numFmtId="9" fontId="3" fillId="0" borderId="5" xfId="2" applyFont="1" applyBorder="1" applyAlignment="1" applyProtection="1">
      <alignment vertical="center" wrapText="1"/>
      <protection locked="0"/>
    </xf>
    <xf numFmtId="168" fontId="3" fillId="0" borderId="0" xfId="0" applyFont="1" applyAlignment="1" applyProtection="1">
      <alignment horizontal="justify" wrapText="1"/>
      <protection locked="0"/>
    </xf>
    <xf numFmtId="174" fontId="3" fillId="0" borderId="0" xfId="0" applyNumberFormat="1" applyFont="1" applyAlignment="1" applyProtection="1">
      <alignment horizontal="right" vertical="center" wrapText="1"/>
      <protection locked="0"/>
    </xf>
    <xf numFmtId="164" fontId="3" fillId="0" borderId="2" xfId="0" applyNumberFormat="1" applyFont="1" applyBorder="1" applyAlignment="1" applyProtection="1">
      <alignment horizontal="left" vertical="center" wrapText="1"/>
      <protection locked="0"/>
    </xf>
    <xf numFmtId="168" fontId="3" fillId="0" borderId="5" xfId="0" applyFont="1" applyBorder="1" applyAlignment="1" applyProtection="1">
      <alignment vertical="top" wrapText="1" readingOrder="1"/>
      <protection locked="0"/>
    </xf>
    <xf numFmtId="4" fontId="3" fillId="0" borderId="5" xfId="0" applyNumberFormat="1" applyFont="1" applyBorder="1" applyAlignment="1" applyProtection="1">
      <alignment horizontal="right" vertical="top" wrapText="1" readingOrder="1"/>
      <protection locked="0"/>
    </xf>
    <xf numFmtId="10" fontId="3" fillId="0" borderId="5" xfId="2" applyNumberFormat="1" applyFont="1" applyBorder="1" applyAlignment="1" applyProtection="1">
      <alignment horizontal="right" vertical="top" wrapText="1" readingOrder="1"/>
      <protection locked="0"/>
    </xf>
    <xf numFmtId="2" fontId="3" fillId="0" borderId="5" xfId="0" applyNumberFormat="1" applyFont="1" applyBorder="1" applyAlignment="1" applyProtection="1">
      <alignment horizontal="right" vertical="top" wrapText="1" readingOrder="1"/>
      <protection locked="0"/>
    </xf>
    <xf numFmtId="168" fontId="3" fillId="0" borderId="2" xfId="0" applyFont="1" applyBorder="1" applyAlignment="1" applyProtection="1">
      <alignment horizontal="right" vertical="center" wrapText="1" readingOrder="1"/>
      <protection locked="0"/>
    </xf>
    <xf numFmtId="4" fontId="3" fillId="0" borderId="2" xfId="0" applyNumberFormat="1" applyFont="1" applyBorder="1" applyAlignment="1" applyProtection="1">
      <alignment horizontal="right" vertical="center" wrapText="1" readingOrder="1"/>
      <protection locked="0"/>
    </xf>
    <xf numFmtId="2" fontId="3" fillId="0" borderId="2" xfId="0" applyNumberFormat="1" applyFont="1" applyBorder="1" applyAlignment="1" applyProtection="1">
      <alignment horizontal="right" vertical="center" wrapText="1" readingOrder="1"/>
      <protection locked="0"/>
    </xf>
    <xf numFmtId="4" fontId="3" fillId="0" borderId="17" xfId="0" applyNumberFormat="1" applyFont="1" applyBorder="1" applyAlignment="1" applyProtection="1">
      <alignment horizontal="right" vertical="top" wrapText="1" readingOrder="1"/>
      <protection locked="0"/>
    </xf>
    <xf numFmtId="2" fontId="3" fillId="0" borderId="17" xfId="0" applyNumberFormat="1" applyFont="1" applyBorder="1" applyAlignment="1" applyProtection="1">
      <alignment horizontal="right" vertical="top" wrapText="1" readingOrder="1"/>
      <protection locked="0"/>
    </xf>
    <xf numFmtId="168" fontId="3" fillId="0" borderId="0" xfId="0" applyFont="1" applyAlignment="1" applyProtection="1">
      <alignment horizontal="justify" vertical="center" wrapText="1" readingOrder="1"/>
      <protection locked="0"/>
    </xf>
    <xf numFmtId="168" fontId="3" fillId="43" borderId="0" xfId="0" applyFont="1" applyFill="1" applyAlignment="1" applyProtection="1">
      <alignment horizontal="center" vertical="center" wrapText="1" readingOrder="1"/>
      <protection locked="0"/>
    </xf>
    <xf numFmtId="175" fontId="3" fillId="0" borderId="5" xfId="3" applyNumberFormat="1" applyFont="1" applyBorder="1" applyAlignment="1" applyProtection="1">
      <alignment horizontal="right" vertical="center" wrapText="1"/>
      <protection locked="0"/>
    </xf>
    <xf numFmtId="168" fontId="3" fillId="0" borderId="2" xfId="0" applyFont="1" applyBorder="1" applyAlignment="1" applyProtection="1">
      <alignment vertical="top" wrapText="1" readingOrder="1"/>
      <protection locked="0"/>
    </xf>
    <xf numFmtId="4" fontId="3" fillId="0" borderId="2" xfId="0" applyNumberFormat="1" applyFont="1" applyBorder="1" applyAlignment="1" applyProtection="1">
      <alignment horizontal="right" vertical="top" wrapText="1" readingOrder="1"/>
      <protection locked="0"/>
    </xf>
    <xf numFmtId="10" fontId="3" fillId="0" borderId="2" xfId="2" applyNumberFormat="1" applyFont="1" applyBorder="1" applyAlignment="1" applyProtection="1">
      <alignment horizontal="right" vertical="top" wrapText="1" readingOrder="1"/>
      <protection locked="0"/>
    </xf>
    <xf numFmtId="2" fontId="3" fillId="0" borderId="2" xfId="0" applyNumberFormat="1" applyFont="1" applyBorder="1" applyAlignment="1" applyProtection="1">
      <alignment horizontal="right" vertical="top" wrapText="1" readingOrder="1"/>
      <protection locked="0"/>
    </xf>
    <xf numFmtId="44" fontId="3" fillId="0" borderId="2" xfId="3" applyFont="1" applyBorder="1" applyAlignment="1" applyProtection="1">
      <alignment vertical="center" wrapText="1"/>
      <protection locked="0"/>
    </xf>
    <xf numFmtId="9" fontId="3" fillId="0" borderId="2" xfId="2" applyFont="1" applyBorder="1" applyAlignment="1" applyProtection="1">
      <alignment horizontal="right" vertical="center" wrapText="1" indent="3"/>
      <protection locked="0"/>
    </xf>
    <xf numFmtId="177" fontId="3" fillId="0" borderId="2" xfId="0" applyNumberFormat="1" applyFont="1" applyBorder="1" applyAlignment="1" applyProtection="1">
      <alignment horizontal="right" vertical="center" wrapText="1" indent="3"/>
      <protection locked="0"/>
    </xf>
    <xf numFmtId="170" fontId="3" fillId="60" borderId="2" xfId="0" applyNumberFormat="1" applyFont="1" applyFill="1" applyBorder="1" applyAlignment="1" applyProtection="1">
      <alignment horizontal="right" vertical="center" wrapText="1" indent="3"/>
      <protection locked="0"/>
    </xf>
    <xf numFmtId="10" fontId="3" fillId="0" borderId="2" xfId="2" applyNumberFormat="1" applyFont="1" applyBorder="1" applyAlignment="1" applyProtection="1">
      <alignment horizontal="right" vertical="center" wrapText="1" indent="3"/>
      <protection locked="0"/>
    </xf>
    <xf numFmtId="168" fontId="3" fillId="0" borderId="2" xfId="0" applyFont="1" applyBorder="1" applyAlignment="1" applyProtection="1">
      <alignment horizontal="right" vertical="center" wrapText="1" indent="3"/>
      <protection locked="0"/>
    </xf>
    <xf numFmtId="2" fontId="3" fillId="0" borderId="2" xfId="0" applyNumberFormat="1" applyFont="1" applyBorder="1" applyAlignment="1" applyProtection="1">
      <alignment horizontal="right" vertical="center" wrapText="1" indent="3"/>
      <protection locked="0"/>
    </xf>
    <xf numFmtId="176" fontId="3" fillId="0" borderId="2" xfId="2" applyNumberFormat="1" applyFont="1" applyBorder="1" applyAlignment="1" applyProtection="1">
      <alignment horizontal="right" vertical="center" wrapText="1" indent="3"/>
      <protection locked="0"/>
    </xf>
    <xf numFmtId="170" fontId="3" fillId="60" borderId="17" xfId="0" applyNumberFormat="1" applyFont="1" applyFill="1" applyBorder="1" applyAlignment="1" applyProtection="1">
      <alignment horizontal="right" vertical="center" wrapText="1" indent="3"/>
      <protection locked="0"/>
    </xf>
    <xf numFmtId="168" fontId="3" fillId="0" borderId="17" xfId="0" applyFont="1" applyBorder="1" applyAlignment="1" applyProtection="1">
      <alignment wrapText="1"/>
      <protection locked="0"/>
    </xf>
    <xf numFmtId="168" fontId="3" fillId="0" borderId="2" xfId="0" applyFont="1" applyBorder="1" applyAlignment="1" applyProtection="1">
      <alignment wrapText="1"/>
      <protection locked="0"/>
    </xf>
    <xf numFmtId="10" fontId="3" fillId="0" borderId="17" xfId="2" applyNumberFormat="1" applyFont="1" applyBorder="1" applyAlignment="1" applyProtection="1">
      <alignment horizontal="right" wrapText="1" indent="3"/>
      <protection locked="0"/>
    </xf>
    <xf numFmtId="10" fontId="3" fillId="0" borderId="2" xfId="2" applyNumberFormat="1" applyFont="1" applyBorder="1" applyAlignment="1" applyProtection="1">
      <alignment horizontal="right" wrapText="1" indent="3"/>
      <protection locked="0"/>
    </xf>
    <xf numFmtId="170" fontId="3" fillId="60" borderId="5" xfId="0" applyNumberFormat="1" applyFont="1" applyFill="1" applyBorder="1" applyAlignment="1" applyProtection="1">
      <alignment horizontal="right" vertical="center" wrapText="1" indent="3"/>
      <protection locked="0"/>
    </xf>
    <xf numFmtId="168" fontId="3" fillId="0" borderId="5" xfId="0" applyFont="1" applyBorder="1" applyAlignment="1" applyProtection="1">
      <alignment wrapText="1"/>
      <protection locked="0"/>
    </xf>
    <xf numFmtId="10" fontId="3" fillId="0" borderId="5" xfId="2" applyNumberFormat="1" applyFont="1" applyBorder="1" applyAlignment="1" applyProtection="1">
      <alignment horizontal="right" wrapText="1" indent="3"/>
      <protection locked="0"/>
    </xf>
    <xf numFmtId="168" fontId="3" fillId="43" borderId="21" xfId="0" applyFont="1" applyFill="1" applyBorder="1" applyAlignment="1" applyProtection="1">
      <alignment horizontal="center" vertical="center" wrapText="1"/>
      <protection locked="0"/>
    </xf>
    <xf numFmtId="170" fontId="3" fillId="60" borderId="22" xfId="0" applyNumberFormat="1" applyFont="1" applyFill="1" applyBorder="1" applyAlignment="1" applyProtection="1">
      <alignment horizontal="right" vertical="center" wrapText="1" indent="3"/>
      <protection locked="0"/>
    </xf>
    <xf numFmtId="168" fontId="3" fillId="0" borderId="22" xfId="0" applyFont="1" applyBorder="1" applyAlignment="1" applyProtection="1">
      <alignment wrapText="1"/>
      <protection locked="0"/>
    </xf>
    <xf numFmtId="10" fontId="3" fillId="0" borderId="22" xfId="2" applyNumberFormat="1" applyFont="1" applyBorder="1" applyAlignment="1" applyProtection="1">
      <alignment horizontal="right" wrapText="1" indent="3"/>
      <protection locked="0"/>
    </xf>
    <xf numFmtId="168" fontId="3" fillId="0" borderId="2" xfId="3" applyNumberFormat="1" applyFont="1" applyBorder="1" applyAlignment="1" applyProtection="1">
      <alignment horizontal="right" vertical="center" wrapText="1"/>
      <protection locked="0"/>
    </xf>
    <xf numFmtId="170" fontId="3" fillId="60" borderId="0" xfId="0" applyNumberFormat="1" applyFont="1" applyFill="1" applyAlignment="1" applyProtection="1">
      <alignment horizontal="right" vertical="center" wrapText="1" indent="3"/>
      <protection locked="0"/>
    </xf>
    <xf numFmtId="10" fontId="3" fillId="0" borderId="0" xfId="2" applyNumberFormat="1" applyFont="1" applyBorder="1" applyAlignment="1" applyProtection="1">
      <alignment horizontal="right" wrapText="1" indent="3"/>
      <protection locked="0"/>
    </xf>
    <xf numFmtId="168" fontId="3" fillId="0" borderId="0" xfId="0" applyFont="1" applyAlignment="1" applyProtection="1">
      <alignment wrapText="1"/>
      <protection locked="0"/>
    </xf>
    <xf numFmtId="168" fontId="4" fillId="0" borderId="0" xfId="47" applyFill="1" applyAlignment="1" applyProtection="1">
      <alignment horizontal="center" vertical="center" wrapText="1"/>
      <protection locked="0"/>
    </xf>
    <xf numFmtId="168" fontId="3" fillId="0" borderId="0" xfId="47" applyFont="1" applyFill="1" applyAlignment="1" applyProtection="1">
      <alignment horizontal="center" vertical="center" wrapText="1"/>
      <protection locked="0"/>
    </xf>
    <xf numFmtId="168" fontId="3" fillId="0" borderId="0" xfId="47" applyFont="1" applyFill="1" applyAlignment="1">
      <alignment horizontal="center" vertical="center" wrapText="1"/>
      <protection hidden="1"/>
    </xf>
    <xf numFmtId="168" fontId="2" fillId="43" borderId="0" xfId="53" applyFont="1">
      <alignment horizontal="center" vertical="center" wrapText="1"/>
      <protection hidden="1"/>
    </xf>
    <xf numFmtId="168" fontId="3" fillId="0" borderId="0" xfId="0" applyFont="1" applyAlignment="1">
      <alignment horizontal="justify" wrapText="1" readingOrder="1"/>
      <protection hidden="1"/>
    </xf>
    <xf numFmtId="168" fontId="3" fillId="0" borderId="17" xfId="0" applyFont="1" applyBorder="1" applyAlignment="1">
      <alignment horizontal="center" vertical="center" textRotation="90" wrapText="1" readingOrder="1"/>
      <protection hidden="1"/>
    </xf>
    <xf numFmtId="168" fontId="3" fillId="0" borderId="0" xfId="0" applyFont="1" applyAlignment="1">
      <alignment horizontal="center" vertical="center" textRotation="90" wrapText="1" readingOrder="1"/>
      <protection hidden="1"/>
    </xf>
    <xf numFmtId="168" fontId="3" fillId="0" borderId="2" xfId="0" applyFont="1" applyBorder="1" applyAlignment="1">
      <alignment horizontal="center" vertical="center" textRotation="90" wrapText="1" readingOrder="1"/>
      <protection hidden="1"/>
    </xf>
    <xf numFmtId="168" fontId="3" fillId="0" borderId="5" xfId="0" applyFont="1" applyBorder="1" applyAlignment="1">
      <alignment vertical="center" wrapText="1" readingOrder="1"/>
      <protection hidden="1"/>
    </xf>
    <xf numFmtId="9" fontId="3" fillId="0" borderId="5" xfId="2" applyFont="1" applyBorder="1" applyAlignment="1" applyProtection="1">
      <alignment horizontal="right" vertical="center" wrapText="1" indent="2" readingOrder="1"/>
      <protection hidden="1"/>
    </xf>
    <xf numFmtId="168" fontId="3" fillId="0" borderId="5" xfId="0" applyFont="1" applyBorder="1" applyAlignment="1">
      <alignment horizontal="right" vertical="center" wrapText="1" indent="2" readingOrder="1"/>
      <protection hidden="1"/>
    </xf>
    <xf numFmtId="168" fontId="3" fillId="0" borderId="0" xfId="0" applyFont="1" applyAlignment="1">
      <alignment horizontal="justify" vertical="center" wrapText="1" readingOrder="1"/>
      <protection hidden="1"/>
    </xf>
    <xf numFmtId="168" fontId="2" fillId="0" borderId="2" xfId="0" applyFont="1" applyBorder="1" applyAlignment="1">
      <alignment horizontal="center" vertical="center" wrapText="1" readingOrder="1"/>
      <protection hidden="1"/>
    </xf>
    <xf numFmtId="168" fontId="3" fillId="0" borderId="1" xfId="0" applyFont="1" applyBorder="1" applyAlignment="1">
      <alignment horizontal="center" vertical="center" textRotation="90" wrapText="1" readingOrder="1"/>
      <protection hidden="1"/>
    </xf>
    <xf numFmtId="168" fontId="3" fillId="0" borderId="34" xfId="0" applyFont="1" applyBorder="1" applyAlignment="1">
      <alignment vertical="center" wrapText="1" readingOrder="1"/>
      <protection hidden="1"/>
    </xf>
    <xf numFmtId="168" fontId="5" fillId="38" borderId="0" xfId="48" applyFont="1">
      <alignment horizontal="justify" vertical="center" wrapText="1"/>
      <protection hidden="1"/>
    </xf>
    <xf numFmtId="168" fontId="2" fillId="0" borderId="17" xfId="0" applyFont="1" applyBorder="1" applyAlignment="1">
      <alignment horizontal="center" vertical="center" wrapText="1" readingOrder="1"/>
      <protection hidden="1"/>
    </xf>
    <xf numFmtId="168" fontId="2" fillId="0" borderId="0" xfId="0" applyFont="1" applyAlignment="1">
      <alignment horizontal="center" vertical="center" wrapText="1" readingOrder="1"/>
      <protection hidden="1"/>
    </xf>
    <xf numFmtId="168" fontId="2" fillId="0" borderId="5" xfId="0" applyFont="1" applyBorder="1" applyAlignment="1">
      <alignment horizontal="center" vertical="center" wrapText="1" readingOrder="1"/>
      <protection hidden="1"/>
    </xf>
    <xf numFmtId="168" fontId="3" fillId="0" borderId="17" xfId="0" quotePrefix="1" applyFont="1" applyBorder="1" applyAlignment="1">
      <alignment horizontal="justify" vertical="top" wrapText="1" readingOrder="1"/>
      <protection hidden="1"/>
    </xf>
    <xf numFmtId="168" fontId="3" fillId="0" borderId="25" xfId="0" quotePrefix="1" applyFont="1" applyBorder="1" applyAlignment="1">
      <alignment horizontal="justify" vertical="top" wrapText="1" readingOrder="1"/>
      <protection hidden="1"/>
    </xf>
    <xf numFmtId="168" fontId="3" fillId="0" borderId="2" xfId="0" quotePrefix="1" applyFont="1" applyBorder="1" applyAlignment="1">
      <alignment horizontal="justify" vertical="top" wrapText="1" readingOrder="1"/>
      <protection hidden="1"/>
    </xf>
    <xf numFmtId="168" fontId="3" fillId="0" borderId="30" xfId="0" quotePrefix="1" applyFont="1" applyBorder="1" applyAlignment="1">
      <alignment horizontal="justify" vertical="top" wrapText="1" readingOrder="1"/>
      <protection hidden="1"/>
    </xf>
    <xf numFmtId="168" fontId="27" fillId="63" borderId="2" xfId="0" applyFont="1" applyFill="1" applyBorder="1" applyAlignment="1">
      <alignment wrapText="1" readingOrder="1"/>
      <protection hidden="1"/>
    </xf>
    <xf numFmtId="168" fontId="5" fillId="65" borderId="0" xfId="47" applyFont="1">
      <alignment horizontal="justify" vertical="center" wrapText="1"/>
      <protection hidden="1"/>
    </xf>
    <xf numFmtId="168" fontId="25" fillId="0" borderId="0" xfId="0" applyFont="1" applyAlignment="1">
      <alignment wrapText="1" readingOrder="1"/>
      <protection hidden="1"/>
    </xf>
    <xf numFmtId="168" fontId="25" fillId="0" borderId="2" xfId="0" applyFont="1" applyBorder="1" applyAlignment="1">
      <alignment horizontal="left" wrapText="1" readingOrder="1"/>
      <protection hidden="1"/>
    </xf>
    <xf numFmtId="168" fontId="25" fillId="0" borderId="5" xfId="0" applyFont="1" applyBorder="1" applyAlignment="1">
      <alignment horizontal="left" wrapText="1" readingOrder="1"/>
      <protection hidden="1"/>
    </xf>
    <xf numFmtId="168" fontId="25" fillId="0" borderId="0" xfId="0" applyFont="1" applyAlignment="1">
      <alignment horizontal="left" wrapText="1" readingOrder="1"/>
      <protection hidden="1"/>
    </xf>
    <xf numFmtId="168" fontId="27" fillId="63" borderId="1" xfId="0" applyFont="1" applyFill="1" applyBorder="1" applyAlignment="1">
      <alignment horizontal="center" wrapText="1" readingOrder="1"/>
      <protection hidden="1"/>
    </xf>
    <xf numFmtId="168" fontId="25" fillId="63" borderId="0" xfId="0" applyFont="1" applyFill="1" applyAlignment="1">
      <alignment horizontal="left" wrapText="1" readingOrder="1"/>
      <protection hidden="1"/>
    </xf>
    <xf numFmtId="168" fontId="25" fillId="63" borderId="2" xfId="0" applyFont="1" applyFill="1" applyBorder="1" applyAlignment="1">
      <alignment horizontal="left" wrapText="1" readingOrder="1"/>
      <protection hidden="1"/>
    </xf>
    <xf numFmtId="168" fontId="25" fillId="63" borderId="2" xfId="0" applyFont="1" applyFill="1" applyBorder="1" applyAlignment="1">
      <alignment wrapText="1" readingOrder="1"/>
      <protection hidden="1"/>
    </xf>
    <xf numFmtId="168" fontId="27" fillId="0" borderId="1" xfId="0" applyFont="1" applyBorder="1" applyAlignment="1">
      <alignment horizontal="center" wrapText="1" readingOrder="1"/>
      <protection hidden="1"/>
    </xf>
    <xf numFmtId="168" fontId="28" fillId="0" borderId="0" xfId="0" applyFont="1" applyAlignment="1">
      <alignment horizontal="right" wrapText="1" indent="1" readingOrder="1"/>
      <protection hidden="1"/>
    </xf>
    <xf numFmtId="168" fontId="3" fillId="0" borderId="0" xfId="0" applyFont="1" applyAlignment="1">
      <alignment wrapText="1" readingOrder="1"/>
      <protection hidden="1"/>
    </xf>
    <xf numFmtId="168" fontId="3" fillId="63" borderId="2" xfId="0" applyFont="1" applyFill="1" applyBorder="1" applyAlignment="1">
      <alignment horizontal="left" vertical="center" wrapText="1" readingOrder="1"/>
      <protection hidden="1"/>
    </xf>
    <xf numFmtId="168" fontId="4" fillId="60" borderId="0" xfId="47" applyFill="1" applyAlignment="1">
      <alignment horizontal="center" vertical="center" wrapText="1"/>
      <protection hidden="1"/>
    </xf>
    <xf numFmtId="168" fontId="3" fillId="0" borderId="0" xfId="0" applyFont="1" applyAlignment="1">
      <alignment horizontal="left" vertical="center" wrapText="1" readingOrder="1"/>
      <protection hidden="1"/>
    </xf>
    <xf numFmtId="168" fontId="3" fillId="0" borderId="5" xfId="0" applyFont="1" applyBorder="1" applyAlignment="1">
      <alignment horizontal="left" vertical="center" wrapText="1" readingOrder="1"/>
      <protection hidden="1"/>
    </xf>
    <xf numFmtId="168" fontId="9" fillId="0" borderId="0" xfId="0" applyFont="1" applyAlignment="1">
      <alignment horizontal="left" vertical="center" wrapText="1" readingOrder="1"/>
      <protection hidden="1"/>
    </xf>
    <xf numFmtId="168" fontId="3" fillId="0" borderId="17" xfId="0" applyFont="1" applyBorder="1" applyAlignment="1">
      <alignment horizontal="left" vertical="center" wrapText="1" readingOrder="1"/>
      <protection hidden="1"/>
    </xf>
    <xf numFmtId="168" fontId="4" fillId="0" borderId="0" xfId="47" applyFill="1" applyAlignment="1">
      <alignment horizontal="center" vertical="center" wrapText="1"/>
      <protection hidden="1"/>
    </xf>
    <xf numFmtId="168" fontId="3" fillId="0" borderId="0" xfId="0" applyFont="1" applyAlignment="1">
      <alignment horizontal="justify" vertical="center" wrapText="1"/>
      <protection hidden="1"/>
    </xf>
    <xf numFmtId="168" fontId="3" fillId="0" borderId="0" xfId="0" applyFont="1" applyAlignment="1">
      <alignment vertical="top" wrapText="1"/>
      <protection hidden="1"/>
    </xf>
    <xf numFmtId="168" fontId="3" fillId="0" borderId="11" xfId="0" applyFont="1" applyBorder="1" applyAlignment="1">
      <alignment horizontal="justify" vertical="center" wrapText="1"/>
      <protection hidden="1"/>
    </xf>
    <xf numFmtId="168" fontId="3" fillId="0" borderId="8" xfId="0" applyFont="1" applyBorder="1" applyAlignment="1">
      <alignment horizontal="justify" vertical="center" wrapText="1"/>
      <protection hidden="1"/>
    </xf>
    <xf numFmtId="168" fontId="3" fillId="0" borderId="12" xfId="0" applyFont="1" applyBorder="1" applyAlignment="1">
      <alignment horizontal="justify" vertical="center" wrapText="1"/>
      <protection hidden="1"/>
    </xf>
    <xf numFmtId="168" fontId="3" fillId="0" borderId="18" xfId="0" applyFont="1" applyBorder="1" applyAlignment="1">
      <alignment horizontal="justify" vertical="center" wrapText="1"/>
      <protection hidden="1"/>
    </xf>
    <xf numFmtId="168" fontId="3" fillId="0" borderId="19" xfId="0" applyFont="1" applyBorder="1" applyAlignment="1">
      <alignment horizontal="justify" vertical="center" wrapText="1"/>
      <protection hidden="1"/>
    </xf>
    <xf numFmtId="168" fontId="3" fillId="0" borderId="20" xfId="0" applyFont="1" applyBorder="1" applyAlignment="1">
      <alignment horizontal="justify" vertical="center" wrapText="1"/>
      <protection hidden="1"/>
    </xf>
    <xf numFmtId="168" fontId="2" fillId="0" borderId="2" xfId="0" applyFont="1" applyBorder="1" applyAlignment="1">
      <alignment horizontal="left" vertical="center" wrapText="1"/>
      <protection hidden="1"/>
    </xf>
    <xf numFmtId="168" fontId="3" fillId="0" borderId="0" xfId="0" applyFont="1" applyAlignment="1">
      <alignment wrapText="1"/>
      <protection hidden="1"/>
    </xf>
    <xf numFmtId="168" fontId="2" fillId="0" borderId="3" xfId="0" applyFont="1" applyBorder="1" applyAlignment="1">
      <alignment horizontal="center" vertical="center" wrapText="1"/>
      <protection hidden="1"/>
    </xf>
    <xf numFmtId="168" fontId="3" fillId="0" borderId="0" xfId="0" applyFont="1" applyAlignment="1">
      <alignment horizontal="justify" vertical="top" wrapText="1"/>
      <protection hidden="1"/>
    </xf>
    <xf numFmtId="168" fontId="2" fillId="0" borderId="14" xfId="0" applyFont="1" applyBorder="1" applyAlignment="1">
      <alignment horizontal="center" vertical="center" wrapText="1"/>
      <protection hidden="1"/>
    </xf>
    <xf numFmtId="168" fontId="2" fillId="0" borderId="15" xfId="0" applyFont="1" applyBorder="1" applyAlignment="1">
      <alignment horizontal="center" vertical="center" wrapText="1"/>
      <protection hidden="1"/>
    </xf>
    <xf numFmtId="168" fontId="2" fillId="0" borderId="16" xfId="0" applyFont="1" applyBorder="1" applyAlignment="1">
      <alignment horizontal="center" vertical="center" wrapText="1"/>
      <protection hidden="1"/>
    </xf>
    <xf numFmtId="168" fontId="14" fillId="0" borderId="3" xfId="0" applyFont="1" applyBorder="1" applyAlignment="1">
      <alignment horizontal="center" vertical="center" wrapText="1"/>
      <protection hidden="1"/>
    </xf>
    <xf numFmtId="168" fontId="0" fillId="0" borderId="0" xfId="0" applyAlignment="1">
      <alignment horizontal="justify" vertical="center" wrapText="1"/>
      <protection hidden="1"/>
    </xf>
    <xf numFmtId="168" fontId="2" fillId="0" borderId="4" xfId="0" applyFont="1" applyBorder="1" applyAlignment="1">
      <alignment horizontal="center" vertical="center" wrapText="1"/>
      <protection hidden="1"/>
    </xf>
    <xf numFmtId="168" fontId="2" fillId="0" borderId="5" xfId="0" applyFont="1" applyBorder="1" applyAlignment="1">
      <alignment horizontal="center" vertical="center" wrapText="1"/>
      <protection hidden="1"/>
    </xf>
    <xf numFmtId="168" fontId="2" fillId="0" borderId="6" xfId="0" applyFont="1" applyBorder="1" applyAlignment="1">
      <alignment horizontal="center" vertical="center" wrapText="1"/>
      <protection hidden="1"/>
    </xf>
    <xf numFmtId="10" fontId="0" fillId="0" borderId="3" xfId="0" applyNumberFormat="1" applyBorder="1" applyAlignment="1">
      <alignment horizontal="right" vertical="center" wrapText="1"/>
      <protection hidden="1"/>
    </xf>
    <xf numFmtId="168" fontId="0" fillId="0" borderId="3" xfId="0" applyBorder="1" applyAlignment="1">
      <alignment horizontal="center" vertical="center" wrapText="1"/>
      <protection hidden="1"/>
    </xf>
    <xf numFmtId="168" fontId="0" fillId="0" borderId="3" xfId="0" applyBorder="1" applyAlignment="1">
      <alignment horizontal="right" vertical="center" wrapText="1"/>
      <protection hidden="1"/>
    </xf>
    <xf numFmtId="168" fontId="0" fillId="0" borderId="13" xfId="0" applyBorder="1" applyAlignment="1">
      <alignment horizontal="left" vertical="center" wrapText="1"/>
      <protection hidden="1"/>
    </xf>
    <xf numFmtId="168" fontId="0" fillId="0" borderId="13" xfId="0" applyBorder="1" applyAlignment="1">
      <alignment horizontal="justify" vertical="center" wrapText="1"/>
      <protection hidden="1"/>
    </xf>
    <xf numFmtId="168" fontId="2" fillId="0" borderId="7" xfId="0" applyFont="1" applyBorder="1" applyAlignment="1">
      <alignment horizontal="center" vertical="center" wrapText="1"/>
      <protection hidden="1"/>
    </xf>
    <xf numFmtId="168" fontId="0" fillId="0" borderId="7" xfId="0" applyBorder="1" applyAlignment="1">
      <alignment horizontal="left" vertical="center" wrapText="1"/>
      <protection hidden="1"/>
    </xf>
    <xf numFmtId="173" fontId="0" fillId="0" borderId="7" xfId="0" applyNumberFormat="1" applyBorder="1" applyAlignment="1">
      <alignment horizontal="right" vertical="center" wrapText="1"/>
      <protection hidden="1"/>
    </xf>
    <xf numFmtId="168" fontId="0" fillId="0" borderId="7" xfId="0" applyBorder="1" applyAlignment="1">
      <alignment horizontal="justify" vertical="center" wrapText="1"/>
      <protection hidden="1"/>
    </xf>
    <xf numFmtId="2" fontId="0" fillId="0" borderId="7" xfId="0" applyNumberFormat="1" applyBorder="1" applyAlignment="1">
      <alignment horizontal="right" vertical="center" wrapText="1"/>
      <protection hidden="1"/>
    </xf>
    <xf numFmtId="168" fontId="11" fillId="0" borderId="7" xfId="0" applyFont="1" applyBorder="1" applyAlignment="1">
      <alignment horizontal="left" vertical="center" wrapText="1"/>
      <protection hidden="1"/>
    </xf>
    <xf numFmtId="174" fontId="11" fillId="0" borderId="7" xfId="0" applyNumberFormat="1" applyFont="1" applyBorder="1" applyAlignment="1">
      <alignment horizontal="right" vertical="center" wrapText="1"/>
      <protection hidden="1"/>
    </xf>
    <xf numFmtId="9" fontId="11" fillId="0" borderId="7" xfId="0" applyNumberFormat="1" applyFont="1" applyBorder="1" applyAlignment="1">
      <alignment horizontal="right" vertical="center" wrapText="1"/>
      <protection hidden="1"/>
    </xf>
    <xf numFmtId="168" fontId="2" fillId="0" borderId="7" xfId="0" applyFont="1" applyBorder="1" applyAlignment="1">
      <alignment horizontal="center" vertical="center" textRotation="90" wrapText="1"/>
      <protection hidden="1"/>
    </xf>
    <xf numFmtId="168" fontId="2" fillId="0" borderId="9" xfId="0" applyFont="1" applyBorder="1" applyAlignment="1">
      <alignment horizontal="center" vertical="center" wrapText="1"/>
      <protection hidden="1"/>
    </xf>
    <xf numFmtId="168" fontId="2" fillId="0" borderId="10" xfId="0" applyFont="1" applyBorder="1" applyAlignment="1">
      <alignment horizontal="center" vertical="center" wrapText="1"/>
      <protection hidden="1"/>
    </xf>
    <xf numFmtId="168" fontId="2" fillId="0" borderId="11" xfId="0" applyFont="1" applyBorder="1" applyAlignment="1">
      <alignment horizontal="center" vertical="center" wrapText="1"/>
      <protection hidden="1"/>
    </xf>
    <xf numFmtId="168" fontId="2" fillId="0" borderId="12" xfId="0" applyFont="1" applyBorder="1" applyAlignment="1">
      <alignment horizontal="center" vertical="center" wrapText="1"/>
      <protection hidden="1"/>
    </xf>
    <xf numFmtId="168" fontId="0" fillId="0" borderId="0" xfId="0" applyAlignment="1">
      <alignment horizontal="justify" wrapText="1"/>
      <protection hidden="1"/>
    </xf>
    <xf numFmtId="10" fontId="0" fillId="0" borderId="0" xfId="0" applyNumberFormat="1" applyAlignment="1">
      <alignment horizontal="center" vertical="center" wrapText="1"/>
      <protection hidden="1"/>
    </xf>
    <xf numFmtId="168" fontId="3" fillId="43" borderId="0" xfId="53" applyAlignment="1">
      <alignment horizontal="left" vertical="center" wrapText="1"/>
      <protection hidden="1"/>
    </xf>
    <xf numFmtId="10" fontId="3" fillId="43" borderId="0" xfId="2" applyNumberFormat="1" applyFont="1" applyFill="1" applyAlignment="1" applyProtection="1">
      <alignment horizontal="center" vertical="center" wrapText="1"/>
      <protection hidden="1"/>
    </xf>
    <xf numFmtId="168" fontId="4" fillId="65" borderId="0" xfId="47" applyProtection="1">
      <alignment horizontal="justify" vertical="center" wrapText="1"/>
      <protection hidden="1"/>
    </xf>
    <xf numFmtId="168" fontId="0" fillId="0" borderId="0" xfId="0" applyProtection="1">
      <alignment vertical="center"/>
      <protection hidden="1"/>
    </xf>
    <xf numFmtId="168" fontId="4" fillId="60" borderId="0" xfId="0" applyFont="1" applyFill="1" applyProtection="1">
      <alignment vertical="center"/>
      <protection hidden="1"/>
    </xf>
    <xf numFmtId="168" fontId="32" fillId="65" borderId="0" xfId="70" applyProtection="1">
      <alignment horizontal="center" vertical="center" wrapText="1"/>
      <protection hidden="1"/>
    </xf>
    <xf numFmtId="174" fontId="4" fillId="60" borderId="0" xfId="0" applyNumberFormat="1" applyFont="1" applyFill="1" applyProtection="1">
      <alignment vertical="center"/>
      <protection hidden="1"/>
    </xf>
    <xf numFmtId="168" fontId="4" fillId="60" borderId="0" xfId="0" applyFont="1" applyFill="1" applyAlignment="1" applyProtection="1">
      <alignment horizontal="left" vertical="center" wrapText="1"/>
      <protection hidden="1"/>
    </xf>
    <xf numFmtId="168" fontId="4" fillId="60" borderId="0" xfId="0" applyFont="1" applyFill="1" applyAlignment="1" applyProtection="1">
      <alignment vertical="center" wrapText="1"/>
      <protection hidden="1"/>
    </xf>
    <xf numFmtId="168" fontId="3" fillId="60" borderId="0" xfId="0" applyFont="1" applyFill="1" applyAlignment="1" applyProtection="1">
      <alignment vertical="center" wrapText="1"/>
      <protection hidden="1"/>
    </xf>
    <xf numFmtId="168" fontId="5" fillId="60" borderId="0" xfId="0" applyFont="1" applyFill="1" applyAlignment="1" applyProtection="1">
      <alignment horizontal="center" vertical="center" wrapText="1"/>
      <protection hidden="1"/>
    </xf>
    <xf numFmtId="168" fontId="29" fillId="60" borderId="0" xfId="0" applyFont="1" applyFill="1" applyAlignment="1" applyProtection="1">
      <alignment horizontal="center" vertical="center" wrapText="1"/>
      <protection hidden="1"/>
    </xf>
    <xf numFmtId="2" fontId="4" fillId="60" borderId="0" xfId="0" applyNumberFormat="1" applyFont="1" applyFill="1" applyAlignment="1" applyProtection="1">
      <alignment horizontal="right" vertical="center" wrapText="1"/>
      <protection hidden="1"/>
    </xf>
    <xf numFmtId="164" fontId="4" fillId="60" borderId="0" xfId="0" applyNumberFormat="1" applyFont="1" applyFill="1" applyAlignment="1" applyProtection="1">
      <alignment horizontal="left" vertical="center" wrapText="1"/>
      <protection hidden="1"/>
    </xf>
    <xf numFmtId="164" fontId="4" fillId="60" borderId="0" xfId="0" applyNumberFormat="1" applyFont="1" applyFill="1" applyAlignment="1" applyProtection="1">
      <alignment vertical="center" wrapText="1"/>
      <protection hidden="1"/>
    </xf>
    <xf numFmtId="174" fontId="4" fillId="60" borderId="0" xfId="0" applyNumberFormat="1" applyFont="1" applyFill="1" applyAlignment="1" applyProtection="1">
      <alignment vertical="center" wrapText="1"/>
      <protection hidden="1"/>
    </xf>
    <xf numFmtId="10" fontId="4" fillId="60" borderId="0" xfId="0" applyNumberFormat="1" applyFont="1" applyFill="1" applyAlignment="1" applyProtection="1">
      <alignment vertical="center" wrapText="1"/>
      <protection hidden="1"/>
    </xf>
    <xf numFmtId="4" fontId="4" fillId="60" borderId="0" xfId="0" applyNumberFormat="1" applyFont="1" applyFill="1" applyAlignment="1" applyProtection="1">
      <alignment horizontal="left" vertical="center" wrapText="1"/>
      <protection hidden="1"/>
    </xf>
    <xf numFmtId="4" fontId="4" fillId="60" borderId="0" xfId="0" applyNumberFormat="1" applyFont="1" applyFill="1" applyAlignment="1" applyProtection="1">
      <alignment vertical="center" wrapText="1"/>
      <protection hidden="1"/>
    </xf>
    <xf numFmtId="168" fontId="4" fillId="60" borderId="0" xfId="0" applyFont="1" applyFill="1" applyAlignment="1" applyProtection="1">
      <alignment horizontal="justify" vertical="center" wrapText="1"/>
      <protection hidden="1"/>
    </xf>
    <xf numFmtId="169" fontId="3" fillId="60" borderId="0" xfId="0" applyNumberFormat="1" applyFont="1" applyFill="1" applyAlignment="1" applyProtection="1">
      <alignment horizontal="right" vertical="center" wrapText="1"/>
      <protection hidden="1"/>
    </xf>
    <xf numFmtId="168" fontId="4" fillId="60" borderId="0" xfId="0" applyFont="1" applyFill="1" applyAlignment="1" applyProtection="1">
      <alignment horizontal="left" vertical="center" wrapText="1"/>
      <protection hidden="1"/>
    </xf>
    <xf numFmtId="168" fontId="31" fillId="60" borderId="0" xfId="0" applyFont="1" applyFill="1" applyAlignment="1" applyProtection="1">
      <alignment horizontal="center" vertical="center" wrapText="1"/>
      <protection hidden="1"/>
    </xf>
    <xf numFmtId="168" fontId="4" fillId="60" borderId="0" xfId="0" applyFont="1" applyFill="1" applyAlignment="1" applyProtection="1">
      <alignment horizontal="right" vertical="center" wrapText="1"/>
      <protection hidden="1"/>
    </xf>
    <xf numFmtId="169" fontId="4" fillId="60" borderId="0" xfId="0" applyNumberFormat="1" applyFont="1" applyFill="1" applyAlignment="1" applyProtection="1">
      <alignment horizontal="right" vertical="center" wrapText="1"/>
      <protection hidden="1"/>
    </xf>
    <xf numFmtId="10" fontId="4" fillId="60" borderId="0" xfId="0" applyNumberFormat="1" applyFont="1" applyFill="1" applyAlignment="1" applyProtection="1">
      <alignment horizontal="center" vertical="center" wrapText="1"/>
      <protection hidden="1"/>
    </xf>
    <xf numFmtId="174" fontId="4" fillId="60" borderId="0" xfId="0" applyNumberFormat="1" applyFont="1" applyFill="1" applyAlignment="1" applyProtection="1">
      <alignment horizontal="right" vertical="center" wrapText="1"/>
      <protection hidden="1"/>
    </xf>
    <xf numFmtId="168" fontId="4" fillId="60" borderId="0" xfId="0" applyFont="1" applyFill="1" applyAlignment="1" applyProtection="1">
      <alignment horizontal="justify" vertical="top" wrapText="1"/>
      <protection hidden="1"/>
    </xf>
    <xf numFmtId="168" fontId="30" fillId="60" borderId="0" xfId="0" applyFont="1" applyFill="1" applyAlignment="1" applyProtection="1">
      <alignment horizontal="center" vertical="center" wrapText="1"/>
      <protection hidden="1"/>
    </xf>
    <xf numFmtId="177" fontId="4" fillId="60" borderId="0" xfId="0" applyNumberFormat="1" applyFont="1" applyFill="1" applyAlignment="1" applyProtection="1">
      <alignment vertical="center" wrapText="1"/>
      <protection hidden="1"/>
    </xf>
    <xf numFmtId="168" fontId="4" fillId="60" borderId="0" xfId="0" applyFont="1" applyFill="1" applyAlignment="1" applyProtection="1">
      <alignment horizontal="left" vertical="center" wrapText="1"/>
      <protection locked="0"/>
    </xf>
    <xf numFmtId="174" fontId="4" fillId="60" borderId="0" xfId="0" applyNumberFormat="1" applyFont="1" applyFill="1" applyAlignment="1" applyProtection="1">
      <alignment horizontal="center" vertical="center" wrapText="1"/>
      <protection hidden="1"/>
    </xf>
    <xf numFmtId="168" fontId="0" fillId="0" borderId="0" xfId="0">
      <alignment vertical="center"/>
      <protection hidden="1"/>
    </xf>
    <xf numFmtId="168" fontId="3" fillId="0" borderId="0" xfId="0" applyFont="1" applyAlignment="1">
      <alignment horizontal="justify" vertical="center" wrapText="1"/>
      <protection hidden="1"/>
    </xf>
    <xf numFmtId="164" fontId="3" fillId="0" borderId="5" xfId="0" applyNumberFormat="1" applyFont="1" applyBorder="1" applyAlignment="1" applyProtection="1">
      <alignment vertical="center" wrapText="1"/>
      <protection locked="0"/>
    </xf>
    <xf numFmtId="4" fontId="3" fillId="0" borderId="5" xfId="2" applyNumberFormat="1" applyFont="1" applyFill="1" applyBorder="1" applyAlignment="1" applyProtection="1">
      <alignment horizontal="right" vertical="center" wrapText="1" readingOrder="1"/>
      <protection locked="0"/>
    </xf>
    <xf numFmtId="4" fontId="3" fillId="0" borderId="2" xfId="2" applyNumberFormat="1" applyFont="1" applyFill="1" applyBorder="1" applyAlignment="1" applyProtection="1">
      <alignment horizontal="right" vertical="center" wrapText="1" readingOrder="1"/>
      <protection locked="0"/>
    </xf>
    <xf numFmtId="164" fontId="3" fillId="0" borderId="2" xfId="0" applyNumberFormat="1" applyFont="1" applyBorder="1" applyAlignment="1" applyProtection="1">
      <alignment vertical="center" wrapText="1"/>
      <protection locked="0"/>
    </xf>
    <xf numFmtId="168" fontId="4" fillId="60" borderId="0" xfId="0" applyFont="1" applyFill="1" applyAlignment="1">
      <alignment vertical="center" wrapText="1"/>
      <protection hidden="1"/>
    </xf>
    <xf numFmtId="168" fontId="3" fillId="60" borderId="0" xfId="0" applyFont="1" applyFill="1" applyAlignment="1" applyProtection="1">
      <alignment vertical="center" wrapText="1"/>
      <protection locked="0"/>
    </xf>
    <xf numFmtId="168" fontId="3" fillId="0" borderId="0" xfId="0" applyFont="1" applyAlignment="1" applyProtection="1">
      <alignment vertical="center" wrapText="1"/>
      <protection locked="0"/>
    </xf>
    <xf numFmtId="168" fontId="3" fillId="0" borderId="0" xfId="0" applyFont="1" applyAlignment="1">
      <alignment horizontal="justify" vertical="top" wrapText="1"/>
      <protection hidden="1"/>
    </xf>
    <xf numFmtId="10" fontId="3" fillId="0" borderId="0" xfId="0" applyNumberFormat="1" applyFont="1" applyAlignment="1">
      <alignment horizontal="center" vertical="center" wrapText="1"/>
      <protection hidden="1"/>
    </xf>
    <xf numFmtId="174" fontId="3" fillId="0" borderId="5" xfId="0" applyNumberFormat="1" applyFont="1" applyBorder="1" applyAlignment="1" applyProtection="1">
      <alignment horizontal="center" vertical="center" wrapText="1"/>
      <protection locked="0"/>
    </xf>
    <xf numFmtId="174" fontId="3" fillId="0" borderId="5" xfId="0" applyNumberFormat="1" applyFont="1" applyBorder="1" applyAlignment="1" applyProtection="1">
      <alignment horizontal="left" vertical="center" wrapText="1"/>
      <protection locked="0"/>
    </xf>
    <xf numFmtId="168" fontId="3" fillId="0" borderId="5" xfId="0" applyFont="1" applyBorder="1" applyAlignment="1" applyProtection="1">
      <alignment vertical="center" wrapText="1"/>
      <protection locked="0"/>
    </xf>
    <xf numFmtId="164" fontId="3" fillId="0" borderId="0" xfId="0" applyNumberFormat="1" applyFont="1" applyAlignment="1" applyProtection="1">
      <alignment vertical="center" wrapText="1"/>
      <protection locked="0"/>
    </xf>
    <xf numFmtId="168" fontId="3" fillId="0" borderId="2" xfId="0" applyFont="1" applyBorder="1" applyAlignment="1" applyProtection="1">
      <alignment vertical="center" wrapText="1"/>
      <protection locked="0"/>
    </xf>
    <xf numFmtId="168" fontId="3" fillId="0" borderId="5" xfId="0" applyFont="1" applyBorder="1" applyAlignment="1" applyProtection="1">
      <alignment horizontal="left" vertical="center" wrapText="1"/>
      <protection locked="0"/>
    </xf>
    <xf numFmtId="168" fontId="3" fillId="0" borderId="2" xfId="0" applyFont="1" applyBorder="1" applyAlignment="1" applyProtection="1">
      <alignment horizontal="right" vertical="center" wrapText="1" indent="3"/>
      <protection locked="0"/>
    </xf>
    <xf numFmtId="168" fontId="3" fillId="0" borderId="8" xfId="0" applyFont="1" applyBorder="1" applyAlignment="1">
      <alignment horizontal="justify" vertical="center" wrapText="1"/>
      <protection hidden="1"/>
    </xf>
    <xf numFmtId="168" fontId="0" fillId="0" borderId="0" xfId="0" applyAlignment="1">
      <alignment horizontal="justify" vertical="center" wrapText="1"/>
      <protection hidden="1"/>
    </xf>
    <xf numFmtId="170" fontId="0" fillId="0" borderId="0" xfId="0" applyNumberFormat="1" applyAlignment="1">
      <alignment horizontal="right" vertical="center" wrapText="1" readingOrder="1"/>
      <protection hidden="1"/>
    </xf>
    <xf numFmtId="171" fontId="0" fillId="0" borderId="0" xfId="0" applyNumberFormat="1" applyAlignment="1">
      <alignment horizontal="right" vertical="center" wrapText="1" readingOrder="1"/>
      <protection hidden="1"/>
    </xf>
    <xf numFmtId="172" fontId="0" fillId="0" borderId="0" xfId="0" applyNumberFormat="1" applyAlignment="1">
      <alignment horizontal="right" vertical="center" wrapText="1" readingOrder="1"/>
      <protection hidden="1"/>
    </xf>
    <xf numFmtId="168" fontId="0" fillId="0" borderId="0" xfId="0" applyAlignment="1">
      <alignment horizontal="right" vertical="center" wrapText="1" readingOrder="1"/>
      <protection hidden="1"/>
    </xf>
    <xf numFmtId="1" fontId="0" fillId="0" borderId="13" xfId="0" applyNumberFormat="1" applyBorder="1" applyAlignment="1">
      <alignment horizontal="right" vertical="center" wrapText="1"/>
      <protection hidden="1"/>
    </xf>
    <xf numFmtId="9" fontId="0" fillId="0" borderId="3" xfId="2" applyFont="1" applyFill="1" applyBorder="1" applyAlignment="1" applyProtection="1">
      <alignment horizontal="center" vertical="center" wrapText="1"/>
      <protection hidden="1"/>
    </xf>
    <xf numFmtId="4" fontId="0" fillId="0" borderId="3" xfId="0" applyNumberFormat="1" applyBorder="1" applyAlignment="1">
      <alignment horizontal="right" vertical="center" wrapText="1"/>
      <protection hidden="1"/>
    </xf>
    <xf numFmtId="10" fontId="0" fillId="0" borderId="3" xfId="2" applyNumberFormat="1" applyFont="1" applyFill="1" applyBorder="1" applyAlignment="1" applyProtection="1">
      <alignment horizontal="right" vertical="center" wrapText="1"/>
      <protection hidden="1"/>
    </xf>
    <xf numFmtId="167" fontId="0" fillId="0" borderId="3" xfId="0" applyNumberFormat="1" applyBorder="1" applyAlignment="1">
      <alignment horizontal="right" vertical="center" wrapText="1"/>
      <protection hidden="1"/>
    </xf>
    <xf numFmtId="168" fontId="0" fillId="0" borderId="0" xfId="0" applyAlignment="1">
      <protection hidden="1"/>
    </xf>
    <xf numFmtId="10" fontId="3" fillId="0" borderId="7" xfId="0" applyNumberFormat="1" applyFont="1" applyBorder="1" applyAlignment="1">
      <alignment horizontal="center" vertical="center" wrapText="1"/>
      <protection hidden="1"/>
    </xf>
    <xf numFmtId="168" fontId="3" fillId="0" borderId="0" xfId="0" applyFont="1" applyAlignment="1">
      <alignment vertical="top" wrapText="1"/>
      <protection hidden="1"/>
    </xf>
    <xf numFmtId="168" fontId="2" fillId="0" borderId="3" xfId="0" applyFont="1" applyBorder="1" applyAlignment="1">
      <alignment horizontal="center" vertical="center" wrapText="1"/>
      <protection hidden="1"/>
    </xf>
    <xf numFmtId="168" fontId="2" fillId="0" borderId="13" xfId="0" applyFont="1" applyBorder="1" applyAlignment="1">
      <alignment horizontal="center" vertical="center" wrapText="1"/>
      <protection hidden="1"/>
    </xf>
    <xf numFmtId="168" fontId="14" fillId="0" borderId="3" xfId="0" applyFont="1" applyBorder="1" applyAlignment="1">
      <alignment horizontal="center" vertical="center" wrapText="1"/>
      <protection hidden="1"/>
    </xf>
    <xf numFmtId="10" fontId="3" fillId="0" borderId="23" xfId="0" applyNumberFormat="1" applyFont="1" applyBorder="1" applyAlignment="1">
      <alignment horizontal="center" vertical="center" wrapText="1"/>
      <protection hidden="1"/>
    </xf>
    <xf numFmtId="168" fontId="4" fillId="60" borderId="0" xfId="0" applyFont="1" applyFill="1">
      <alignment vertical="center"/>
      <protection hidden="1"/>
    </xf>
    <xf numFmtId="168" fontId="4" fillId="60" borderId="0" xfId="0" applyFont="1" applyFill="1" applyAlignment="1">
      <alignment wrapText="1"/>
      <protection hidden="1"/>
    </xf>
    <xf numFmtId="168" fontId="4" fillId="60" borderId="0" xfId="0" applyFont="1" applyFill="1" applyAlignment="1">
      <alignment vertical="top" wrapText="1"/>
      <protection hidden="1"/>
    </xf>
    <xf numFmtId="168" fontId="4" fillId="60" borderId="0" xfId="0" applyFont="1" applyFill="1" applyAlignment="1">
      <alignment horizontal="justify" vertical="top" wrapText="1"/>
      <protection hidden="1"/>
    </xf>
    <xf numFmtId="168" fontId="4" fillId="60" borderId="0" xfId="0" applyFont="1" applyFill="1" applyAlignment="1" applyProtection="1">
      <alignment vertical="center" wrapText="1"/>
      <protection locked="0"/>
    </xf>
    <xf numFmtId="168" fontId="4" fillId="65" borderId="0" xfId="47" applyProtection="1">
      <alignment horizontal="justify" vertical="center" wrapText="1"/>
      <protection locked="0"/>
    </xf>
    <xf numFmtId="174" fontId="3" fillId="0" borderId="2" xfId="0" applyNumberFormat="1" applyFont="1" applyBorder="1" applyAlignment="1" applyProtection="1">
      <alignment horizontal="right" vertical="center" wrapText="1" indent="2"/>
      <protection locked="0"/>
    </xf>
    <xf numFmtId="174" fontId="3" fillId="0" borderId="5" xfId="0" applyNumberFormat="1" applyFont="1" applyBorder="1" applyAlignment="1" applyProtection="1">
      <alignment horizontal="right" vertical="center" wrapText="1" indent="2"/>
      <protection locked="0"/>
    </xf>
    <xf numFmtId="168" fontId="3" fillId="0" borderId="0" xfId="0" applyFont="1" applyAlignment="1" applyProtection="1">
      <alignment horizontal="justify" vertical="center" wrapText="1"/>
      <protection locked="0"/>
    </xf>
    <xf numFmtId="168" fontId="3" fillId="43" borderId="0" xfId="0" applyFont="1" applyFill="1" applyAlignment="1" applyProtection="1">
      <alignment horizontal="center" vertical="center" wrapText="1"/>
      <protection locked="0"/>
    </xf>
    <xf numFmtId="9" fontId="3" fillId="0" borderId="0" xfId="2" applyFont="1" applyAlignment="1" applyProtection="1">
      <alignment vertical="center" wrapText="1"/>
      <protection locked="0"/>
    </xf>
    <xf numFmtId="9" fontId="3" fillId="0" borderId="0" xfId="0" applyNumberFormat="1" applyFont="1" applyAlignment="1" applyProtection="1">
      <alignment vertical="center" wrapText="1"/>
      <protection locked="0"/>
    </xf>
    <xf numFmtId="10" fontId="3" fillId="0" borderId="0" xfId="2" applyNumberFormat="1" applyFont="1" applyBorder="1" applyAlignment="1" applyProtection="1">
      <alignment vertical="center" wrapText="1"/>
      <protection locked="0"/>
    </xf>
    <xf numFmtId="168" fontId="3" fillId="43" borderId="0" xfId="0" applyFont="1" applyFill="1" applyAlignment="1" applyProtection="1">
      <alignment vertical="center" wrapText="1"/>
      <protection locked="0"/>
    </xf>
    <xf numFmtId="10" fontId="3" fillId="0" borderId="0" xfId="2" applyNumberFormat="1" applyFont="1" applyBorder="1" applyAlignment="1" applyProtection="1">
      <alignment horizontal="right" vertical="center" wrapText="1"/>
      <protection locked="0"/>
    </xf>
    <xf numFmtId="174" fontId="4" fillId="60" borderId="0" xfId="0" applyNumberFormat="1" applyFont="1" applyFill="1" applyAlignment="1" applyProtection="1">
      <alignment vertical="center" wrapText="1"/>
      <protection locked="0"/>
    </xf>
    <xf numFmtId="166" fontId="3" fillId="0" borderId="0" xfId="0" applyNumberFormat="1" applyFont="1" applyAlignment="1" applyProtection="1">
      <alignment horizontal="right" vertical="center" wrapText="1"/>
      <protection locked="0"/>
    </xf>
    <xf numFmtId="10" fontId="3" fillId="0" borderId="0" xfId="2" applyNumberFormat="1" applyFont="1" applyFill="1" applyBorder="1" applyAlignment="1" applyProtection="1">
      <alignment horizontal="right" vertical="center" wrapText="1"/>
      <protection locked="0"/>
    </xf>
    <xf numFmtId="168" fontId="9" fillId="0" borderId="0" xfId="0" applyFont="1" applyAlignment="1" applyProtection="1">
      <alignment vertical="center" wrapText="1"/>
      <protection locked="0"/>
    </xf>
    <xf numFmtId="168" fontId="3" fillId="0" borderId="0" xfId="0" applyFont="1" applyAlignment="1" applyProtection="1">
      <alignment horizontal="left" vertical="center" wrapText="1"/>
      <protection locked="0"/>
    </xf>
    <xf numFmtId="168" fontId="3" fillId="43" borderId="0" xfId="0" applyFont="1" applyFill="1" applyAlignment="1" applyProtection="1">
      <alignment horizontal="center" vertical="center" wrapText="1" readingOrder="1"/>
      <protection locked="0"/>
    </xf>
    <xf numFmtId="168" fontId="3" fillId="0" borderId="0" xfId="0" applyFont="1" applyAlignment="1" applyProtection="1">
      <alignment horizontal="center" vertical="top" wrapText="1" readingOrder="1"/>
      <protection locked="0"/>
    </xf>
    <xf numFmtId="168" fontId="3" fillId="0" borderId="5" xfId="0" applyFont="1" applyBorder="1" applyAlignment="1" applyProtection="1">
      <alignment horizontal="center" vertical="top" wrapText="1" readingOrder="1"/>
      <protection locked="0"/>
    </xf>
    <xf numFmtId="168" fontId="3" fillId="0" borderId="17" xfId="0" applyFont="1" applyBorder="1" applyAlignment="1" applyProtection="1">
      <alignment horizontal="center" vertical="top" wrapText="1" readingOrder="1"/>
      <protection locked="0"/>
    </xf>
    <xf numFmtId="168" fontId="3" fillId="0" borderId="0" xfId="0" applyFont="1" applyAlignment="1" applyProtection="1">
      <alignment horizontal="right" vertical="center" wrapText="1" readingOrder="1"/>
      <protection locked="0"/>
    </xf>
    <xf numFmtId="2" fontId="3" fillId="0" borderId="0" xfId="0" applyNumberFormat="1" applyFont="1" applyAlignment="1" applyProtection="1">
      <alignment vertical="center" wrapText="1"/>
      <protection locked="0"/>
    </xf>
    <xf numFmtId="168" fontId="3" fillId="0" borderId="0" xfId="0" applyFont="1" applyAlignment="1" applyProtection="1">
      <alignment horizontal="right" vertical="center" wrapText="1" indent="3"/>
      <protection locked="0"/>
    </xf>
    <xf numFmtId="168" fontId="2" fillId="0" borderId="0" xfId="0" applyFont="1" applyAlignment="1" applyProtection="1">
      <alignment vertical="center" wrapText="1"/>
      <protection locked="0"/>
    </xf>
    <xf numFmtId="168" fontId="4" fillId="65" borderId="0" xfId="47">
      <alignment horizontal="justify" vertical="center" wrapText="1"/>
      <protection hidden="1"/>
    </xf>
    <xf numFmtId="168" fontId="0" fillId="0" borderId="0" xfId="0" applyProtection="1">
      <alignment vertical="center"/>
      <protection locked="0"/>
    </xf>
    <xf numFmtId="168" fontId="0" fillId="0" borderId="2" xfId="0" applyBorder="1" applyProtection="1">
      <alignment vertical="center"/>
      <protection locked="0"/>
    </xf>
    <xf numFmtId="176" fontId="3" fillId="0" borderId="2" xfId="0" applyNumberFormat="1" applyFont="1" applyBorder="1" applyAlignment="1" applyProtection="1">
      <alignment vertical="center" wrapText="1"/>
      <protection locked="0"/>
    </xf>
    <xf numFmtId="168" fontId="3" fillId="65" borderId="0" xfId="47" applyFont="1">
      <alignment horizontal="justify" vertical="center" wrapText="1"/>
      <protection hidden="1"/>
    </xf>
    <xf numFmtId="10" fontId="21" fillId="0" borderId="31" xfId="2" applyNumberFormat="1" applyFont="1" applyBorder="1" applyAlignment="1" applyProtection="1">
      <alignment horizontal="right" vertical="center" wrapText="1" readingOrder="1"/>
      <protection hidden="1"/>
    </xf>
    <xf numFmtId="10" fontId="17" fillId="60" borderId="0" xfId="2" applyNumberFormat="1" applyFont="1" applyFill="1" applyBorder="1" applyAlignment="1" applyProtection="1">
      <alignment horizontal="right" vertical="center" wrapText="1" readingOrder="1"/>
      <protection hidden="1"/>
    </xf>
    <xf numFmtId="10" fontId="18" fillId="60" borderId="0" xfId="2" applyNumberFormat="1" applyFont="1" applyFill="1" applyBorder="1" applyAlignment="1" applyProtection="1">
      <alignment horizontal="right" vertical="center" wrapText="1" readingOrder="1"/>
      <protection hidden="1"/>
    </xf>
    <xf numFmtId="168" fontId="4" fillId="38" borderId="0" xfId="48">
      <alignment horizontal="justify" vertical="center" wrapText="1"/>
      <protection hidden="1"/>
    </xf>
    <xf numFmtId="168" fontId="4" fillId="60" borderId="0" xfId="47" applyFill="1">
      <alignment horizontal="justify" vertical="center" wrapText="1"/>
      <protection hidden="1"/>
    </xf>
    <xf numFmtId="168" fontId="25" fillId="0" borderId="0" xfId="0" applyFont="1" applyAlignment="1">
      <alignment horizontal="right" wrapText="1" indent="1" readingOrder="1"/>
      <protection hidden="1"/>
    </xf>
    <xf numFmtId="168" fontId="26" fillId="0" borderId="0" xfId="0" applyFont="1" applyAlignment="1">
      <alignment horizontal="right" wrapText="1" indent="1" readingOrder="1"/>
      <protection hidden="1"/>
    </xf>
    <xf numFmtId="168" fontId="25" fillId="0" borderId="0" xfId="0" applyFont="1" applyAlignment="1">
      <alignment horizontal="center" wrapText="1" readingOrder="1"/>
      <protection hidden="1"/>
    </xf>
    <xf numFmtId="168" fontId="27" fillId="0" borderId="0" xfId="0" applyFont="1" applyAlignment="1">
      <alignment horizontal="center" wrapText="1" readingOrder="1"/>
      <protection hidden="1"/>
    </xf>
    <xf numFmtId="168" fontId="25" fillId="0" borderId="2" xfId="0" applyFont="1" applyBorder="1" applyAlignment="1">
      <alignment horizontal="right" wrapText="1" indent="1" readingOrder="1"/>
      <protection hidden="1"/>
    </xf>
    <xf numFmtId="9" fontId="25" fillId="0" borderId="2" xfId="2" applyFont="1" applyBorder="1" applyAlignment="1" applyProtection="1">
      <alignment horizontal="right" wrapText="1" indent="1" readingOrder="1"/>
      <protection hidden="1"/>
    </xf>
    <xf numFmtId="9" fontId="25" fillId="0" borderId="0" xfId="2" applyFont="1" applyBorder="1" applyAlignment="1" applyProtection="1">
      <alignment horizontal="right" wrapText="1" indent="1" readingOrder="1"/>
      <protection hidden="1"/>
    </xf>
    <xf numFmtId="168" fontId="25" fillId="0" borderId="5" xfId="0" applyFont="1" applyBorder="1" applyAlignment="1">
      <alignment horizontal="right" wrapText="1" indent="1" readingOrder="1"/>
      <protection hidden="1"/>
    </xf>
    <xf numFmtId="9" fontId="25" fillId="0" borderId="5" xfId="2" applyFont="1" applyBorder="1" applyAlignment="1" applyProtection="1">
      <alignment horizontal="right" wrapText="1" indent="1" readingOrder="1"/>
      <protection hidden="1"/>
    </xf>
    <xf numFmtId="168" fontId="28" fillId="0" borderId="0" xfId="0" applyFont="1" applyAlignment="1">
      <alignment horizontal="right" wrapText="1" indent="1" readingOrder="1"/>
      <protection hidden="1"/>
    </xf>
    <xf numFmtId="168" fontId="25" fillId="0" borderId="0" xfId="0" applyFont="1" applyAlignment="1">
      <alignment horizontal="left" wrapText="1" readingOrder="1"/>
      <protection hidden="1"/>
    </xf>
    <xf numFmtId="168" fontId="25" fillId="0" borderId="0" xfId="0" applyFont="1" applyAlignment="1">
      <alignment wrapText="1" readingOrder="1"/>
      <protection hidden="1"/>
    </xf>
    <xf numFmtId="168" fontId="25" fillId="0" borderId="17" xfId="0" applyFont="1" applyBorder="1" applyAlignment="1">
      <alignment horizontal="left" wrapText="1" readingOrder="1"/>
      <protection hidden="1"/>
    </xf>
    <xf numFmtId="168" fontId="25" fillId="0" borderId="17" xfId="0" applyFont="1" applyBorder="1" applyAlignment="1">
      <alignment horizontal="right" wrapText="1" indent="1" readingOrder="1"/>
      <protection hidden="1"/>
    </xf>
    <xf numFmtId="168" fontId="25" fillId="0" borderId="2" xfId="0" applyFont="1" applyBorder="1" applyAlignment="1">
      <alignment horizontal="left" wrapText="1" readingOrder="1"/>
      <protection hidden="1"/>
    </xf>
    <xf numFmtId="168" fontId="25" fillId="63" borderId="0" xfId="0" applyFont="1" applyFill="1" applyAlignment="1">
      <alignment horizontal="right" wrapText="1" indent="1" readingOrder="1"/>
      <protection hidden="1"/>
    </xf>
    <xf numFmtId="168" fontId="25" fillId="63" borderId="2" xfId="0" applyFont="1" applyFill="1" applyBorder="1" applyAlignment="1">
      <alignment horizontal="right" wrapText="1" indent="1" readingOrder="1"/>
      <protection hidden="1"/>
    </xf>
    <xf numFmtId="168" fontId="27" fillId="0" borderId="2" xfId="0" applyFont="1" applyBorder="1" applyAlignment="1">
      <alignment horizontal="center" wrapText="1" readingOrder="1"/>
      <protection hidden="1"/>
    </xf>
    <xf numFmtId="168" fontId="4" fillId="0" borderId="0" xfId="0" applyFont="1" applyAlignment="1">
      <alignment horizontal="right" vertical="center" wrapText="1" readingOrder="1"/>
      <protection hidden="1"/>
    </xf>
    <xf numFmtId="168" fontId="2" fillId="0" borderId="0" xfId="0" applyFont="1" applyAlignment="1">
      <alignment horizontal="left" vertical="center" wrapText="1" readingOrder="1"/>
      <protection hidden="1"/>
    </xf>
    <xf numFmtId="168" fontId="3" fillId="0" borderId="0" xfId="0" applyFont="1" applyAlignment="1">
      <alignment horizontal="right" vertical="center" wrapText="1" readingOrder="1"/>
      <protection hidden="1"/>
    </xf>
    <xf numFmtId="168" fontId="3" fillId="0" borderId="0" xfId="0" applyFont="1" applyAlignment="1">
      <alignment horizontal="justify" vertical="center" wrapText="1" readingOrder="1"/>
      <protection hidden="1"/>
    </xf>
    <xf numFmtId="168" fontId="5" fillId="38" borderId="0" xfId="48" applyFont="1" applyAlignment="1">
      <alignment horizontal="center" vertical="center" wrapText="1"/>
      <protection hidden="1"/>
    </xf>
    <xf numFmtId="168" fontId="3" fillId="0" borderId="0" xfId="0" applyFont="1" applyAlignment="1">
      <alignment horizontal="left" vertical="center" wrapText="1" readingOrder="1"/>
      <protection hidden="1"/>
    </xf>
    <xf numFmtId="168" fontId="3" fillId="43" borderId="0" xfId="53" applyAlignment="1">
      <alignment horizontal="left" vertical="center" wrapText="1"/>
      <protection hidden="1"/>
    </xf>
    <xf numFmtId="168" fontId="3" fillId="43" borderId="0" xfId="53" applyAlignment="1">
      <alignment horizontal="right" vertical="center" wrapText="1"/>
      <protection hidden="1"/>
    </xf>
    <xf numFmtId="168" fontId="3" fillId="43" borderId="2" xfId="53" applyBorder="1" applyAlignment="1">
      <alignment horizontal="left" vertical="center" wrapText="1"/>
      <protection hidden="1"/>
    </xf>
    <xf numFmtId="168" fontId="3" fillId="43" borderId="2" xfId="53" applyBorder="1" applyAlignment="1">
      <alignment horizontal="right" vertical="center" wrapText="1"/>
      <protection hidden="1"/>
    </xf>
    <xf numFmtId="168" fontId="3" fillId="0" borderId="0" xfId="0" applyFont="1" applyAlignment="1">
      <alignment horizontal="left" wrapText="1" readingOrder="1"/>
      <protection hidden="1"/>
    </xf>
    <xf numFmtId="168" fontId="3" fillId="0" borderId="0" xfId="0" applyFont="1" applyAlignment="1">
      <alignment horizontal="right" wrapText="1" readingOrder="1"/>
      <protection hidden="1"/>
    </xf>
    <xf numFmtId="168" fontId="3" fillId="0" borderId="2" xfId="0" applyFont="1" applyBorder="1" applyAlignment="1">
      <alignment horizontal="left" vertical="center" wrapText="1" readingOrder="1"/>
      <protection hidden="1"/>
    </xf>
    <xf numFmtId="168" fontId="3" fillId="0" borderId="2" xfId="0" applyFont="1" applyBorder="1" applyAlignment="1">
      <alignment horizontal="right" vertical="center" wrapText="1" readingOrder="1"/>
      <protection hidden="1"/>
    </xf>
    <xf numFmtId="168" fontId="2" fillId="0" borderId="1" xfId="0" applyFont="1" applyBorder="1" applyAlignment="1">
      <alignment horizontal="center" vertical="center" wrapText="1" readingOrder="1"/>
      <protection hidden="1"/>
    </xf>
    <xf numFmtId="177" fontId="3" fillId="0" borderId="0" xfId="0" applyNumberFormat="1" applyFont="1" applyAlignment="1">
      <alignment vertical="center" wrapText="1" readingOrder="1"/>
      <protection hidden="1"/>
    </xf>
    <xf numFmtId="9" fontId="3" fillId="0" borderId="0" xfId="2" applyFont="1" applyAlignment="1" applyProtection="1">
      <alignment horizontal="right" vertical="center" wrapText="1" readingOrder="1"/>
      <protection hidden="1"/>
    </xf>
    <xf numFmtId="168" fontId="3" fillId="0" borderId="5" xfId="0" applyFont="1" applyBorder="1" applyAlignment="1">
      <alignment horizontal="right" vertical="center" wrapText="1" readingOrder="1"/>
      <protection hidden="1"/>
    </xf>
    <xf numFmtId="9" fontId="3" fillId="0" borderId="5" xfId="2" applyFont="1" applyBorder="1" applyAlignment="1" applyProtection="1">
      <alignment horizontal="right" vertical="center" wrapText="1" readingOrder="1"/>
      <protection hidden="1"/>
    </xf>
    <xf numFmtId="168" fontId="3" fillId="0" borderId="0" xfId="0" applyFont="1" applyAlignment="1">
      <alignment horizontal="center" vertical="center" wrapText="1" readingOrder="1"/>
      <protection hidden="1"/>
    </xf>
    <xf numFmtId="168" fontId="3" fillId="0" borderId="17" xfId="0" applyFont="1" applyBorder="1" applyAlignment="1">
      <alignment horizontal="right" vertical="center" wrapText="1" readingOrder="1"/>
      <protection hidden="1"/>
    </xf>
    <xf numFmtId="168" fontId="3" fillId="63" borderId="2" xfId="0" applyFont="1" applyFill="1" applyBorder="1" applyAlignment="1">
      <alignment horizontal="right" vertical="center" wrapText="1" readingOrder="1"/>
      <protection hidden="1"/>
    </xf>
    <xf numFmtId="10" fontId="4" fillId="60" borderId="0" xfId="2" applyNumberFormat="1" applyFont="1" applyFill="1" applyBorder="1" applyAlignment="1" applyProtection="1">
      <alignment horizontal="center" vertical="center" wrapText="1"/>
      <protection hidden="1"/>
    </xf>
    <xf numFmtId="10" fontId="4" fillId="60" borderId="0" xfId="2" applyNumberFormat="1" applyFont="1" applyFill="1" applyBorder="1" applyAlignment="1" applyProtection="1">
      <alignment vertical="center" wrapText="1"/>
      <protection hidden="1"/>
    </xf>
    <xf numFmtId="168" fontId="2" fillId="0" borderId="2" xfId="0" applyFont="1" applyBorder="1" applyAlignment="1">
      <alignment horizontal="center" vertical="center" wrapText="1" readingOrder="1"/>
      <protection hidden="1"/>
    </xf>
    <xf numFmtId="168" fontId="18" fillId="64" borderId="2" xfId="0" applyFont="1" applyFill="1" applyBorder="1" applyAlignment="1" applyProtection="1">
      <alignment horizontal="right" vertical="center" wrapText="1" readingOrder="1"/>
      <protection locked="0"/>
    </xf>
    <xf numFmtId="10" fontId="18" fillId="0" borderId="2" xfId="2" applyNumberFormat="1" applyFont="1" applyBorder="1" applyAlignment="1" applyProtection="1">
      <alignment horizontal="right" vertical="center" wrapText="1" readingOrder="1"/>
      <protection hidden="1"/>
    </xf>
    <xf numFmtId="10" fontId="18" fillId="0" borderId="0" xfId="2" applyNumberFormat="1" applyFont="1" applyAlignment="1" applyProtection="1">
      <alignment horizontal="center" vertical="center" wrapText="1" readingOrder="1"/>
      <protection hidden="1"/>
    </xf>
    <xf numFmtId="10" fontId="18" fillId="0" borderId="5" xfId="2" applyNumberFormat="1" applyFont="1" applyBorder="1" applyAlignment="1" applyProtection="1">
      <alignment horizontal="center" vertical="center" wrapText="1" readingOrder="1"/>
      <protection hidden="1"/>
    </xf>
    <xf numFmtId="168" fontId="32" fillId="65" borderId="0" xfId="70">
      <alignment horizontal="center" vertical="center" wrapText="1"/>
      <protection hidden="1"/>
    </xf>
    <xf numFmtId="168" fontId="3" fillId="0" borderId="2" xfId="0" applyFont="1" applyBorder="1" applyAlignment="1">
      <alignment horizontal="center" vertical="center" wrapText="1" readingOrder="1"/>
      <protection hidden="1"/>
    </xf>
    <xf numFmtId="168" fontId="2" fillId="0" borderId="2" xfId="0" quotePrefix="1" applyFont="1" applyBorder="1" applyAlignment="1">
      <alignment horizontal="center" vertical="center" wrapText="1" readingOrder="1"/>
      <protection hidden="1"/>
    </xf>
    <xf numFmtId="174" fontId="3" fillId="0" borderId="5" xfId="0" applyNumberFormat="1" applyFont="1" applyBorder="1" applyAlignment="1">
      <alignment horizontal="center" vertical="center" wrapText="1" readingOrder="1"/>
      <protection hidden="1"/>
    </xf>
    <xf numFmtId="168" fontId="3" fillId="0" borderId="5" xfId="0" applyFont="1" applyBorder="1" applyAlignment="1">
      <alignment horizontal="center" vertical="center" wrapText="1" readingOrder="1"/>
      <protection hidden="1"/>
    </xf>
    <xf numFmtId="9" fontId="3" fillId="0" borderId="5" xfId="2" applyFont="1" applyBorder="1" applyAlignment="1" applyProtection="1">
      <alignment horizontal="center" vertical="center" wrapText="1" readingOrder="1"/>
      <protection hidden="1"/>
    </xf>
    <xf numFmtId="174" fontId="3" fillId="0" borderId="1" xfId="0" applyNumberFormat="1" applyFont="1" applyBorder="1" applyAlignment="1">
      <alignment horizontal="center" vertical="center" wrapText="1" readingOrder="1"/>
      <protection hidden="1"/>
    </xf>
    <xf numFmtId="168" fontId="0" fillId="0" borderId="5" xfId="0" applyBorder="1" applyProtection="1">
      <alignment vertical="center"/>
      <protection locked="0"/>
    </xf>
    <xf numFmtId="168" fontId="2" fillId="0" borderId="24" xfId="0" applyFont="1" applyBorder="1" applyAlignment="1">
      <alignment horizontal="right" vertical="top" wrapText="1" readingOrder="1"/>
      <protection hidden="1"/>
    </xf>
    <xf numFmtId="168" fontId="2" fillId="0" borderId="29" xfId="0" applyFont="1" applyBorder="1" applyAlignment="1">
      <alignment horizontal="right" vertical="top" wrapText="1" readingOrder="1"/>
      <protection hidden="1"/>
    </xf>
    <xf numFmtId="168" fontId="3" fillId="43" borderId="0" xfId="53" applyProtection="1">
      <alignment horizontal="center" vertical="center" wrapText="1"/>
      <protection locked="0"/>
    </xf>
    <xf numFmtId="168" fontId="5" fillId="40" borderId="0" xfId="50" applyAlignment="1" applyProtection="1">
      <alignment horizontal="center" vertical="center" wrapText="1"/>
      <protection locked="0"/>
    </xf>
    <xf numFmtId="174" fontId="14" fillId="0" borderId="0" xfId="0" applyNumberFormat="1" applyFont="1" applyProtection="1">
      <alignment vertical="center"/>
      <protection locked="0"/>
    </xf>
    <xf numFmtId="168" fontId="0" fillId="0" borderId="5" xfId="0" applyBorder="1" applyAlignment="1" applyProtection="1">
      <alignment horizontal="right" vertical="center" indent="60"/>
      <protection locked="0"/>
    </xf>
    <xf numFmtId="168" fontId="3" fillId="42" borderId="0" xfId="52" applyProtection="1">
      <alignment horizontal="center" vertical="center" wrapText="1"/>
      <protection locked="0"/>
    </xf>
    <xf numFmtId="168" fontId="0" fillId="0" borderId="5" xfId="0" applyBorder="1" applyAlignment="1" applyProtection="1">
      <alignment horizontal="right" vertical="center" indent="1"/>
      <protection locked="0"/>
    </xf>
    <xf numFmtId="168" fontId="3" fillId="0" borderId="0" xfId="0" applyFont="1" applyAlignment="1" applyProtection="1">
      <alignment horizontal="distributed" wrapText="1"/>
      <protection locked="0"/>
    </xf>
    <xf numFmtId="168" fontId="5" fillId="65" borderId="0" xfId="47" applyFont="1" applyAlignment="1">
      <alignment horizontal="center" vertical="center" wrapText="1"/>
      <protection hidden="1"/>
    </xf>
    <xf numFmtId="168" fontId="5" fillId="60" borderId="0" xfId="47" applyFont="1" applyFill="1" applyAlignment="1">
      <alignment horizontal="center" vertical="center" wrapText="1"/>
      <protection hidden="1"/>
    </xf>
    <xf numFmtId="168" fontId="0" fillId="60" borderId="0" xfId="0" applyFill="1">
      <alignment vertical="center"/>
      <protection hidden="1"/>
    </xf>
    <xf numFmtId="168" fontId="3" fillId="66" borderId="2" xfId="71" applyBorder="1">
      <alignment horizontal="center" vertical="center" wrapText="1"/>
      <protection hidden="1"/>
    </xf>
    <xf numFmtId="168" fontId="2" fillId="66" borderId="2" xfId="71" quotePrefix="1" applyFont="1" applyBorder="1" applyAlignment="1">
      <alignment horizontal="left" vertical="center" wrapText="1"/>
      <protection hidden="1"/>
    </xf>
    <xf numFmtId="168" fontId="3" fillId="60" borderId="5" xfId="53" applyFill="1" applyBorder="1">
      <alignment horizontal="center" vertical="center" wrapText="1"/>
      <protection hidden="1"/>
    </xf>
    <xf numFmtId="168" fontId="2" fillId="60" borderId="5" xfId="53" quotePrefix="1" applyFont="1" applyFill="1" applyBorder="1" applyAlignment="1">
      <alignment horizontal="justify" vertical="center" wrapText="1"/>
      <protection hidden="1"/>
    </xf>
    <xf numFmtId="168" fontId="3" fillId="60" borderId="0" xfId="0" applyFont="1" applyFill="1" applyAlignment="1" applyProtection="1">
      <alignment horizontal="left" vertical="center" wrapText="1"/>
      <protection locked="0"/>
    </xf>
    <xf numFmtId="176" fontId="3" fillId="0" borderId="5" xfId="0" applyNumberFormat="1" applyFont="1" applyBorder="1" applyAlignment="1" applyProtection="1">
      <alignment vertical="center" wrapText="1"/>
      <protection locked="0"/>
    </xf>
    <xf numFmtId="168" fontId="4" fillId="0" borderId="0" xfId="47" applyFill="1" applyAlignment="1" applyProtection="1">
      <alignment horizontal="center" vertical="center" wrapText="1"/>
      <protection hidden="1"/>
    </xf>
    <xf numFmtId="168" fontId="3" fillId="60" borderId="0" xfId="0" applyFont="1" applyFill="1" applyAlignment="1" applyProtection="1">
      <alignment horizontal="left" vertical="center" wrapText="1"/>
      <protection hidden="1"/>
    </xf>
    <xf numFmtId="168" fontId="3" fillId="65" borderId="0" xfId="47" applyFont="1" applyProtection="1">
      <alignment horizontal="justify" vertical="center" wrapText="1"/>
      <protection hidden="1"/>
    </xf>
    <xf numFmtId="168" fontId="3" fillId="0" borderId="0" xfId="47" applyFont="1" applyFill="1" applyAlignment="1" applyProtection="1">
      <alignment horizontal="center" vertical="center" wrapText="1"/>
      <protection hidden="1"/>
    </xf>
    <xf numFmtId="168" fontId="3" fillId="60" borderId="0" xfId="0" applyFont="1" applyFill="1" applyAlignment="1" applyProtection="1">
      <alignment horizontal="center" vertical="center" wrapText="1"/>
      <protection locked="0"/>
    </xf>
    <xf numFmtId="168" fontId="17" fillId="60" borderId="0" xfId="0" applyFont="1" applyFill="1" applyAlignment="1" applyProtection="1">
      <alignment horizontal="right" vertical="center" wrapText="1" readingOrder="1"/>
      <protection hidden="1"/>
    </xf>
    <xf numFmtId="168" fontId="18" fillId="0" borderId="0" xfId="0" applyFont="1" applyAlignment="1" applyProtection="1">
      <alignment horizontal="right" vertical="center" wrapText="1" readingOrder="1"/>
      <protection hidden="1"/>
    </xf>
    <xf numFmtId="168" fontId="3" fillId="0" borderId="0" xfId="47" applyFont="1" applyFill="1" applyProtection="1">
      <alignment horizontal="justify" vertical="center" wrapText="1"/>
      <protection hidden="1"/>
    </xf>
    <xf numFmtId="168" fontId="2" fillId="43" borderId="0" xfId="53" applyFont="1" applyProtection="1">
      <alignment horizontal="center" vertical="center" wrapText="1"/>
      <protection hidden="1"/>
    </xf>
    <xf numFmtId="168" fontId="18" fillId="0" borderId="0" xfId="0" applyFont="1" applyAlignment="1" applyProtection="1">
      <alignment horizontal="left" vertical="center" wrapText="1" readingOrder="1"/>
      <protection hidden="1"/>
    </xf>
    <xf numFmtId="168" fontId="18" fillId="0" borderId="31" xfId="0" applyFont="1" applyBorder="1" applyAlignment="1" applyProtection="1">
      <alignment horizontal="center" vertical="center" wrapText="1" readingOrder="1"/>
      <protection hidden="1"/>
    </xf>
    <xf numFmtId="168" fontId="18" fillId="0" borderId="31" xfId="0" applyFont="1" applyBorder="1" applyAlignment="1" applyProtection="1">
      <alignment horizontal="left" vertical="center" wrapText="1" readingOrder="1"/>
      <protection hidden="1"/>
    </xf>
    <xf numFmtId="168" fontId="18" fillId="0" borderId="32" xfId="0" applyFont="1" applyBorder="1" applyAlignment="1" applyProtection="1">
      <alignment horizontal="center" vertical="center" wrapText="1" readingOrder="1"/>
      <protection hidden="1"/>
    </xf>
    <xf numFmtId="168" fontId="18" fillId="0" borderId="32" xfId="0" applyFont="1" applyBorder="1" applyAlignment="1" applyProtection="1">
      <alignment horizontal="left" vertical="center" wrapText="1" readingOrder="1"/>
      <protection hidden="1"/>
    </xf>
    <xf numFmtId="168" fontId="20" fillId="0" borderId="33" xfId="0" applyFont="1" applyBorder="1" applyAlignment="1" applyProtection="1">
      <alignment horizontal="left" vertical="center" wrapText="1" readingOrder="1"/>
      <protection hidden="1"/>
    </xf>
    <xf numFmtId="168" fontId="18" fillId="0" borderId="33" xfId="0" applyFont="1" applyBorder="1" applyAlignment="1" applyProtection="1">
      <alignment horizontal="right" vertical="center" wrapText="1" readingOrder="1"/>
      <protection hidden="1"/>
    </xf>
    <xf numFmtId="168" fontId="21" fillId="0" borderId="31" xfId="0" applyFont="1" applyBorder="1" applyAlignment="1" applyProtection="1">
      <alignment horizontal="right" vertical="center" wrapText="1" readingOrder="1"/>
      <protection hidden="1"/>
    </xf>
    <xf numFmtId="168" fontId="18" fillId="0" borderId="31" xfId="0" applyFont="1" applyBorder="1" applyAlignment="1" applyProtection="1">
      <alignment horizontal="left" vertical="center" wrapText="1" readingOrder="1"/>
      <protection hidden="1"/>
    </xf>
    <xf numFmtId="168" fontId="18" fillId="0" borderId="31" xfId="0" applyFont="1" applyBorder="1" applyAlignment="1" applyProtection="1">
      <alignment horizontal="right" vertical="center" wrapText="1" readingOrder="1"/>
      <protection hidden="1"/>
    </xf>
    <xf numFmtId="168" fontId="21" fillId="0" borderId="32" xfId="0" applyFont="1" applyBorder="1" applyAlignment="1" applyProtection="1">
      <alignment horizontal="right" vertical="center" wrapText="1" readingOrder="1"/>
      <protection hidden="1"/>
    </xf>
    <xf numFmtId="168" fontId="18" fillId="0" borderId="0" xfId="0" applyFont="1" applyAlignment="1" applyProtection="1">
      <alignment vertical="center" wrapText="1" readingOrder="1"/>
      <protection hidden="1"/>
    </xf>
    <xf numFmtId="168" fontId="20" fillId="0" borderId="31" xfId="0" applyFont="1" applyBorder="1" applyAlignment="1" applyProtection="1">
      <alignment horizontal="left" vertical="center" wrapText="1" readingOrder="1"/>
      <protection hidden="1"/>
    </xf>
    <xf numFmtId="177" fontId="20" fillId="0" borderId="31" xfId="0" applyNumberFormat="1" applyFont="1" applyBorder="1" applyAlignment="1" applyProtection="1">
      <alignment horizontal="right" vertical="center" wrapText="1" readingOrder="1"/>
      <protection hidden="1"/>
    </xf>
    <xf numFmtId="168" fontId="18" fillId="0" borderId="2" xfId="0" applyFont="1" applyBorder="1" applyAlignment="1" applyProtection="1">
      <alignment horizontal="left" vertical="center" wrapText="1" readingOrder="1"/>
      <protection hidden="1"/>
    </xf>
    <xf numFmtId="177" fontId="18" fillId="0" borderId="2" xfId="0" applyNumberFormat="1" applyFont="1" applyBorder="1" applyAlignment="1" applyProtection="1">
      <alignment horizontal="right" vertical="center" wrapText="1" readingOrder="1"/>
      <protection hidden="1"/>
    </xf>
    <xf numFmtId="168" fontId="21" fillId="0" borderId="31" xfId="0" applyFont="1" applyBorder="1" applyAlignment="1" applyProtection="1">
      <alignment horizontal="left" vertical="center" wrapText="1" readingOrder="1"/>
      <protection hidden="1"/>
    </xf>
    <xf numFmtId="168" fontId="21" fillId="0" borderId="0" xfId="0" applyFont="1" applyAlignment="1" applyProtection="1">
      <alignment horizontal="center" vertical="center" wrapText="1" readingOrder="1"/>
      <protection hidden="1"/>
    </xf>
    <xf numFmtId="168" fontId="18" fillId="0" borderId="0" xfId="0" applyFont="1" applyAlignment="1" applyProtection="1">
      <alignment horizontal="justify" vertical="center" wrapText="1" readingOrder="1"/>
      <protection hidden="1"/>
    </xf>
    <xf numFmtId="168" fontId="20" fillId="62" borderId="0" xfId="0" applyFont="1" applyFill="1" applyAlignment="1" applyProtection="1">
      <alignment horizontal="left" vertical="center" wrapText="1" readingOrder="1"/>
      <protection hidden="1"/>
    </xf>
    <xf numFmtId="168" fontId="18" fillId="63" borderId="0" xfId="0" applyFont="1" applyFill="1" applyAlignment="1" applyProtection="1">
      <alignment horizontal="center" vertical="center" wrapText="1" readingOrder="1"/>
      <protection hidden="1"/>
    </xf>
    <xf numFmtId="168" fontId="20" fillId="63" borderId="0" xfId="0" applyFont="1" applyFill="1" applyAlignment="1" applyProtection="1">
      <alignment horizontal="center" vertical="center" wrapText="1" readingOrder="1"/>
      <protection hidden="1"/>
    </xf>
    <xf numFmtId="168" fontId="18" fillId="0" borderId="0" xfId="0" applyFont="1" applyAlignment="1" applyProtection="1">
      <alignment horizontal="left" vertical="center" wrapText="1" readingOrder="1"/>
      <protection hidden="1"/>
    </xf>
    <xf numFmtId="168" fontId="17" fillId="60" borderId="0" xfId="0" applyFont="1" applyFill="1" applyAlignment="1" applyProtection="1">
      <alignment horizontal="left" vertical="center" wrapText="1" readingOrder="1"/>
      <protection hidden="1"/>
    </xf>
    <xf numFmtId="168" fontId="17" fillId="60" borderId="0" xfId="0" applyFont="1" applyFill="1" applyAlignment="1" applyProtection="1">
      <alignment horizontal="center" vertical="center" wrapText="1" readingOrder="1"/>
      <protection hidden="1"/>
    </xf>
    <xf numFmtId="177" fontId="17" fillId="60" borderId="0" xfId="0" applyNumberFormat="1" applyFont="1" applyFill="1" applyAlignment="1" applyProtection="1">
      <alignment horizontal="right" vertical="center" wrapText="1" readingOrder="1"/>
      <protection hidden="1"/>
    </xf>
    <xf numFmtId="168" fontId="18" fillId="60" borderId="0" xfId="0" applyFont="1" applyFill="1" applyAlignment="1" applyProtection="1">
      <alignment horizontal="left" vertical="center" wrapText="1" readingOrder="1"/>
      <protection hidden="1"/>
    </xf>
    <xf numFmtId="177" fontId="18" fillId="60" borderId="0" xfId="0" applyNumberFormat="1" applyFont="1" applyFill="1" applyAlignment="1" applyProtection="1">
      <alignment horizontal="right" vertical="center" wrapText="1" readingOrder="1"/>
      <protection hidden="1"/>
    </xf>
    <xf numFmtId="168" fontId="18" fillId="63" borderId="0" xfId="0" applyFont="1" applyFill="1" applyAlignment="1" applyProtection="1">
      <alignment horizontal="right" vertical="center" wrapText="1" readingOrder="1"/>
      <protection hidden="1"/>
    </xf>
    <xf numFmtId="168" fontId="17" fillId="60" borderId="0" xfId="0" applyFont="1" applyFill="1" applyAlignment="1" applyProtection="1">
      <alignment vertical="center" wrapText="1" readingOrder="1"/>
      <protection hidden="1"/>
    </xf>
    <xf numFmtId="168" fontId="18" fillId="62" borderId="0" xfId="0" applyFont="1" applyFill="1" applyAlignment="1" applyProtection="1">
      <alignment horizontal="center" vertical="center" wrapText="1" readingOrder="1"/>
      <protection hidden="1"/>
    </xf>
    <xf numFmtId="177" fontId="18" fillId="0" borderId="0" xfId="0" applyNumberFormat="1" applyFont="1" applyAlignment="1" applyProtection="1">
      <alignment horizontal="right" vertical="center" wrapText="1" readingOrder="1"/>
      <protection hidden="1"/>
    </xf>
    <xf numFmtId="168" fontId="2" fillId="43" borderId="0" xfId="53" applyFont="1" applyAlignment="1" applyProtection="1">
      <alignment horizontal="left" vertical="center" wrapText="1"/>
      <protection hidden="1"/>
    </xf>
    <xf numFmtId="168" fontId="18" fillId="0" borderId="0" xfId="0" applyFont="1" applyAlignment="1" applyProtection="1">
      <alignment horizontal="center" vertical="center" wrapText="1" readingOrder="1"/>
      <protection hidden="1"/>
    </xf>
    <xf numFmtId="168" fontId="18" fillId="0" borderId="0" xfId="0" applyFont="1" applyAlignment="1" applyProtection="1">
      <alignment horizontal="center" vertical="center" wrapText="1" readingOrder="1"/>
      <protection hidden="1"/>
    </xf>
    <xf numFmtId="168" fontId="18" fillId="0" borderId="0" xfId="0" applyFont="1" applyAlignment="1" applyProtection="1">
      <alignment horizontal="center" vertical="center" textRotation="90" wrapText="1" readingOrder="1"/>
      <protection hidden="1"/>
    </xf>
    <xf numFmtId="168" fontId="18" fillId="0" borderId="0" xfId="0" applyFont="1" applyAlignment="1" applyProtection="1">
      <alignment vertical="center" wrapText="1" readingOrder="1"/>
      <protection hidden="1"/>
    </xf>
    <xf numFmtId="178" fontId="17" fillId="60" borderId="0" xfId="0" applyNumberFormat="1" applyFont="1" applyFill="1" applyAlignment="1" applyProtection="1">
      <alignment horizontal="right" vertical="center" wrapText="1" readingOrder="1"/>
      <protection hidden="1"/>
    </xf>
    <xf numFmtId="168" fontId="17" fillId="0" borderId="0" xfId="0" applyFont="1" applyAlignment="1" applyProtection="1">
      <alignment horizontal="right" vertical="center" wrapText="1" readingOrder="1"/>
      <protection hidden="1"/>
    </xf>
    <xf numFmtId="168" fontId="1" fillId="0" borderId="0" xfId="0" applyFont="1" applyAlignment="1" applyProtection="1">
      <alignment horizontal="right" vertical="center" wrapText="1" readingOrder="1"/>
      <protection hidden="1"/>
    </xf>
    <xf numFmtId="168" fontId="5" fillId="65" borderId="0" xfId="47" applyFont="1" applyProtection="1">
      <alignment horizontal="justify" vertical="center" wrapText="1"/>
      <protection hidden="1"/>
    </xf>
    <xf numFmtId="168" fontId="5" fillId="38" borderId="0" xfId="48" applyFont="1" applyProtection="1">
      <alignment horizontal="justify" vertical="center" wrapText="1"/>
      <protection hidden="1"/>
    </xf>
    <xf numFmtId="177" fontId="17" fillId="0" borderId="0" xfId="0" applyNumberFormat="1" applyFont="1" applyAlignment="1" applyProtection="1">
      <alignment vertical="center" wrapText="1" readingOrder="1"/>
      <protection hidden="1"/>
    </xf>
    <xf numFmtId="177" fontId="17" fillId="0" borderId="0" xfId="0" applyNumberFormat="1" applyFont="1" applyAlignment="1" applyProtection="1">
      <alignment horizontal="right" vertical="center" wrapText="1" readingOrder="1"/>
      <protection hidden="1"/>
    </xf>
    <xf numFmtId="168" fontId="20" fillId="0" borderId="2" xfId="0" applyFont="1" applyBorder="1" applyAlignment="1" applyProtection="1">
      <alignment horizontal="right" vertical="center" wrapText="1" readingOrder="1"/>
      <protection hidden="1"/>
    </xf>
    <xf numFmtId="177" fontId="20" fillId="0" borderId="2" xfId="0" applyNumberFormat="1" applyFont="1" applyBorder="1" applyAlignment="1" applyProtection="1">
      <alignment horizontal="right" vertical="center" wrapText="1" readingOrder="1"/>
      <protection hidden="1"/>
    </xf>
    <xf numFmtId="168" fontId="20" fillId="0" borderId="5" xfId="0" applyFont="1" applyBorder="1" applyAlignment="1" applyProtection="1">
      <alignment horizontal="right" vertical="center" wrapText="1" readingOrder="1"/>
      <protection hidden="1"/>
    </xf>
    <xf numFmtId="177" fontId="20" fillId="0" borderId="5" xfId="0" applyNumberFormat="1" applyFont="1" applyBorder="1" applyAlignment="1" applyProtection="1">
      <alignment horizontal="right" vertical="center" wrapText="1" readingOrder="1"/>
      <protection hidden="1"/>
    </xf>
    <xf numFmtId="168" fontId="33" fillId="0" borderId="17" xfId="0" applyFont="1" applyBorder="1" applyAlignment="1" applyProtection="1">
      <alignment horizontal="center" vertical="center" wrapText="1" readingOrder="1"/>
      <protection hidden="1"/>
    </xf>
    <xf numFmtId="168" fontId="33" fillId="0" borderId="0" xfId="0" applyFont="1" applyAlignment="1" applyProtection="1">
      <alignment horizontal="center" vertical="center" wrapText="1" readingOrder="1"/>
      <protection hidden="1"/>
    </xf>
    <xf numFmtId="168" fontId="27" fillId="63" borderId="2" xfId="0" applyFont="1" applyFill="1" applyBorder="1" applyAlignment="1" applyProtection="1">
      <alignment wrapText="1" readingOrder="1"/>
      <protection hidden="1"/>
    </xf>
    <xf numFmtId="168" fontId="27" fillId="0" borderId="2" xfId="0" applyFont="1" applyBorder="1" applyAlignment="1" applyProtection="1">
      <alignment horizontal="center" wrapText="1" readingOrder="1"/>
      <protection hidden="1"/>
    </xf>
    <xf numFmtId="168" fontId="27" fillId="0" borderId="5" xfId="0" applyFont="1" applyBorder="1" applyAlignment="1" applyProtection="1">
      <alignment horizontal="center" wrapText="1" readingOrder="1"/>
      <protection hidden="1"/>
    </xf>
    <xf numFmtId="168" fontId="25" fillId="0" borderId="5" xfId="0" applyFont="1" applyBorder="1" applyAlignment="1" applyProtection="1">
      <alignment wrapText="1" readingOrder="1"/>
      <protection hidden="1"/>
    </xf>
    <xf numFmtId="177" fontId="25" fillId="0" borderId="5" xfId="0" applyNumberFormat="1" applyFont="1" applyBorder="1" applyAlignment="1" applyProtection="1">
      <alignment horizontal="right" wrapText="1" indent="1" readingOrder="1"/>
      <protection hidden="1"/>
    </xf>
    <xf numFmtId="168" fontId="25" fillId="0" borderId="5" xfId="0" applyFont="1" applyBorder="1" applyAlignment="1" applyProtection="1">
      <alignment horizontal="right" wrapText="1" indent="1" readingOrder="1"/>
      <protection hidden="1"/>
    </xf>
    <xf numFmtId="168" fontId="25" fillId="63" borderId="5" xfId="0" applyFont="1" applyFill="1" applyBorder="1" applyAlignment="1" applyProtection="1">
      <alignment wrapText="1" readingOrder="1"/>
      <protection hidden="1"/>
    </xf>
    <xf numFmtId="177" fontId="25" fillId="63" borderId="5" xfId="0" applyNumberFormat="1" applyFont="1" applyFill="1" applyBorder="1" applyAlignment="1" applyProtection="1">
      <alignment horizontal="right" wrapText="1" indent="1" readingOrder="1"/>
      <protection hidden="1"/>
    </xf>
    <xf numFmtId="168" fontId="25" fillId="63" borderId="5" xfId="0" applyFont="1" applyFill="1" applyBorder="1" applyAlignment="1" applyProtection="1">
      <alignment horizontal="right" wrapText="1" indent="1" readingOrder="1"/>
      <protection hidden="1"/>
    </xf>
    <xf numFmtId="168" fontId="18" fillId="0" borderId="2" xfId="0" applyFont="1" applyBorder="1" applyAlignment="1" applyProtection="1">
      <alignment vertical="center" wrapText="1" readingOrder="1"/>
      <protection hidden="1"/>
    </xf>
    <xf numFmtId="168" fontId="18" fillId="0" borderId="2" xfId="0" applyFont="1" applyBorder="1" applyAlignment="1" applyProtection="1">
      <alignment horizontal="center" vertical="center" wrapText="1" readingOrder="1"/>
      <protection hidden="1"/>
    </xf>
    <xf numFmtId="168" fontId="18" fillId="0" borderId="2" xfId="0" applyFont="1" applyBorder="1" applyAlignment="1" applyProtection="1">
      <alignment horizontal="right" vertical="center" wrapText="1" readingOrder="1"/>
      <protection hidden="1"/>
    </xf>
    <xf numFmtId="177" fontId="18" fillId="0" borderId="2" xfId="0" applyNumberFormat="1" applyFont="1" applyBorder="1" applyAlignment="1" applyProtection="1">
      <alignment horizontal="center" vertical="center" wrapText="1" readingOrder="1"/>
      <protection hidden="1"/>
    </xf>
    <xf numFmtId="168" fontId="18" fillId="0" borderId="1" xfId="0" applyFont="1" applyBorder="1" applyAlignment="1" applyProtection="1">
      <alignment horizontal="right" vertical="center" wrapText="1" readingOrder="1"/>
      <protection hidden="1"/>
    </xf>
    <xf numFmtId="168" fontId="20" fillId="0" borderId="1" xfId="0" applyFont="1" applyBorder="1" applyAlignment="1" applyProtection="1">
      <alignment horizontal="center" vertical="center" wrapText="1" readingOrder="1"/>
      <protection hidden="1"/>
    </xf>
    <xf numFmtId="168" fontId="20" fillId="0" borderId="1" xfId="0" applyFont="1" applyBorder="1" applyAlignment="1" applyProtection="1">
      <alignment horizontal="center" vertical="center" wrapText="1" readingOrder="1"/>
      <protection hidden="1"/>
    </xf>
    <xf numFmtId="168" fontId="20" fillId="0" borderId="0" xfId="0" applyFont="1" applyAlignment="1" applyProtection="1">
      <alignment horizontal="right" vertical="center" wrapText="1" readingOrder="1"/>
      <protection hidden="1"/>
    </xf>
    <xf numFmtId="177" fontId="18" fillId="0" borderId="0" xfId="0" applyNumberFormat="1" applyFont="1" applyAlignment="1" applyProtection="1">
      <alignment horizontal="center" vertical="center" wrapText="1" readingOrder="1"/>
      <protection hidden="1"/>
    </xf>
    <xf numFmtId="177" fontId="18" fillId="0" borderId="5" xfId="0" applyNumberFormat="1" applyFont="1" applyBorder="1" applyAlignment="1" applyProtection="1">
      <alignment horizontal="center" vertical="center" wrapText="1" readingOrder="1"/>
      <protection hidden="1"/>
    </xf>
    <xf numFmtId="168" fontId="0" fillId="0" borderId="0" xfId="0" applyAlignment="1" applyProtection="1">
      <alignment horizontal="left" vertical="center"/>
      <protection locked="0"/>
    </xf>
    <xf numFmtId="168" fontId="2" fillId="0" borderId="0" xfId="51" applyFont="1" applyFill="1" applyAlignment="1" applyProtection="1">
      <alignment horizontal="center" vertical="center"/>
      <protection locked="0"/>
    </xf>
    <xf numFmtId="168" fontId="2" fillId="0" borderId="0" xfId="52" applyFont="1" applyFill="1" applyProtection="1">
      <alignment horizontal="center" vertical="center" wrapText="1"/>
      <protection locked="0"/>
    </xf>
    <xf numFmtId="168" fontId="16" fillId="0" borderId="0" xfId="0" applyFont="1" applyAlignment="1" applyProtection="1">
      <alignment horizontal="center" vertical="center"/>
      <protection locked="0"/>
    </xf>
    <xf numFmtId="168" fontId="2" fillId="43" borderId="0" xfId="53" applyFont="1" applyProtection="1">
      <alignment horizontal="center" vertical="center" wrapText="1"/>
      <protection locked="0"/>
    </xf>
    <xf numFmtId="168" fontId="3" fillId="43" borderId="24" xfId="53" applyBorder="1" applyProtection="1">
      <alignment horizontal="center" vertical="center" wrapText="1"/>
      <protection locked="0"/>
    </xf>
    <xf numFmtId="168" fontId="3" fillId="43" borderId="17" xfId="53" applyBorder="1" applyProtection="1">
      <alignment horizontal="center" vertical="center" wrapText="1"/>
      <protection locked="0"/>
    </xf>
    <xf numFmtId="168" fontId="3" fillId="43" borderId="25" xfId="53" applyBorder="1" applyProtection="1">
      <alignment horizontal="center" vertical="center" wrapText="1"/>
      <protection locked="0"/>
    </xf>
    <xf numFmtId="168" fontId="0" fillId="0" borderId="26" xfId="0" applyBorder="1" applyProtection="1">
      <alignment vertical="center"/>
      <protection locked="0"/>
    </xf>
    <xf numFmtId="168" fontId="0" fillId="0" borderId="27" xfId="0" applyBorder="1" applyProtection="1">
      <alignment vertical="center"/>
      <protection locked="0"/>
    </xf>
    <xf numFmtId="168" fontId="0" fillId="0" borderId="3" xfId="0" applyBorder="1" applyProtection="1">
      <alignment vertical="center"/>
      <protection locked="0"/>
    </xf>
    <xf numFmtId="168" fontId="0" fillId="0" borderId="4" xfId="0" applyBorder="1" applyProtection="1">
      <alignment vertical="center"/>
      <protection locked="0"/>
    </xf>
    <xf numFmtId="168" fontId="0" fillId="0" borderId="6" xfId="0" applyBorder="1" applyProtection="1">
      <alignment vertical="center"/>
      <protection locked="0"/>
    </xf>
    <xf numFmtId="168" fontId="0" fillId="0" borderId="3" xfId="0" applyBorder="1" applyAlignment="1" applyProtection="1">
      <alignment vertical="center" shrinkToFit="1"/>
      <protection locked="0"/>
    </xf>
    <xf numFmtId="3" fontId="0" fillId="0" borderId="3" xfId="0" applyNumberFormat="1" applyBorder="1" applyProtection="1">
      <alignment vertical="center"/>
      <protection locked="0"/>
    </xf>
    <xf numFmtId="168" fontId="3" fillId="43" borderId="26" xfId="53" applyBorder="1" applyProtection="1">
      <alignment horizontal="center" vertical="center" wrapText="1"/>
      <protection locked="0"/>
    </xf>
    <xf numFmtId="168" fontId="3" fillId="43" borderId="27" xfId="53" applyBorder="1" applyProtection="1">
      <alignment horizontal="center" vertical="center" wrapText="1"/>
      <protection locked="0"/>
    </xf>
    <xf numFmtId="168" fontId="3" fillId="0" borderId="0" xfId="0" applyFont="1" applyProtection="1">
      <alignment vertical="center"/>
      <protection locked="0"/>
    </xf>
    <xf numFmtId="168" fontId="0" fillId="0" borderId="4" xfId="0" applyBorder="1" applyAlignment="1" applyProtection="1">
      <alignment horizontal="left"/>
      <protection locked="0"/>
    </xf>
    <xf numFmtId="168" fontId="0" fillId="0" borderId="5" xfId="0" applyBorder="1" applyAlignment="1" applyProtection="1">
      <alignment horizontal="left"/>
      <protection locked="0"/>
    </xf>
    <xf numFmtId="168" fontId="0" fillId="0" borderId="6" xfId="0" applyBorder="1" applyAlignment="1" applyProtection="1">
      <alignment horizontal="left"/>
      <protection locked="0"/>
    </xf>
    <xf numFmtId="168" fontId="3" fillId="0" borderId="4" xfId="0" applyFont="1" applyBorder="1" applyProtection="1">
      <alignment vertical="center"/>
      <protection locked="0"/>
    </xf>
    <xf numFmtId="168" fontId="3" fillId="0" borderId="5" xfId="0" applyFont="1" applyBorder="1" applyProtection="1">
      <alignment vertical="center"/>
      <protection locked="0"/>
    </xf>
    <xf numFmtId="168" fontId="3" fillId="0" borderId="6" xfId="0" applyFont="1" applyBorder="1" applyProtection="1">
      <alignment vertical="center"/>
      <protection locked="0"/>
    </xf>
    <xf numFmtId="168" fontId="3" fillId="0" borderId="27" xfId="0" applyFont="1" applyBorder="1" applyProtection="1">
      <alignment vertical="center"/>
      <protection locked="0"/>
    </xf>
    <xf numFmtId="168" fontId="0" fillId="0" borderId="3" xfId="0" applyBorder="1" applyProtection="1">
      <alignment vertical="center"/>
      <protection locked="0"/>
    </xf>
    <xf numFmtId="168" fontId="3" fillId="0" borderId="26" xfId="0" applyFont="1" applyBorder="1" applyProtection="1">
      <alignment vertical="center"/>
      <protection locked="0"/>
    </xf>
    <xf numFmtId="14" fontId="3" fillId="0" borderId="0" xfId="0" applyNumberFormat="1" applyFont="1" applyProtection="1">
      <alignment vertical="center"/>
      <protection locked="0"/>
    </xf>
    <xf numFmtId="49" fontId="3" fillId="0" borderId="0" xfId="0" applyNumberFormat="1" applyFont="1" applyProtection="1">
      <alignment vertical="center"/>
      <protection locked="0"/>
    </xf>
    <xf numFmtId="168" fontId="3" fillId="0" borderId="27" xfId="0" applyFont="1" applyBorder="1" applyAlignment="1" applyProtection="1">
      <alignment vertical="center" wrapText="1"/>
      <protection locked="0"/>
    </xf>
    <xf numFmtId="168" fontId="3" fillId="0" borderId="3" xfId="0" applyFont="1" applyBorder="1" applyProtection="1">
      <alignment vertical="center"/>
      <protection locked="0"/>
    </xf>
    <xf numFmtId="168" fontId="3" fillId="0" borderId="28" xfId="0" applyFont="1" applyBorder="1" applyProtection="1">
      <alignment vertical="center"/>
      <protection locked="0"/>
    </xf>
    <xf numFmtId="168" fontId="3" fillId="0" borderId="4" xfId="0" applyFont="1" applyBorder="1" applyAlignment="1" applyProtection="1">
      <alignment vertical="center" wrapText="1"/>
      <protection locked="0"/>
    </xf>
    <xf numFmtId="168" fontId="3" fillId="0" borderId="4" xfId="0" applyFont="1" applyBorder="1" applyAlignment="1" applyProtection="1">
      <alignment horizontal="left" vertical="center" wrapText="1"/>
      <protection locked="0"/>
    </xf>
    <xf numFmtId="168" fontId="3" fillId="0" borderId="6" xfId="0" applyFont="1" applyBorder="1" applyAlignment="1" applyProtection="1">
      <alignment horizontal="left" vertical="center" wrapText="1"/>
      <protection locked="0"/>
    </xf>
    <xf numFmtId="168" fontId="3" fillId="0" borderId="3" xfId="0" applyFont="1" applyBorder="1" applyAlignment="1" applyProtection="1">
      <alignment vertical="center" wrapText="1"/>
      <protection locked="0"/>
    </xf>
    <xf numFmtId="168" fontId="3" fillId="0" borderId="6" xfId="0" applyFont="1" applyBorder="1" applyAlignment="1" applyProtection="1">
      <alignment vertical="center" wrapText="1"/>
      <protection locked="0"/>
    </xf>
    <xf numFmtId="168" fontId="0" fillId="0" borderId="4" xfId="0" applyBorder="1" applyAlignment="1" applyProtection="1">
      <alignment horizontal="center"/>
      <protection locked="0"/>
    </xf>
    <xf numFmtId="168" fontId="0" fillId="0" borderId="5" xfId="0" applyBorder="1" applyAlignment="1" applyProtection="1">
      <alignment horizontal="center"/>
      <protection locked="0"/>
    </xf>
    <xf numFmtId="168" fontId="0" fillId="0" borderId="6" xfId="0" applyBorder="1" applyAlignment="1" applyProtection="1">
      <alignment horizontal="center"/>
      <protection locked="0"/>
    </xf>
    <xf numFmtId="168" fontId="3" fillId="0" borderId="26" xfId="0" applyFont="1" applyBorder="1" applyAlignment="1" applyProtection="1">
      <alignment vertical="center" wrapText="1"/>
      <protection locked="0"/>
    </xf>
    <xf numFmtId="168" fontId="3" fillId="0" borderId="4" xfId="0" applyFont="1" applyBorder="1" applyAlignment="1" applyProtection="1">
      <alignment horizontal="center" vertical="center"/>
      <protection locked="0"/>
    </xf>
    <xf numFmtId="168" fontId="3" fillId="0" borderId="6" xfId="0" applyFont="1" applyBorder="1" applyAlignment="1" applyProtection="1">
      <alignment horizontal="center" vertical="center"/>
      <protection locked="0"/>
    </xf>
    <xf numFmtId="168" fontId="0" fillId="0" borderId="4" xfId="0" applyBorder="1" applyAlignment="1" applyProtection="1">
      <alignment horizontal="left" vertical="center"/>
      <protection locked="0"/>
    </xf>
    <xf numFmtId="168" fontId="0" fillId="0" borderId="5" xfId="0" applyBorder="1" applyAlignment="1" applyProtection="1">
      <alignment horizontal="left" vertical="center"/>
      <protection locked="0"/>
    </xf>
    <xf numFmtId="168" fontId="0" fillId="0" borderId="6" xfId="0" applyBorder="1" applyAlignment="1" applyProtection="1">
      <alignment horizontal="left" vertical="center"/>
      <protection locked="0"/>
    </xf>
    <xf numFmtId="168" fontId="0" fillId="0" borderId="29" xfId="0" applyBorder="1" applyProtection="1">
      <alignment vertical="center"/>
      <protection locked="0"/>
    </xf>
    <xf numFmtId="168" fontId="0" fillId="0" borderId="30" xfId="0" applyBorder="1" applyProtection="1">
      <alignment vertical="center"/>
      <protection locked="0"/>
    </xf>
    <xf numFmtId="20" fontId="0" fillId="0" borderId="4" xfId="0" applyNumberFormat="1" applyBorder="1" applyProtection="1">
      <alignment vertical="center"/>
      <protection locked="0"/>
    </xf>
    <xf numFmtId="20" fontId="0" fillId="0" borderId="5" xfId="0" applyNumberFormat="1" applyBorder="1" applyProtection="1">
      <alignment vertical="center"/>
      <protection locked="0"/>
    </xf>
    <xf numFmtId="20" fontId="0" fillId="0" borderId="6" xfId="0" applyNumberFormat="1" applyBorder="1" applyProtection="1">
      <alignment vertical="center"/>
      <protection locked="0"/>
    </xf>
    <xf numFmtId="168" fontId="4" fillId="65" borderId="0" xfId="47" applyAlignment="1" applyProtection="1">
      <alignment horizontal="left" vertical="center" wrapText="1"/>
      <protection hidden="1"/>
    </xf>
    <xf numFmtId="168" fontId="5" fillId="65" borderId="0" xfId="47" applyFont="1" applyAlignment="1" applyProtection="1">
      <alignment horizontal="center" vertical="center" wrapText="1"/>
      <protection locked="0"/>
    </xf>
    <xf numFmtId="168" fontId="0" fillId="0" borderId="0" xfId="0" applyAlignment="1" applyProtection="1">
      <alignment horizontal="center" vertical="center"/>
      <protection locked="0"/>
    </xf>
    <xf numFmtId="168" fontId="3" fillId="66" borderId="0" xfId="71" applyProtection="1">
      <alignment horizontal="center" vertical="center" wrapText="1"/>
      <protection locked="0"/>
    </xf>
    <xf numFmtId="168" fontId="0" fillId="0" borderId="2" xfId="0" applyBorder="1" applyProtection="1">
      <alignment vertical="center"/>
      <protection locked="0"/>
    </xf>
    <xf numFmtId="168" fontId="14" fillId="0" borderId="3" xfId="0" applyFont="1" applyBorder="1" applyAlignment="1" applyProtection="1">
      <alignment horizontal="center" vertical="center"/>
      <protection locked="0"/>
    </xf>
    <xf numFmtId="168" fontId="14" fillId="0" borderId="0" xfId="0" applyFont="1" applyProtection="1">
      <alignment vertical="center"/>
      <protection locked="0"/>
    </xf>
    <xf numFmtId="168" fontId="0" fillId="0" borderId="0" xfId="0" applyProtection="1">
      <alignment vertical="center"/>
      <protection locked="0"/>
    </xf>
    <xf numFmtId="168" fontId="5" fillId="39" borderId="0" xfId="49" applyAlignment="1" applyProtection="1">
      <alignment horizontal="center" vertical="center" wrapText="1"/>
      <protection locked="0"/>
    </xf>
  </cellXfs>
  <cellStyles count="74">
    <cellStyle name="40% - Ênfase6" xfId="5" builtinId="51" customBuiltin="1"/>
    <cellStyle name="APT1" xfId="6" xr:uid="{F55BCD49-F55F-416A-9130-93D463FB7D59}"/>
    <cellStyle name="APT2" xfId="7" xr:uid="{F1FEEAB8-1417-464E-91BC-DCEDB190D7E4}"/>
    <cellStyle name="APT3" xfId="8" xr:uid="{9A0FA355-F7AA-4749-AAA1-B5500D47A679}"/>
    <cellStyle name="APT4" xfId="9" xr:uid="{15F96B6F-B8F9-4ECE-BF9D-BFEC9882CE45}"/>
    <cellStyle name="APT5" xfId="10" xr:uid="{D7F0A8A6-06C6-41CF-9676-33D7B7E63333}"/>
    <cellStyle name="AZUL1" xfId="11" xr:uid="{6C98890C-CF80-494C-86F1-3DC2432145CD}"/>
    <cellStyle name="AZUL2" xfId="12" xr:uid="{3F38FFB0-C1EC-4AE1-B4AA-EC0C150EB777}"/>
    <cellStyle name="AZUL3" xfId="13" xr:uid="{51556AD4-67BD-473E-88FE-7040D4F6E116}"/>
    <cellStyle name="AZUL4" xfId="14" xr:uid="{DB8139DE-FCDE-4A35-8922-0D1B021EB666}"/>
    <cellStyle name="AZUL5" xfId="15" xr:uid="{6E371911-58E1-42EB-8171-56005FAFD7BD}"/>
    <cellStyle name="CLARO1" xfId="16" xr:uid="{76F1D135-E527-432F-9DE4-D7251774AC7A}"/>
    <cellStyle name="COMERCIAL1" xfId="17" xr:uid="{00AE0341-FDAC-4140-A845-8271D9C0B935}"/>
    <cellStyle name="COMERCIAL2" xfId="18" xr:uid="{B2EC4278-9D8B-45B5-948E-9D253B151E97}"/>
    <cellStyle name="COMERCIAL3" xfId="19" xr:uid="{6E266729-25D2-4E88-986D-152F40BE0155}"/>
    <cellStyle name="COMERCIAL4" xfId="20" xr:uid="{AC02FCD1-CA5E-49EB-8AF7-8D0D25FFA965}"/>
    <cellStyle name="COMERCIAL5" xfId="21" xr:uid="{09B41AD7-F531-4955-B91D-483A719C0910}"/>
    <cellStyle name="Ênfase6" xfId="4" builtinId="49" customBuiltin="1"/>
    <cellStyle name="ESCURO1" xfId="22" xr:uid="{5A9E2694-5A6F-471F-94EC-E738D02C95DC}"/>
    <cellStyle name="ESTILO1" xfId="23" xr:uid="{DE782463-E337-4A82-9A40-8B788029154D}"/>
    <cellStyle name="ESTILO2" xfId="24" xr:uid="{3CBECD67-A59E-4EE5-A32D-C21EBDA8141B}"/>
    <cellStyle name="ESTILO3" xfId="25" xr:uid="{998C0EAC-21D8-4173-BC2D-EFE0C66A7ED2}"/>
    <cellStyle name="ESTILO4" xfId="26" xr:uid="{98FC5B13-C731-46F0-8CAF-9F0E83C61381}"/>
    <cellStyle name="ESTILO5" xfId="27" xr:uid="{261D15F3-619D-4CD1-A130-E94034C8FD5D}"/>
    <cellStyle name="FORTE1" xfId="28" xr:uid="{5AECB30A-2B8A-46DF-BB8C-4ABF4FFBF86C}"/>
    <cellStyle name="FORTE2" xfId="29" xr:uid="{37D2594B-22AD-4BF8-95FC-66D10CB69A0F}"/>
    <cellStyle name="FORTE3" xfId="30" xr:uid="{C498A5DB-7EA9-46F5-9786-BB3FA517EEDE}"/>
    <cellStyle name="FORTE4" xfId="31" xr:uid="{BC55BE2F-4338-4D6E-ABAF-0BC6AEB42AF9}"/>
    <cellStyle name="FORTE5" xfId="32" xr:uid="{7A9411F1-8034-4314-975E-E743D829CBFA}"/>
    <cellStyle name="Inverso" xfId="33" xr:uid="{69DDBA9D-E0DB-4663-B512-092822CC630A}"/>
    <cellStyle name="JTAMARELO 1" xfId="34" xr:uid="{063FACD9-7388-4703-BCC5-C5A717C9A9E2}"/>
    <cellStyle name="JTAMARELO 2" xfId="35" xr:uid="{C5333687-3C0D-440C-AE09-8B59053BF1BF}"/>
    <cellStyle name="JTAZUL 1" xfId="36" xr:uid="{A202EEDC-C29F-441D-BABF-0635EBF3483B}"/>
    <cellStyle name="JTAZUL 2" xfId="37" xr:uid="{E8F51341-962F-4525-B4BC-11E229989616}"/>
    <cellStyle name="JTVERDE 1" xfId="38" xr:uid="{FDA656A0-E1A0-465B-9118-0F8E357BF5F6}"/>
    <cellStyle name="JTVERDE 2" xfId="39" xr:uid="{B7DC4A6E-BF12-4C13-B6DA-D5686002CADD}"/>
    <cellStyle name="LINHA1" xfId="40" xr:uid="{E2AA2A4E-10AE-4D3F-BFA6-BE331420BC4D}"/>
    <cellStyle name="LINHA2" xfId="41" xr:uid="{2A4A9135-790B-403B-9420-089AE46ED6B3}"/>
    <cellStyle name="LINHA3" xfId="42" xr:uid="{85256CC1-A801-4B69-B097-6020BCCD210E}"/>
    <cellStyle name="LINHA4" xfId="43" xr:uid="{FAD6E2A4-4DA9-4484-839E-9736158741CD}"/>
    <cellStyle name="LINHA5" xfId="44" xr:uid="{789BA6DD-6DE5-4E5D-BF64-A7D185C8A4C8}"/>
    <cellStyle name="Moeda" xfId="3" builtinId="4"/>
    <cellStyle name="Moeda 2" xfId="73" xr:uid="{E09964B7-179F-4ABD-88A2-97D627044D7B}"/>
    <cellStyle name="Normal" xfId="0" builtinId="0" customBuiltin="1"/>
    <cellStyle name="Normal 2" xfId="45" xr:uid="{2DCFF385-C7E5-430E-ADF8-27511A27FF9B}"/>
    <cellStyle name="Porcentagem" xfId="2" builtinId="5"/>
    <cellStyle name="Porcentagem 2" xfId="46" xr:uid="{302EFC04-48BB-4571-A844-18AB475030C6}"/>
    <cellStyle name="RESEDA" xfId="47" xr:uid="{AB723EC0-4AD6-42AB-BEE7-62AF7F30B95E}"/>
    <cellStyle name="RESEDA MENU" xfId="70" xr:uid="{6455AAF7-CC3D-4293-B88C-11D94867EA49}"/>
    <cellStyle name="RESEDA1" xfId="48" xr:uid="{748149BF-400E-4F1C-BAFA-30AF7AD073B0}"/>
    <cellStyle name="RESEDA2" xfId="49" xr:uid="{B40CE248-7426-4648-8179-ACCD09414319}"/>
    <cellStyle name="RESEDA3" xfId="50" xr:uid="{F3BA8B4E-B478-4F37-88AB-27DC83C6BBA3}"/>
    <cellStyle name="RESEDA4" xfId="51" xr:uid="{32A13E3F-8746-4BBE-BFE8-90A5AE8519E0}"/>
    <cellStyle name="RESEDA5" xfId="52" xr:uid="{45571F14-8F60-4A13-B8EF-DE9AEA9245BF}"/>
    <cellStyle name="RESEDA6" xfId="53" xr:uid="{6756B39D-6647-46F4-8241-4F0A8D79F5DD}"/>
    <cellStyle name="RESEDA7" xfId="71" xr:uid="{CC44C52A-89E7-485C-91E1-DEC5096CFD11}"/>
    <cellStyle name="RESID1" xfId="54" xr:uid="{C8458F8D-F254-494F-AA05-CEDC29A93613}"/>
    <cellStyle name="RESID2" xfId="55" xr:uid="{48689B15-52C2-4893-AEB4-8C22A42FD3F2}"/>
    <cellStyle name="RESID3" xfId="56" xr:uid="{5D2A4C9C-7D04-4E46-8524-1C4F07F8EA5A}"/>
    <cellStyle name="RESID4" xfId="57" xr:uid="{A514866E-649F-4260-A604-C210B7EB4724}"/>
    <cellStyle name="RESID5" xfId="58" xr:uid="{AB1E06B8-A475-4E67-8A06-F518AF498E70}"/>
    <cellStyle name="RURAL1" xfId="59" xr:uid="{B0636B0A-9CBD-4683-821B-F58A5C66E7DB}"/>
    <cellStyle name="RURAL2" xfId="60" xr:uid="{28889BC2-95FE-4148-AA72-BAEC70088476}"/>
    <cellStyle name="RURAL3" xfId="61" xr:uid="{61405FAA-CE51-4E96-9DB2-8DC3CE098784}"/>
    <cellStyle name="RURAL4" xfId="62" xr:uid="{2FA5415D-01C7-4256-94CE-D884811E9E45}"/>
    <cellStyle name="RURAL5" xfId="63" xr:uid="{3A227C32-D21B-4D6D-BF84-097B3EDC1D51}"/>
    <cellStyle name="VERDE" xfId="64" xr:uid="{3E67D775-FF9E-442C-9591-50B555909C5B}"/>
    <cellStyle name="VERDE1" xfId="65" xr:uid="{5DC8C176-E924-4F85-A09D-22F10ABCBB96}"/>
    <cellStyle name="VERDE2" xfId="66" xr:uid="{83581978-BC78-43D9-A0E8-C940DDF40498}"/>
    <cellStyle name="VERDE3" xfId="67" xr:uid="{76BA95F0-1E8C-43D1-BD0F-CA441FC80567}"/>
    <cellStyle name="VERDE4" xfId="68" xr:uid="{9DBA59CD-0111-4F2F-9193-19550A2ACDC7}"/>
    <cellStyle name="VERDE5" xfId="69" xr:uid="{B795B2B1-F8DC-43F6-8E1E-2121EC14D0CF}"/>
    <cellStyle name="Vírgula" xfId="1" builtinId="3"/>
    <cellStyle name="Vírgula 2" xfId="72" xr:uid="{E1635F63-98A0-42F3-9877-78606CDEA95D}"/>
  </cellStyles>
  <dxfs count="157">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FF0000"/>
      </font>
    </dxf>
    <dxf>
      <font>
        <color rgb="FFFF0000"/>
      </font>
    </dxf>
    <dxf>
      <font>
        <b/>
        <i val="0"/>
      </font>
      <fill>
        <patternFill>
          <bgColor theme="7" tint="0.59996337778862885"/>
        </patternFill>
      </fill>
      <border>
        <left/>
        <right/>
        <top/>
        <bottom/>
      </border>
    </dxf>
    <dxf>
      <font>
        <b/>
        <i val="0"/>
      </font>
      <fill>
        <patternFill>
          <bgColor theme="7" tint="0.59996337778862885"/>
        </patternFill>
      </fill>
      <border>
        <left/>
        <right/>
        <top/>
        <bottom/>
      </border>
    </dxf>
    <dxf>
      <font>
        <color rgb="FFFF0000"/>
      </font>
    </dxf>
    <dxf>
      <font>
        <b/>
        <i val="0"/>
      </font>
      <fill>
        <patternFill>
          <bgColor theme="7" tint="0.59996337778862885"/>
        </patternFill>
      </fill>
      <border>
        <left/>
        <right/>
        <top/>
        <bottom/>
      </border>
    </dxf>
    <dxf>
      <font>
        <b/>
        <i val="0"/>
      </font>
      <fill>
        <patternFill>
          <bgColor theme="7" tint="0.59996337778862885"/>
        </patternFill>
      </fill>
      <border>
        <left/>
        <right/>
        <top/>
        <bottom/>
      </border>
    </dxf>
    <dxf>
      <font>
        <color rgb="FFFF0000"/>
      </font>
    </dxf>
    <dxf>
      <font>
        <b/>
        <i val="0"/>
      </font>
      <fill>
        <patternFill>
          <bgColor theme="7" tint="0.59996337778862885"/>
        </patternFill>
      </fill>
      <border>
        <left/>
        <right/>
        <top/>
        <bottom/>
      </border>
    </dxf>
    <dxf>
      <font>
        <b/>
        <i val="0"/>
      </font>
      <fill>
        <patternFill>
          <bgColor theme="7" tint="0.59996337778862885"/>
        </patternFill>
      </fill>
      <border>
        <left/>
        <right/>
        <top/>
        <bottom/>
      </border>
    </dxf>
    <dxf>
      <font>
        <color rgb="FFFF0000"/>
      </font>
    </dxf>
    <dxf>
      <font>
        <b/>
        <i val="0"/>
      </font>
      <fill>
        <patternFill>
          <bgColor theme="7" tint="0.59996337778862885"/>
        </patternFill>
      </fill>
      <border>
        <left/>
        <right/>
        <top/>
        <bottom/>
      </border>
    </dxf>
    <dxf>
      <font>
        <b/>
        <i val="0"/>
      </font>
      <fill>
        <patternFill>
          <bgColor theme="7" tint="0.59996337778862885"/>
        </patternFill>
      </fill>
      <border>
        <left/>
        <right/>
        <top/>
        <bottom/>
      </border>
    </dxf>
    <dxf>
      <font>
        <color rgb="FFFF0000"/>
      </font>
    </dxf>
    <dxf>
      <font>
        <b/>
        <i val="0"/>
      </font>
      <fill>
        <patternFill>
          <bgColor theme="7" tint="0.59996337778862885"/>
        </patternFill>
      </fill>
      <border>
        <left/>
        <right/>
        <top/>
        <bottom/>
      </border>
    </dxf>
    <dxf>
      <font>
        <b/>
        <i val="0"/>
      </font>
      <fill>
        <patternFill>
          <bgColor theme="7" tint="0.59996337778862885"/>
        </patternFill>
      </fill>
      <border>
        <left/>
        <right/>
        <top/>
        <bottom/>
      </border>
    </dxf>
    <dxf>
      <font>
        <color rgb="FFFF0000"/>
      </font>
    </dxf>
    <dxf>
      <font>
        <b/>
        <i val="0"/>
      </font>
      <fill>
        <patternFill>
          <bgColor theme="7" tint="0.59996337778862885"/>
        </patternFill>
      </fill>
      <border>
        <left/>
        <right/>
        <top/>
        <bottom/>
      </border>
    </dxf>
    <dxf>
      <font>
        <b/>
        <i val="0"/>
      </font>
      <fill>
        <patternFill>
          <bgColor theme="7" tint="0.59996337778862885"/>
        </patternFill>
      </fill>
      <border>
        <left/>
        <right/>
        <top/>
        <bottom/>
      </border>
    </dxf>
    <dxf>
      <fill>
        <patternFill>
          <bgColor rgb="FFFFFF00"/>
        </patternFill>
      </fill>
    </dxf>
    <dxf>
      <font>
        <color rgb="FFFF0000"/>
      </font>
    </dxf>
    <dxf>
      <font>
        <color rgb="FFFF0000"/>
      </font>
    </dxf>
    <dxf>
      <fill>
        <patternFill>
          <bgColor rgb="FFFFFF00"/>
        </patternFill>
      </fill>
    </dxf>
    <dxf>
      <font>
        <color rgb="FFFF0000"/>
      </font>
    </dxf>
    <dxf>
      <font>
        <color rgb="FFFF0000"/>
      </font>
    </dxf>
    <dxf>
      <font>
        <color rgb="FFFF0000"/>
      </font>
    </dxf>
    <dxf>
      <font>
        <color rgb="FFFF0000"/>
      </font>
    </dxf>
    <dxf>
      <font>
        <color rgb="FFFF0000"/>
      </font>
    </dxf>
    <dxf>
      <font>
        <b/>
        <i val="0"/>
      </font>
      <fill>
        <patternFill>
          <bgColor theme="7" tint="0.59996337778862885"/>
        </patternFill>
      </fill>
      <border>
        <left/>
        <right/>
        <top/>
        <bottom/>
      </border>
    </dxf>
    <dxf>
      <font>
        <b/>
        <i val="0"/>
      </font>
      <fill>
        <patternFill>
          <bgColor theme="7" tint="0.59996337778862885"/>
        </patternFill>
      </fill>
      <border>
        <left/>
        <right/>
        <top/>
        <bottom/>
      </border>
    </dxf>
    <dxf>
      <font>
        <color rgb="FFFF0000"/>
      </font>
    </dxf>
    <dxf>
      <font>
        <color rgb="FFFF0000"/>
      </font>
    </dxf>
    <dxf>
      <font>
        <color rgb="FFFF0000"/>
      </font>
    </dxf>
    <dxf>
      <font>
        <color rgb="FFFF0000"/>
      </font>
    </dxf>
    <dxf>
      <font>
        <color rgb="FFFF0000"/>
      </font>
    </dxf>
    <dxf>
      <font>
        <b/>
        <i val="0"/>
      </font>
      <fill>
        <patternFill>
          <bgColor theme="7" tint="0.59996337778862885"/>
        </patternFill>
      </fill>
      <border>
        <left/>
        <right/>
        <top/>
        <bottom/>
      </border>
    </dxf>
    <dxf>
      <font>
        <b/>
        <i val="0"/>
      </font>
      <fill>
        <patternFill>
          <bgColor theme="7" tint="0.59996337778862885"/>
        </patternFill>
      </fill>
      <border>
        <left/>
        <right/>
        <top/>
        <bottom/>
      </border>
    </dxf>
    <dxf>
      <font>
        <color rgb="FFFF0000"/>
      </font>
    </dxf>
    <dxf>
      <font>
        <b/>
        <i val="0"/>
      </font>
      <fill>
        <patternFill>
          <bgColor theme="7" tint="0.59996337778862885"/>
        </patternFill>
      </fill>
      <border>
        <left/>
        <right/>
        <top/>
        <bottom/>
      </border>
    </dxf>
    <dxf>
      <font>
        <b/>
        <i val="0"/>
      </font>
      <fill>
        <patternFill>
          <bgColor theme="7" tint="0.59996337778862885"/>
        </patternFill>
      </fill>
      <border>
        <left/>
        <right/>
        <top/>
        <bottom/>
      </border>
    </dxf>
    <dxf>
      <fill>
        <patternFill>
          <bgColor rgb="FFFFFF00"/>
        </patternFill>
      </fill>
    </dxf>
    <dxf>
      <font>
        <color rgb="FFFF0000"/>
      </font>
    </dxf>
    <dxf>
      <font>
        <color rgb="FFFF0000"/>
      </font>
    </dxf>
    <dxf>
      <fill>
        <patternFill>
          <bgColor rgb="FFFFFF0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FF00"/>
        </patternFill>
      </fill>
    </dxf>
    <dxf>
      <fill>
        <patternFill>
          <bgColor rgb="FFFFFF00"/>
        </patternFill>
      </fill>
    </dxf>
    <dxf>
      <fill>
        <patternFill>
          <bgColor rgb="FFFFFF00"/>
        </patternFill>
      </fill>
    </dxf>
    <dxf>
      <font>
        <color rgb="FFFF0000"/>
      </font>
    </dxf>
    <dxf>
      <font>
        <b/>
        <i val="0"/>
      </font>
      <fill>
        <patternFill>
          <bgColor theme="7" tint="0.59996337778862885"/>
        </patternFill>
      </fill>
      <border>
        <left/>
        <right/>
        <top/>
        <bottom/>
      </border>
    </dxf>
    <dxf>
      <font>
        <b/>
        <i val="0"/>
      </font>
      <fill>
        <patternFill>
          <bgColor theme="7" tint="0.59996337778862885"/>
        </patternFill>
      </fill>
      <border>
        <left/>
        <right/>
        <top/>
        <bottom/>
      </border>
    </dxf>
    <dxf>
      <font>
        <color rgb="FFFF0000"/>
      </font>
    </dxf>
    <dxf>
      <font>
        <b/>
        <i val="0"/>
      </font>
      <fill>
        <patternFill>
          <bgColor theme="7" tint="0.59996337778862885"/>
        </patternFill>
      </fill>
      <border>
        <left/>
        <right/>
        <top/>
        <bottom/>
      </border>
    </dxf>
    <dxf>
      <font>
        <b/>
        <i val="0"/>
      </font>
      <fill>
        <patternFill>
          <bgColor theme="7" tint="0.59996337778862885"/>
        </patternFill>
      </fill>
      <border>
        <left/>
        <right/>
        <top/>
        <bottom/>
      </border>
    </dxf>
    <dxf>
      <font>
        <color rgb="FFFF0000"/>
      </font>
    </dxf>
    <dxf>
      <font>
        <b/>
        <i val="0"/>
      </font>
      <fill>
        <patternFill>
          <bgColor theme="7" tint="0.59996337778862885"/>
        </patternFill>
      </fill>
      <border>
        <left/>
        <right/>
        <top/>
        <bottom/>
      </border>
    </dxf>
    <dxf>
      <font>
        <b/>
        <i val="0"/>
      </font>
      <fill>
        <patternFill>
          <bgColor theme="7" tint="0.59996337778862885"/>
        </patternFill>
      </fill>
      <border>
        <left/>
        <right/>
        <top/>
        <bottom/>
      </border>
    </dxf>
    <dxf>
      <fill>
        <patternFill>
          <bgColor rgb="FFFFFF00"/>
        </patternFill>
      </fill>
    </dxf>
    <dxf>
      <fill>
        <patternFill>
          <bgColor rgb="FFFFFF00"/>
        </patternFill>
      </fill>
    </dxf>
    <dxf>
      <fill>
        <patternFill>
          <bgColor rgb="FFFFFF00"/>
        </patternFill>
      </fill>
    </dxf>
    <dxf>
      <font>
        <color rgb="FFFF0000"/>
      </font>
    </dxf>
    <dxf>
      <font>
        <color rgb="FFFF0000"/>
      </font>
    </dxf>
    <dxf>
      <font>
        <color auto="1"/>
      </font>
      <fill>
        <patternFill>
          <bgColor rgb="FFFFFF00"/>
        </patternFill>
      </fill>
    </dxf>
    <dxf>
      <fill>
        <patternFill>
          <bgColor rgb="FFFFFF00"/>
        </patternFill>
      </fill>
    </dxf>
    <dxf>
      <fill>
        <patternFill>
          <bgColor rgb="FFFFFF00"/>
        </patternFill>
      </fill>
    </dxf>
    <dxf>
      <fill>
        <patternFill>
          <bgColor theme="3" tint="0.749961851863155"/>
        </patternFill>
      </fill>
    </dxf>
    <dxf>
      <fill>
        <patternFill>
          <bgColor rgb="FFFFFF00"/>
        </patternFill>
      </fill>
    </dxf>
    <dxf>
      <fill>
        <patternFill>
          <bgColor theme="3" tint="0.749961851863155"/>
        </patternFill>
      </fill>
    </dxf>
    <dxf>
      <fill>
        <patternFill>
          <bgColor rgb="FFFFFF00"/>
        </patternFill>
      </fill>
    </dxf>
    <dxf>
      <fill>
        <patternFill>
          <bgColor theme="3" tint="0.749961851863155"/>
        </patternFill>
      </fill>
    </dxf>
    <dxf>
      <font>
        <color rgb="FFFF0000"/>
      </font>
    </dxf>
    <dxf>
      <font>
        <color rgb="FFFF0000"/>
      </font>
    </dxf>
    <dxf>
      <font>
        <color rgb="FFFF0000"/>
      </font>
    </dxf>
    <dxf>
      <font>
        <color rgb="FFFF0000"/>
      </font>
    </dxf>
    <dxf>
      <font>
        <color rgb="FFFF0000"/>
      </font>
    </dxf>
    <dxf>
      <font>
        <b/>
        <i val="0"/>
      </font>
      <fill>
        <patternFill>
          <bgColor theme="7" tint="0.59996337778862885"/>
        </patternFill>
      </fill>
      <border>
        <left/>
        <right/>
        <top/>
        <bottom/>
      </border>
    </dxf>
    <dxf>
      <font>
        <b/>
        <i val="0"/>
      </font>
      <fill>
        <patternFill>
          <bgColor theme="7" tint="0.59996337778862885"/>
        </patternFill>
      </fill>
      <border>
        <left/>
        <right/>
        <top/>
        <bottom/>
      </border>
    </dxf>
    <dxf>
      <font>
        <color rgb="FFFF0000"/>
      </font>
    </dxf>
    <dxf>
      <font>
        <color rgb="FFFF0000"/>
      </font>
    </dxf>
    <dxf>
      <font>
        <color rgb="FFFF0000"/>
      </font>
    </dxf>
    <dxf>
      <font>
        <color rgb="FFFF0000"/>
      </font>
    </dxf>
    <dxf>
      <font>
        <color rgb="FFFF0000"/>
      </font>
    </dxf>
    <dxf>
      <font>
        <b/>
        <i val="0"/>
      </font>
      <fill>
        <patternFill>
          <bgColor theme="7" tint="0.59996337778862885"/>
        </patternFill>
      </fill>
      <border>
        <left/>
        <right/>
        <top/>
        <bottom/>
      </border>
    </dxf>
    <dxf>
      <font>
        <b/>
        <i val="0"/>
      </font>
      <fill>
        <patternFill>
          <bgColor theme="7" tint="0.59996337778862885"/>
        </patternFill>
      </fill>
      <border>
        <left/>
        <right/>
        <top/>
        <bottom/>
      </border>
    </dxf>
    <dxf>
      <font>
        <color rgb="FFFF0000"/>
      </font>
    </dxf>
    <dxf>
      <font>
        <b/>
        <i val="0"/>
      </font>
      <fill>
        <patternFill>
          <bgColor theme="7" tint="0.59996337778862885"/>
        </patternFill>
      </fill>
      <border>
        <left/>
        <right/>
        <top/>
        <bottom/>
      </border>
    </dxf>
    <dxf>
      <font>
        <b/>
        <i val="0"/>
      </font>
      <fill>
        <patternFill>
          <bgColor theme="7" tint="0.59996337778862885"/>
        </patternFill>
      </fill>
      <border>
        <left/>
        <right/>
        <top/>
        <bottom/>
      </border>
    </dxf>
    <dxf>
      <fill>
        <patternFill>
          <bgColor rgb="FFFFFF00"/>
        </patternFill>
      </fill>
    </dxf>
    <dxf>
      <font>
        <color rgb="FFFF0000"/>
      </font>
    </dxf>
    <dxf>
      <font>
        <color rgb="FFFF0000"/>
      </font>
    </dxf>
    <dxf>
      <font>
        <color auto="1"/>
      </font>
      <fill>
        <patternFill>
          <bgColor rgb="FFFFFF00"/>
        </patternFill>
      </fill>
    </dxf>
    <dxf>
      <fill>
        <patternFill>
          <bgColor rgb="FFFFFF00"/>
        </patternFill>
      </fill>
    </dxf>
    <dxf>
      <fill>
        <patternFill>
          <bgColor rgb="FFFFFF00"/>
        </patternFill>
      </fill>
    </dxf>
    <dxf>
      <fill>
        <patternFill>
          <bgColor theme="3" tint="0.749961851863155"/>
        </patternFill>
      </fill>
    </dxf>
    <dxf>
      <fill>
        <patternFill>
          <bgColor rgb="FFFFFF00"/>
        </patternFill>
      </fill>
    </dxf>
    <dxf>
      <fill>
        <patternFill>
          <bgColor theme="3" tint="0.749961851863155"/>
        </patternFill>
      </fill>
    </dxf>
    <dxf>
      <fill>
        <patternFill>
          <bgColor rgb="FFFFFF00"/>
        </patternFill>
      </fill>
    </dxf>
    <dxf>
      <fill>
        <patternFill>
          <bgColor theme="3" tint="0.749961851863155"/>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FF00"/>
        </patternFill>
      </fill>
    </dxf>
    <dxf>
      <fill>
        <patternFill>
          <bgColor rgb="FFFFFF00"/>
        </patternFill>
      </fill>
    </dxf>
    <dxf>
      <font>
        <color auto="1"/>
      </font>
      <fill>
        <patternFill>
          <bgColor rgb="FFFFFF00"/>
        </patternFill>
      </fill>
    </dxf>
    <dxf>
      <fill>
        <patternFill>
          <bgColor rgb="FFFFFF00"/>
        </patternFill>
      </fill>
    </dxf>
    <dxf>
      <fill>
        <patternFill>
          <bgColor rgb="FFFFFF00"/>
        </patternFill>
      </fill>
    </dxf>
    <dxf>
      <fill>
        <patternFill>
          <bgColor theme="3" tint="0.749961851863155"/>
        </patternFill>
      </fill>
    </dxf>
    <dxf>
      <fill>
        <patternFill>
          <bgColor rgb="FFFFFF00"/>
        </patternFill>
      </fill>
    </dxf>
    <dxf>
      <fill>
        <patternFill>
          <bgColor theme="3" tint="0.749961851863155"/>
        </patternFill>
      </fill>
    </dxf>
    <dxf>
      <fill>
        <patternFill>
          <bgColor rgb="FFFFFF00"/>
        </patternFill>
      </fill>
    </dxf>
    <dxf>
      <fill>
        <patternFill>
          <bgColor theme="3" tint="0.749961851863155"/>
        </patternFill>
      </fill>
    </dxf>
    <dxf>
      <font>
        <color rgb="FFFF0000"/>
      </font>
    </dxf>
    <dxf>
      <font>
        <b/>
        <i val="0"/>
      </font>
      <fill>
        <patternFill>
          <bgColor theme="7" tint="0.59996337778862885"/>
        </patternFill>
      </fill>
      <border>
        <left/>
        <right/>
        <top/>
        <bottom/>
      </border>
    </dxf>
    <dxf>
      <font>
        <b/>
        <i val="0"/>
      </font>
      <fill>
        <patternFill>
          <bgColor theme="7" tint="0.59996337778862885"/>
        </patternFill>
      </fill>
      <border>
        <left/>
        <right/>
        <top/>
        <bottom/>
      </border>
    </dxf>
    <dxf>
      <font>
        <color rgb="FFFF0000"/>
      </font>
    </dxf>
    <dxf>
      <font>
        <b/>
        <i val="0"/>
      </font>
      <fill>
        <patternFill>
          <bgColor theme="7" tint="0.59996337778862885"/>
        </patternFill>
      </fill>
      <border>
        <left/>
        <right/>
        <top/>
        <bottom/>
      </border>
    </dxf>
    <dxf>
      <font>
        <b/>
        <i val="0"/>
      </font>
      <fill>
        <patternFill>
          <bgColor theme="7" tint="0.59996337778862885"/>
        </patternFill>
      </fill>
      <border>
        <left/>
        <right/>
        <top/>
        <bottom/>
      </border>
    </dxf>
    <dxf>
      <font>
        <color rgb="FFFF0000"/>
      </font>
    </dxf>
    <dxf>
      <font>
        <b/>
        <i val="0"/>
      </font>
      <fill>
        <patternFill>
          <bgColor theme="7" tint="0.59996337778862885"/>
        </patternFill>
      </fill>
      <border>
        <left/>
        <right/>
        <top/>
        <bottom/>
      </border>
    </dxf>
    <dxf>
      <font>
        <b/>
        <i val="0"/>
      </font>
      <fill>
        <patternFill>
          <bgColor theme="7" tint="0.59996337778862885"/>
        </patternFill>
      </fill>
      <border>
        <left/>
        <right/>
        <top/>
        <bottom/>
      </border>
    </dxf>
    <dxf>
      <fill>
        <patternFill>
          <bgColor rgb="FFFFFF00"/>
        </patternFill>
      </fill>
    </dxf>
    <dxf>
      <fill>
        <patternFill>
          <bgColor rgb="FFFFFF00"/>
        </patternFill>
      </fill>
    </dxf>
    <dxf>
      <font>
        <color auto="1"/>
      </font>
      <fill>
        <patternFill>
          <bgColor rgb="FFFFFF00"/>
        </patternFill>
      </fill>
    </dxf>
    <dxf>
      <fill>
        <patternFill>
          <bgColor rgb="FFFFFF00"/>
        </patternFill>
      </fill>
    </dxf>
    <dxf>
      <fill>
        <patternFill>
          <bgColor rgb="FFFFFF00"/>
        </patternFill>
      </fill>
    </dxf>
    <dxf>
      <fill>
        <patternFill>
          <bgColor theme="3" tint="0.749961851863155"/>
        </patternFill>
      </fill>
    </dxf>
    <dxf>
      <fill>
        <patternFill>
          <bgColor rgb="FFFFFF00"/>
        </patternFill>
      </fill>
    </dxf>
    <dxf>
      <fill>
        <patternFill>
          <bgColor theme="3" tint="0.749961851863155"/>
        </patternFill>
      </fill>
    </dxf>
    <dxf>
      <fill>
        <patternFill>
          <bgColor rgb="FFFFFF00"/>
        </patternFill>
      </fill>
    </dxf>
    <dxf>
      <fill>
        <patternFill>
          <bgColor theme="3" tint="0.749961851863155"/>
        </patternFill>
      </fill>
    </dxf>
    <dxf>
      <font>
        <color auto="1"/>
      </font>
      <fill>
        <patternFill>
          <bgColor rgb="FFFFFF00"/>
        </patternFill>
      </fill>
    </dxf>
    <dxf>
      <fill>
        <patternFill>
          <bgColor rgb="FFFFFF00"/>
        </patternFill>
      </fill>
    </dxf>
    <dxf>
      <fill>
        <patternFill>
          <bgColor theme="3" tint="0.749961851863155"/>
        </patternFill>
      </fill>
    </dxf>
    <dxf>
      <fill>
        <patternFill>
          <bgColor rgb="FFFFFF00"/>
        </patternFill>
      </fill>
    </dxf>
    <dxf>
      <fill>
        <patternFill>
          <bgColor theme="3" tint="0.749961851863155"/>
        </patternFill>
      </fill>
    </dxf>
    <dxf>
      <fill>
        <patternFill>
          <bgColor rgb="FFFFFF00"/>
        </patternFill>
      </fill>
    </dxf>
    <dxf>
      <fill>
        <patternFill>
          <bgColor theme="3" tint="0.749961851863155"/>
        </patternFill>
      </fill>
    </dxf>
    <dxf>
      <fill>
        <patternFill>
          <bgColor rgb="FFFFFF00"/>
        </patternFill>
      </fill>
    </dxf>
    <dxf>
      <fill>
        <patternFill>
          <bgColor rgb="FFFFFF00"/>
        </patternFill>
      </fill>
    </dxf>
  </dxfs>
  <tableStyles count="0" defaultTableStyle="TableStyleMedium2" defaultPivotStyle="PivotStyleLight16"/>
  <colors>
    <mruColors>
      <color rgb="FFA2B79A"/>
      <color rgb="FF0000FF"/>
      <color rgb="FFFDFDFE"/>
      <color rgb="FFFAFAFA"/>
      <color rgb="FF213A8F"/>
      <color rgb="FFB8C5EE"/>
      <color rgb="FFE52621"/>
      <color rgb="FFFFFFFF"/>
      <color rgb="FF010101"/>
      <color rgb="FFB9CF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eetMetadata" Target="metadata.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Itens da amostra</c:v>
          </c:tx>
          <c:spPr>
            <a:solidFill>
              <a:schemeClr val="accent1"/>
            </a:solidFill>
            <a:ln>
              <a:noFill/>
            </a:ln>
            <a:effectLst/>
          </c:spPr>
          <c:invertIfNegative val="0"/>
          <c:val>
            <c:numRef>
              <c:f>'PLANILHA TIPO 1'!$J$39:$J$43</c:f>
              <c:numCache>
                <c:formatCode>#,##0.00_ ;[Red]\-#,##0.00\ </c:formatCode>
                <c:ptCount val="5"/>
                <c:pt idx="0">
                  <c:v>0.95000000000000018</c:v>
                </c:pt>
                <c:pt idx="1">
                  <c:v>0.95000000000000018</c:v>
                </c:pt>
                <c:pt idx="2">
                  <c:v>0.65000000000000036</c:v>
                </c:pt>
                <c:pt idx="3">
                  <c:v>0.70000000000000018</c:v>
                </c:pt>
                <c:pt idx="4">
                  <c:v>0.88000000000000078</c:v>
                </c:pt>
              </c:numCache>
            </c:numRef>
          </c:val>
          <c:extLst>
            <c:ext xmlns:c16="http://schemas.microsoft.com/office/drawing/2014/chart" uri="{C3380CC4-5D6E-409C-BE32-E72D297353CC}">
              <c16:uniqueId val="{00000000-AAC2-47F4-BDCE-C4F1471D1A97}"/>
            </c:ext>
          </c:extLst>
        </c:ser>
        <c:dLbls>
          <c:showLegendKey val="0"/>
          <c:showVal val="0"/>
          <c:showCatName val="0"/>
          <c:showSerName val="0"/>
          <c:showPercent val="0"/>
          <c:showBubbleSize val="0"/>
        </c:dLbls>
        <c:gapWidth val="219"/>
        <c:axId val="884650287"/>
        <c:axId val="863456463"/>
      </c:barChart>
      <c:lineChart>
        <c:grouping val="standard"/>
        <c:varyColors val="0"/>
        <c:ser>
          <c:idx val="1"/>
          <c:order val="1"/>
          <c:tx>
            <c:strRef>
              <c:f>'PLANILHA TIPO 1'!$Y$38</c:f>
              <c:strCache>
                <c:ptCount val="1"/>
                <c:pt idx="0">
                  <c:v>Paradigma</c:v>
                </c:pt>
              </c:strCache>
            </c:strRef>
          </c:tx>
          <c:spPr>
            <a:ln w="12700" cap="sq">
              <a:solidFill>
                <a:schemeClr val="tx1"/>
              </a:solidFill>
              <a:round/>
            </a:ln>
            <a:effectLst/>
          </c:spPr>
          <c:marker>
            <c:symbol val="none"/>
          </c:marker>
          <c:val>
            <c:numRef>
              <c:f>'PLANILHA TIPO 1'!$Y$39:$Y$43</c:f>
              <c:numCache>
                <c:formatCode>#,##0.00_ ;\-#,##0.00\ </c:formatCode>
                <c:ptCount val="5"/>
                <c:pt idx="0">
                  <c:v>1</c:v>
                </c:pt>
                <c:pt idx="1">
                  <c:v>1</c:v>
                </c:pt>
                <c:pt idx="2">
                  <c:v>1</c:v>
                </c:pt>
                <c:pt idx="3">
                  <c:v>1</c:v>
                </c:pt>
                <c:pt idx="4">
                  <c:v>1</c:v>
                </c:pt>
              </c:numCache>
            </c:numRef>
          </c:val>
          <c:smooth val="0"/>
          <c:extLst>
            <c:ext xmlns:c16="http://schemas.microsoft.com/office/drawing/2014/chart" uri="{C3380CC4-5D6E-409C-BE32-E72D297353CC}">
              <c16:uniqueId val="{00000001-AAC2-47F4-BDCE-C4F1471D1A97}"/>
            </c:ext>
          </c:extLst>
        </c:ser>
        <c:dLbls>
          <c:showLegendKey val="0"/>
          <c:showVal val="0"/>
          <c:showCatName val="0"/>
          <c:showSerName val="0"/>
          <c:showPercent val="0"/>
          <c:showBubbleSize val="0"/>
        </c:dLbls>
        <c:marker val="1"/>
        <c:smooth val="0"/>
        <c:axId val="884650287"/>
        <c:axId val="863456463"/>
      </c:lineChart>
      <c:catAx>
        <c:axId val="884650287"/>
        <c:scaling>
          <c:orientation val="minMax"/>
        </c:scaling>
        <c:delete val="0"/>
        <c:axPos val="b"/>
        <c:numFmt formatCode="General" sourceLinked="0"/>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863456463"/>
        <c:crosses val="autoZero"/>
        <c:auto val="1"/>
        <c:lblAlgn val="ctr"/>
        <c:lblOffset val="100"/>
        <c:noMultiLvlLbl val="0"/>
      </c:catAx>
      <c:valAx>
        <c:axId val="863456463"/>
        <c:scaling>
          <c:orientation val="minMax"/>
          <c:max val="1.5"/>
        </c:scaling>
        <c:delete val="0"/>
        <c:axPos val="l"/>
        <c:numFmt formatCode="#,##0.00_ ;[Red]\-#,##0.00\ " sourceLinked="1"/>
        <c:majorTickMark val="out"/>
        <c:minorTickMark val="none"/>
        <c:tickLblPos val="nextTo"/>
        <c:spPr>
          <a:noFill/>
          <a:ln w="12700">
            <a:solidFill>
              <a:schemeClr val="tx1"/>
            </a:solidFill>
            <a:tailEnd type="triangle"/>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884650287"/>
        <c:crosses val="autoZero"/>
        <c:crossBetween val="between"/>
        <c:majorUnit val="0.5"/>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12700" cap="flat" cmpd="sng" algn="ctr">
      <a:noFill/>
      <a:round/>
    </a:ln>
    <a:effectLst/>
  </c:spPr>
  <c:txPr>
    <a:bodyPr/>
    <a:lstStyle/>
    <a:p>
      <a:pPr>
        <a:defRPr sz="9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Itens da amostra</c:v>
          </c:tx>
          <c:spPr>
            <a:solidFill>
              <a:schemeClr val="accent1"/>
            </a:solidFill>
            <a:ln>
              <a:noFill/>
            </a:ln>
            <a:effectLst/>
          </c:spPr>
          <c:invertIfNegative val="0"/>
          <c:val>
            <c:numRef>
              <c:f>'PLANILHA TIPO 2'!$Y$39:$Y$43</c:f>
              <c:numCache>
                <c:formatCode>#,##0.00_ ;\-#,##0.00\ </c:formatCode>
                <c:ptCount val="5"/>
                <c:pt idx="0">
                  <c:v>1</c:v>
                </c:pt>
                <c:pt idx="1">
                  <c:v>1</c:v>
                </c:pt>
                <c:pt idx="2">
                  <c:v>1</c:v>
                </c:pt>
                <c:pt idx="3">
                  <c:v>1</c:v>
                </c:pt>
                <c:pt idx="4">
                  <c:v>1</c:v>
                </c:pt>
              </c:numCache>
            </c:numRef>
          </c:val>
          <c:extLst>
            <c:ext xmlns:c16="http://schemas.microsoft.com/office/drawing/2014/chart" uri="{C3380CC4-5D6E-409C-BE32-E72D297353CC}">
              <c16:uniqueId val="{00000000-0EAF-46D7-B24C-BD63CA2EE705}"/>
            </c:ext>
          </c:extLst>
        </c:ser>
        <c:dLbls>
          <c:showLegendKey val="0"/>
          <c:showVal val="0"/>
          <c:showCatName val="0"/>
          <c:showSerName val="0"/>
          <c:showPercent val="0"/>
          <c:showBubbleSize val="0"/>
        </c:dLbls>
        <c:gapWidth val="219"/>
        <c:axId val="884650287"/>
        <c:axId val="863456463"/>
      </c:barChart>
      <c:lineChart>
        <c:grouping val="standard"/>
        <c:varyColors val="0"/>
        <c:ser>
          <c:idx val="1"/>
          <c:order val="1"/>
          <c:tx>
            <c:strRef>
              <c:f>'PLANILHA TIPO 2'!$Y$38</c:f>
              <c:strCache>
                <c:ptCount val="1"/>
                <c:pt idx="0">
                  <c:v>Paradigma</c:v>
                </c:pt>
              </c:strCache>
            </c:strRef>
          </c:tx>
          <c:spPr>
            <a:ln w="12700" cap="sq">
              <a:solidFill>
                <a:schemeClr val="tx1"/>
              </a:solidFill>
              <a:round/>
            </a:ln>
            <a:effectLst/>
          </c:spPr>
          <c:marker>
            <c:symbol val="none"/>
          </c:marker>
          <c:val>
            <c:numRef>
              <c:f>'PLANILHA TIPO 2'!$Y$39:$Y$43</c:f>
              <c:numCache>
                <c:formatCode>#,##0.00_ ;\-#,##0.00\ </c:formatCode>
                <c:ptCount val="5"/>
                <c:pt idx="0">
                  <c:v>1</c:v>
                </c:pt>
                <c:pt idx="1">
                  <c:v>1</c:v>
                </c:pt>
                <c:pt idx="2">
                  <c:v>1</c:v>
                </c:pt>
                <c:pt idx="3">
                  <c:v>1</c:v>
                </c:pt>
                <c:pt idx="4">
                  <c:v>1</c:v>
                </c:pt>
              </c:numCache>
            </c:numRef>
          </c:val>
          <c:smooth val="0"/>
          <c:extLst>
            <c:ext xmlns:c16="http://schemas.microsoft.com/office/drawing/2014/chart" uri="{C3380CC4-5D6E-409C-BE32-E72D297353CC}">
              <c16:uniqueId val="{00000001-0EAF-46D7-B24C-BD63CA2EE705}"/>
            </c:ext>
          </c:extLst>
        </c:ser>
        <c:dLbls>
          <c:showLegendKey val="0"/>
          <c:showVal val="0"/>
          <c:showCatName val="0"/>
          <c:showSerName val="0"/>
          <c:showPercent val="0"/>
          <c:showBubbleSize val="0"/>
        </c:dLbls>
        <c:marker val="1"/>
        <c:smooth val="0"/>
        <c:axId val="884650287"/>
        <c:axId val="863456463"/>
      </c:lineChart>
      <c:catAx>
        <c:axId val="884650287"/>
        <c:scaling>
          <c:orientation val="minMax"/>
        </c:scaling>
        <c:delete val="0"/>
        <c:axPos val="b"/>
        <c:numFmt formatCode="General" sourceLinked="0"/>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863456463"/>
        <c:crosses val="autoZero"/>
        <c:auto val="1"/>
        <c:lblAlgn val="ctr"/>
        <c:lblOffset val="100"/>
        <c:noMultiLvlLbl val="0"/>
      </c:catAx>
      <c:valAx>
        <c:axId val="863456463"/>
        <c:scaling>
          <c:orientation val="minMax"/>
          <c:max val="1.5"/>
        </c:scaling>
        <c:delete val="0"/>
        <c:axPos val="l"/>
        <c:numFmt formatCode="#,##0.00" sourceLinked="0"/>
        <c:majorTickMark val="out"/>
        <c:minorTickMark val="none"/>
        <c:tickLblPos val="nextTo"/>
        <c:spPr>
          <a:noFill/>
          <a:ln w="12700">
            <a:solidFill>
              <a:schemeClr val="tx1"/>
            </a:solidFill>
            <a:tailEnd type="triangle"/>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884650287"/>
        <c:crosses val="autoZero"/>
        <c:crossBetween val="between"/>
        <c:majorUnit val="0.5"/>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12700" cap="flat" cmpd="sng" algn="ctr">
      <a:noFill/>
      <a:round/>
    </a:ln>
    <a:effectLst/>
  </c:spPr>
  <c:txPr>
    <a:bodyPr/>
    <a:lstStyle/>
    <a:p>
      <a:pPr>
        <a:defRPr sz="9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Ajuste ao bem avaliando</c:v>
          </c:tx>
          <c:spPr>
            <a:solidFill>
              <a:schemeClr val="accent1"/>
            </a:solidFill>
            <a:ln>
              <a:noFill/>
            </a:ln>
            <a:effectLst/>
          </c:spPr>
          <c:invertIfNegative val="0"/>
          <c:val>
            <c:numRef>
              <c:f>'PLANILHA TIPO 2'!$L$39:$L$43</c:f>
              <c:numCache>
                <c:formatCode>#,##0.00_ ;[Red]\-#,##0.00\ </c:formatCode>
                <c:ptCount val="5"/>
                <c:pt idx="0">
                  <c:v>1</c:v>
                </c:pt>
                <c:pt idx="1">
                  <c:v>1</c:v>
                </c:pt>
                <c:pt idx="2">
                  <c:v>1</c:v>
                </c:pt>
                <c:pt idx="3">
                  <c:v>1</c:v>
                </c:pt>
                <c:pt idx="4">
                  <c:v>1</c:v>
                </c:pt>
              </c:numCache>
            </c:numRef>
          </c:val>
          <c:extLst>
            <c:ext xmlns:c16="http://schemas.microsoft.com/office/drawing/2014/chart" uri="{C3380CC4-5D6E-409C-BE32-E72D297353CC}">
              <c16:uniqueId val="{00000000-4EA9-4600-9F67-C8B03A2E6CB1}"/>
            </c:ext>
          </c:extLst>
        </c:ser>
        <c:dLbls>
          <c:showLegendKey val="0"/>
          <c:showVal val="0"/>
          <c:showCatName val="0"/>
          <c:showSerName val="0"/>
          <c:showPercent val="0"/>
          <c:showBubbleSize val="0"/>
        </c:dLbls>
        <c:gapWidth val="219"/>
        <c:axId val="884650287"/>
        <c:axId val="863456463"/>
      </c:barChart>
      <c:lineChart>
        <c:grouping val="standard"/>
        <c:varyColors val="0"/>
        <c:ser>
          <c:idx val="1"/>
          <c:order val="1"/>
          <c:tx>
            <c:strRef>
              <c:f>'PLANILHA TIPO 2'!$Y$38</c:f>
              <c:strCache>
                <c:ptCount val="1"/>
                <c:pt idx="0">
                  <c:v>Paradigma</c:v>
                </c:pt>
              </c:strCache>
            </c:strRef>
          </c:tx>
          <c:spPr>
            <a:ln w="12700" cap="sq">
              <a:solidFill>
                <a:schemeClr val="tx1"/>
              </a:solidFill>
              <a:round/>
            </a:ln>
            <a:effectLst/>
          </c:spPr>
          <c:marker>
            <c:symbol val="none"/>
          </c:marker>
          <c:val>
            <c:numRef>
              <c:f>'PLANILHA TIPO 2'!$Y$39:$Y$43</c:f>
              <c:numCache>
                <c:formatCode>#,##0.00_ ;\-#,##0.00\ </c:formatCode>
                <c:ptCount val="5"/>
                <c:pt idx="0">
                  <c:v>1</c:v>
                </c:pt>
                <c:pt idx="1">
                  <c:v>1</c:v>
                </c:pt>
                <c:pt idx="2">
                  <c:v>1</c:v>
                </c:pt>
                <c:pt idx="3">
                  <c:v>1</c:v>
                </c:pt>
                <c:pt idx="4">
                  <c:v>1</c:v>
                </c:pt>
              </c:numCache>
            </c:numRef>
          </c:val>
          <c:smooth val="0"/>
          <c:extLst>
            <c:ext xmlns:c16="http://schemas.microsoft.com/office/drawing/2014/chart" uri="{C3380CC4-5D6E-409C-BE32-E72D297353CC}">
              <c16:uniqueId val="{00000001-4EA9-4600-9F67-C8B03A2E6CB1}"/>
            </c:ext>
          </c:extLst>
        </c:ser>
        <c:dLbls>
          <c:showLegendKey val="0"/>
          <c:showVal val="0"/>
          <c:showCatName val="0"/>
          <c:showSerName val="0"/>
          <c:showPercent val="0"/>
          <c:showBubbleSize val="0"/>
        </c:dLbls>
        <c:marker val="1"/>
        <c:smooth val="0"/>
        <c:axId val="884650287"/>
        <c:axId val="863456463"/>
      </c:lineChart>
      <c:catAx>
        <c:axId val="884650287"/>
        <c:scaling>
          <c:orientation val="minMax"/>
        </c:scaling>
        <c:delete val="0"/>
        <c:axPos val="b"/>
        <c:numFmt formatCode="General" sourceLinked="0"/>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863456463"/>
        <c:crosses val="autoZero"/>
        <c:auto val="1"/>
        <c:lblAlgn val="ctr"/>
        <c:lblOffset val="100"/>
        <c:noMultiLvlLbl val="0"/>
      </c:catAx>
      <c:valAx>
        <c:axId val="863456463"/>
        <c:scaling>
          <c:orientation val="minMax"/>
          <c:max val="1.5"/>
        </c:scaling>
        <c:delete val="0"/>
        <c:axPos val="l"/>
        <c:numFmt formatCode="#,##0.00_ ;[Red]\-#,##0.00\ " sourceLinked="1"/>
        <c:majorTickMark val="out"/>
        <c:minorTickMark val="none"/>
        <c:tickLblPos val="nextTo"/>
        <c:spPr>
          <a:noFill/>
          <a:ln w="12700">
            <a:solidFill>
              <a:schemeClr val="tx1"/>
            </a:solidFill>
            <a:tailEnd type="triangle"/>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884650287"/>
        <c:crosses val="autoZero"/>
        <c:crossBetween val="between"/>
        <c:majorUnit val="0.5"/>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12700" cap="flat" cmpd="sng" algn="ctr">
      <a:noFill/>
      <a:round/>
    </a:ln>
    <a:effectLst/>
  </c:spPr>
  <c:txPr>
    <a:bodyPr/>
    <a:lstStyle/>
    <a:p>
      <a:pPr>
        <a:defRPr sz="9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1"/>
          <c:tx>
            <c:v>Elementos da amostra antes da homogeneização</c:v>
          </c:tx>
          <c:spPr>
            <a:solidFill>
              <a:schemeClr val="accent1"/>
            </a:solidFill>
            <a:ln>
              <a:noFill/>
            </a:ln>
            <a:effectLst/>
          </c:spPr>
          <c:invertIfNegative val="0"/>
          <c:val>
            <c:numRef>
              <c:f>'PLANILHA TIPO 2'!$AA$136:$AA$140</c:f>
              <c:numCache>
                <c:formatCode>#,##0.00_ ;[Red]\-#,##0.00\ </c:formatCode>
                <c:ptCount val="5"/>
                <c:pt idx="0">
                  <c:v>1.9</c:v>
                </c:pt>
                <c:pt idx="1">
                  <c:v>1.9</c:v>
                </c:pt>
                <c:pt idx="2">
                  <c:v>1.9</c:v>
                </c:pt>
                <c:pt idx="3">
                  <c:v>1.9</c:v>
                </c:pt>
                <c:pt idx="4">
                  <c:v>1.9</c:v>
                </c:pt>
              </c:numCache>
            </c:numRef>
          </c:val>
          <c:extLst>
            <c:ext xmlns:c16="http://schemas.microsoft.com/office/drawing/2014/chart" uri="{C3380CC4-5D6E-409C-BE32-E72D297353CC}">
              <c16:uniqueId val="{00000000-08D7-4271-A0D0-369D9B8BD3A8}"/>
            </c:ext>
          </c:extLst>
        </c:ser>
        <c:dLbls>
          <c:showLegendKey val="0"/>
          <c:showVal val="0"/>
          <c:showCatName val="0"/>
          <c:showSerName val="0"/>
          <c:showPercent val="0"/>
          <c:showBubbleSize val="0"/>
        </c:dLbls>
        <c:gapWidth val="219"/>
        <c:overlap val="100"/>
        <c:axId val="1095974352"/>
        <c:axId val="1095975312"/>
        <c:extLst/>
      </c:barChart>
      <c:lineChart>
        <c:grouping val="standard"/>
        <c:varyColors val="0"/>
        <c:ser>
          <c:idx val="0"/>
          <c:order val="0"/>
          <c:tx>
            <c:v>Fator mínimo</c:v>
          </c:tx>
          <c:spPr>
            <a:ln w="12700" cap="rnd">
              <a:solidFill>
                <a:srgbClr val="0000FF"/>
              </a:solidFill>
              <a:round/>
            </a:ln>
            <a:effectLst/>
          </c:spPr>
          <c:marker>
            <c:symbol val="none"/>
          </c:marker>
          <c:val>
            <c:numRef>
              <c:f>'PLANILHA TIPO 2'!$Z$136:$Z$140</c:f>
              <c:numCache>
                <c:formatCode>#,##0.00_ ;\-#,##0.00\ </c:formatCode>
                <c:ptCount val="5"/>
                <c:pt idx="0">
                  <c:v>1</c:v>
                </c:pt>
                <c:pt idx="1">
                  <c:v>1</c:v>
                </c:pt>
                <c:pt idx="2">
                  <c:v>1</c:v>
                </c:pt>
                <c:pt idx="3">
                  <c:v>1</c:v>
                </c:pt>
                <c:pt idx="4">
                  <c:v>1</c:v>
                </c:pt>
              </c:numCache>
            </c:numRef>
          </c:val>
          <c:smooth val="0"/>
          <c:extLst>
            <c:ext xmlns:c16="http://schemas.microsoft.com/office/drawing/2014/chart" uri="{C3380CC4-5D6E-409C-BE32-E72D297353CC}">
              <c16:uniqueId val="{00000001-08D7-4271-A0D0-369D9B8BD3A8}"/>
            </c:ext>
          </c:extLst>
        </c:ser>
        <c:ser>
          <c:idx val="2"/>
          <c:order val="2"/>
          <c:tx>
            <c:v>Fator máximo</c:v>
          </c:tx>
          <c:spPr>
            <a:ln w="12700" cap="rnd">
              <a:solidFill>
                <a:srgbClr val="FF0000"/>
              </a:solidFill>
              <a:round/>
            </a:ln>
            <a:effectLst/>
          </c:spPr>
          <c:marker>
            <c:symbol val="none"/>
          </c:marker>
          <c:val>
            <c:numRef>
              <c:f>'PLANILHA TIPO 2'!$AB$136:$AB$140</c:f>
              <c:numCache>
                <c:formatCode>#,##0.00_ ;\-#,##0.00\ </c:formatCode>
                <c:ptCount val="5"/>
                <c:pt idx="0">
                  <c:v>1.9</c:v>
                </c:pt>
                <c:pt idx="1">
                  <c:v>1.9</c:v>
                </c:pt>
                <c:pt idx="2">
                  <c:v>1.9</c:v>
                </c:pt>
                <c:pt idx="3">
                  <c:v>1.9</c:v>
                </c:pt>
                <c:pt idx="4">
                  <c:v>1.9</c:v>
                </c:pt>
              </c:numCache>
            </c:numRef>
          </c:val>
          <c:smooth val="0"/>
          <c:extLst>
            <c:ext xmlns:c16="http://schemas.microsoft.com/office/drawing/2014/chart" uri="{C3380CC4-5D6E-409C-BE32-E72D297353CC}">
              <c16:uniqueId val="{00000002-08D7-4271-A0D0-369D9B8BD3A8}"/>
            </c:ext>
          </c:extLst>
        </c:ser>
        <c:dLbls>
          <c:showLegendKey val="0"/>
          <c:showVal val="0"/>
          <c:showCatName val="0"/>
          <c:showSerName val="0"/>
          <c:showPercent val="0"/>
          <c:showBubbleSize val="0"/>
        </c:dLbls>
        <c:marker val="1"/>
        <c:smooth val="0"/>
        <c:axId val="1095974352"/>
        <c:axId val="1095975312"/>
      </c:lineChart>
      <c:catAx>
        <c:axId val="1095974352"/>
        <c:scaling>
          <c:orientation val="minMax"/>
        </c:scaling>
        <c:delete val="0"/>
        <c:axPos val="b"/>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1095975312"/>
        <c:crosses val="autoZero"/>
        <c:auto val="1"/>
        <c:lblAlgn val="ctr"/>
        <c:lblOffset val="100"/>
        <c:noMultiLvlLbl val="0"/>
      </c:catAx>
      <c:valAx>
        <c:axId val="1095975312"/>
        <c:scaling>
          <c:orientation val="minMax"/>
          <c:max val="2"/>
          <c:min val="0"/>
        </c:scaling>
        <c:delete val="0"/>
        <c:axPos val="l"/>
        <c:numFmt formatCode="#,##0.00_ ;[Red]\-#,##0.00\ " sourceLinked="1"/>
        <c:majorTickMark val="out"/>
        <c:minorTickMark val="none"/>
        <c:tickLblPos val="nextTo"/>
        <c:spPr>
          <a:noFill/>
          <a:ln w="12700">
            <a:solidFill>
              <a:schemeClr val="tx1"/>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1095974352"/>
        <c:crosses val="autoZero"/>
        <c:crossBetween val="between"/>
        <c:majorUnit val="0.5"/>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1"/>
          <c:tx>
            <c:v>Elementos da amostra após a homogeneização</c:v>
          </c:tx>
          <c:spPr>
            <a:solidFill>
              <a:schemeClr val="accent1"/>
            </a:solidFill>
            <a:ln>
              <a:noFill/>
            </a:ln>
            <a:effectLst/>
          </c:spPr>
          <c:invertIfNegative val="0"/>
          <c:val>
            <c:numRef>
              <c:f>'PLANILHA TIPO 2'!$H$159:$H$163</c:f>
              <c:numCache>
                <c:formatCode>#,##0.00_ ;[Red]\-#,##0.00\ </c:formatCode>
                <c:ptCount val="5"/>
                <c:pt idx="0">
                  <c:v>1.9</c:v>
                </c:pt>
                <c:pt idx="1">
                  <c:v>1.9</c:v>
                </c:pt>
                <c:pt idx="2">
                  <c:v>1.9</c:v>
                </c:pt>
                <c:pt idx="3">
                  <c:v>1.9</c:v>
                </c:pt>
                <c:pt idx="4">
                  <c:v>1.9</c:v>
                </c:pt>
              </c:numCache>
            </c:numRef>
          </c:val>
          <c:extLst>
            <c:ext xmlns:c16="http://schemas.microsoft.com/office/drawing/2014/chart" uri="{C3380CC4-5D6E-409C-BE32-E72D297353CC}">
              <c16:uniqueId val="{00000000-E127-459C-B1C7-DE0A8809E5CC}"/>
            </c:ext>
          </c:extLst>
        </c:ser>
        <c:dLbls>
          <c:showLegendKey val="0"/>
          <c:showVal val="0"/>
          <c:showCatName val="0"/>
          <c:showSerName val="0"/>
          <c:showPercent val="0"/>
          <c:showBubbleSize val="0"/>
        </c:dLbls>
        <c:gapWidth val="219"/>
        <c:overlap val="100"/>
        <c:axId val="1095974352"/>
        <c:axId val="1095975312"/>
        <c:extLst/>
      </c:barChart>
      <c:lineChart>
        <c:grouping val="standard"/>
        <c:varyColors val="0"/>
        <c:ser>
          <c:idx val="0"/>
          <c:order val="0"/>
          <c:tx>
            <c:v>Fator mínimo</c:v>
          </c:tx>
          <c:spPr>
            <a:ln w="12700" cap="rnd">
              <a:solidFill>
                <a:srgbClr val="0000FF"/>
              </a:solidFill>
              <a:round/>
            </a:ln>
            <a:effectLst/>
          </c:spPr>
          <c:marker>
            <c:symbol val="none"/>
          </c:marker>
          <c:val>
            <c:numRef>
              <c:f>'PLANILHA TIPO 2'!$Z$136:$Z$140</c:f>
              <c:numCache>
                <c:formatCode>#,##0.00_ ;\-#,##0.00\ </c:formatCode>
                <c:ptCount val="5"/>
                <c:pt idx="0">
                  <c:v>1</c:v>
                </c:pt>
                <c:pt idx="1">
                  <c:v>1</c:v>
                </c:pt>
                <c:pt idx="2">
                  <c:v>1</c:v>
                </c:pt>
                <c:pt idx="3">
                  <c:v>1</c:v>
                </c:pt>
                <c:pt idx="4">
                  <c:v>1</c:v>
                </c:pt>
              </c:numCache>
            </c:numRef>
          </c:val>
          <c:smooth val="0"/>
          <c:extLst>
            <c:ext xmlns:c16="http://schemas.microsoft.com/office/drawing/2014/chart" uri="{C3380CC4-5D6E-409C-BE32-E72D297353CC}">
              <c16:uniqueId val="{00000001-E127-459C-B1C7-DE0A8809E5CC}"/>
            </c:ext>
          </c:extLst>
        </c:ser>
        <c:ser>
          <c:idx val="2"/>
          <c:order val="2"/>
          <c:tx>
            <c:v>Fator máximo</c:v>
          </c:tx>
          <c:spPr>
            <a:ln w="12700" cap="rnd">
              <a:solidFill>
                <a:srgbClr val="FF0000"/>
              </a:solidFill>
              <a:round/>
            </a:ln>
            <a:effectLst/>
          </c:spPr>
          <c:marker>
            <c:symbol val="none"/>
          </c:marker>
          <c:val>
            <c:numRef>
              <c:f>'PLANILHA TIPO 2'!$AB$136:$AB$140</c:f>
              <c:numCache>
                <c:formatCode>#,##0.00_ ;\-#,##0.00\ </c:formatCode>
                <c:ptCount val="5"/>
                <c:pt idx="0">
                  <c:v>1.9</c:v>
                </c:pt>
                <c:pt idx="1">
                  <c:v>1.9</c:v>
                </c:pt>
                <c:pt idx="2">
                  <c:v>1.9</c:v>
                </c:pt>
                <c:pt idx="3">
                  <c:v>1.9</c:v>
                </c:pt>
                <c:pt idx="4">
                  <c:v>1.9</c:v>
                </c:pt>
              </c:numCache>
            </c:numRef>
          </c:val>
          <c:smooth val="0"/>
          <c:extLst>
            <c:ext xmlns:c16="http://schemas.microsoft.com/office/drawing/2014/chart" uri="{C3380CC4-5D6E-409C-BE32-E72D297353CC}">
              <c16:uniqueId val="{00000002-E127-459C-B1C7-DE0A8809E5CC}"/>
            </c:ext>
          </c:extLst>
        </c:ser>
        <c:dLbls>
          <c:showLegendKey val="0"/>
          <c:showVal val="0"/>
          <c:showCatName val="0"/>
          <c:showSerName val="0"/>
          <c:showPercent val="0"/>
          <c:showBubbleSize val="0"/>
        </c:dLbls>
        <c:marker val="1"/>
        <c:smooth val="0"/>
        <c:axId val="1095974352"/>
        <c:axId val="1095975312"/>
      </c:lineChart>
      <c:catAx>
        <c:axId val="1095974352"/>
        <c:scaling>
          <c:orientation val="minMax"/>
        </c:scaling>
        <c:delete val="0"/>
        <c:axPos val="b"/>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1095975312"/>
        <c:crosses val="autoZero"/>
        <c:auto val="1"/>
        <c:lblAlgn val="ctr"/>
        <c:lblOffset val="100"/>
        <c:noMultiLvlLbl val="0"/>
      </c:catAx>
      <c:valAx>
        <c:axId val="1095975312"/>
        <c:scaling>
          <c:orientation val="minMax"/>
          <c:max val="2"/>
          <c:min val="0"/>
        </c:scaling>
        <c:delete val="0"/>
        <c:axPos val="l"/>
        <c:numFmt formatCode="#,##0.00_ ;[Red]\-#,##0.00\ " sourceLinked="1"/>
        <c:majorTickMark val="out"/>
        <c:minorTickMark val="none"/>
        <c:tickLblPos val="nextTo"/>
        <c:spPr>
          <a:noFill/>
          <a:ln w="12700">
            <a:solidFill>
              <a:schemeClr val="tx1"/>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1095974352"/>
        <c:crosses val="autoZero"/>
        <c:crossBetween val="between"/>
        <c:majorUnit val="0.5"/>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Proporção das partes em relação ao todo</c:v>
          </c:tx>
          <c:spPr>
            <a:solidFill>
              <a:schemeClr val="tx2">
                <a:lumMod val="50000"/>
                <a:lumOff val="50000"/>
              </a:schemeClr>
            </a:solidFill>
            <a:ln w="12700"/>
          </c:spPr>
          <c:dPt>
            <c:idx val="0"/>
            <c:bubble3D val="0"/>
            <c:spPr>
              <a:solidFill>
                <a:schemeClr val="tx1"/>
              </a:solidFill>
              <a:ln w="12700">
                <a:solidFill>
                  <a:schemeClr val="lt1"/>
                </a:solidFill>
              </a:ln>
              <a:effectLst/>
            </c:spPr>
            <c:extLst>
              <c:ext xmlns:c16="http://schemas.microsoft.com/office/drawing/2014/chart" uri="{C3380CC4-5D6E-409C-BE32-E72D297353CC}">
                <c16:uniqueId val="{00000001-4F13-454E-A5FC-1F72BB5B6288}"/>
              </c:ext>
            </c:extLst>
          </c:dPt>
          <c:dPt>
            <c:idx val="1"/>
            <c:bubble3D val="0"/>
            <c:spPr>
              <a:solidFill>
                <a:schemeClr val="bg1">
                  <a:lumMod val="75000"/>
                </a:schemeClr>
              </a:solidFill>
              <a:ln w="12700">
                <a:solidFill>
                  <a:schemeClr val="lt1"/>
                </a:solidFill>
              </a:ln>
              <a:effectLst/>
            </c:spPr>
            <c:extLst>
              <c:ext xmlns:c16="http://schemas.microsoft.com/office/drawing/2014/chart" uri="{C3380CC4-5D6E-409C-BE32-E72D297353CC}">
                <c16:uniqueId val="{00000003-4F13-454E-A5FC-1F72BB5B6288}"/>
              </c:ext>
            </c:extLst>
          </c:dPt>
          <c:dLbls>
            <c:dLbl>
              <c:idx val="0"/>
              <c:dLblPos val="outEnd"/>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4F13-454E-A5FC-1F72BB5B6288}"/>
                </c:ext>
              </c:extLst>
            </c:dLbl>
            <c:dLbl>
              <c:idx val="1"/>
              <c:dLblPos val="outEnd"/>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4F13-454E-A5FC-1F72BB5B6288}"/>
                </c:ext>
              </c:extLst>
            </c:dLbl>
            <c:numFmt formatCode="0.00%" sourceLinked="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showLegendKey val="0"/>
            <c:showVal val="0"/>
            <c:showCatName val="0"/>
            <c:showSerName val="0"/>
            <c:showPercent val="1"/>
            <c:showBubbleSize val="0"/>
            <c:showLeaderLines val="0"/>
            <c:extLst>
              <c:ext xmlns:c15="http://schemas.microsoft.com/office/drawing/2012/chart" uri="{CE6537A1-D6FC-4f65-9D91-7224C49458BB}"/>
            </c:extLst>
          </c:dLbls>
          <c:cat>
            <c:strRef>
              <c:f>'PLANILHA TIPO 2'!$W$368:$W$369</c:f>
              <c:strCache>
                <c:ptCount val="2"/>
                <c:pt idx="0">
                  <c:v>Terreno</c:v>
                </c:pt>
                <c:pt idx="1">
                  <c:v>Edificações</c:v>
                </c:pt>
              </c:strCache>
            </c:strRef>
          </c:cat>
          <c:val>
            <c:numRef>
              <c:f>'PLANILHA TIPO 2'!$X$368:$X$369</c:f>
              <c:numCache>
                <c:formatCode>#,##0.00_ ;\-#,##0.00\ </c:formatCode>
                <c:ptCount val="2"/>
                <c:pt idx="0">
                  <c:v>236307.69230769231</c:v>
                </c:pt>
                <c:pt idx="1">
                  <c:v>117210.48334930561</c:v>
                </c:pt>
              </c:numCache>
            </c:numRef>
          </c:val>
          <c:extLst>
            <c:ext xmlns:c16="http://schemas.microsoft.com/office/drawing/2014/chart" uri="{C3380CC4-5D6E-409C-BE32-E72D297353CC}">
              <c16:uniqueId val="{00000004-4F13-454E-A5FC-1F72BB5B6288}"/>
            </c:ext>
          </c:extLst>
        </c:ser>
        <c:dLbls>
          <c:showLegendKey val="0"/>
          <c:showVal val="0"/>
          <c:showCatName val="0"/>
          <c:showSerName val="0"/>
          <c:showPercent val="1"/>
          <c:showBubbleSize val="0"/>
          <c:showLeaderLines val="0"/>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solidFill>
            <a:sysClr val="windowText" lastClr="000000"/>
          </a:solidFill>
        </a:defRPr>
      </a:pPr>
      <a:endParaRPr lang="pt-BR"/>
    </a:p>
  </c:txPr>
  <c:printSettings>
    <c:headerFooter/>
    <c:pageMargins b="0.78740157499999996" l="0.511811024" r="0.511811024" t="0.78740157499999996" header="0.31496062000000002" footer="0.31496062000000002"/>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3"/>
          <c:order val="0"/>
          <c:tx>
            <c:strRef>
              <c:f>'PLANILHA TIPO 2'!$Y$189</c:f>
              <c:strCache>
                <c:ptCount val="1"/>
                <c:pt idx="0">
                  <c:v>Média</c:v>
                </c:pt>
              </c:strCache>
            </c:strRef>
          </c:tx>
          <c:spPr>
            <a:ln w="12700" cap="sq">
              <a:solidFill>
                <a:schemeClr val="tx1"/>
              </a:solidFill>
              <a:prstDash val="dash"/>
              <a:round/>
            </a:ln>
            <a:effectLst/>
          </c:spPr>
          <c:marker>
            <c:symbol val="none"/>
          </c:marker>
          <c:val>
            <c:numRef>
              <c:f>'PLANILHA TIPO 2'!$Y$190:$Y$194</c:f>
              <c:numCache>
                <c:formatCode>#,##0.00_ ;[Red]\-#,##0.00\ </c:formatCode>
                <c:ptCount val="5"/>
                <c:pt idx="0">
                  <c:v>738.46153846153845</c:v>
                </c:pt>
                <c:pt idx="1">
                  <c:v>738.46153846153845</c:v>
                </c:pt>
                <c:pt idx="2">
                  <c:v>738.46153846153845</c:v>
                </c:pt>
                <c:pt idx="3">
                  <c:v>738.46153846153845</c:v>
                </c:pt>
                <c:pt idx="4">
                  <c:v>738.46153846153845</c:v>
                </c:pt>
              </c:numCache>
            </c:numRef>
          </c:val>
          <c:smooth val="0"/>
          <c:extLst>
            <c:ext xmlns:c16="http://schemas.microsoft.com/office/drawing/2014/chart" uri="{C3380CC4-5D6E-409C-BE32-E72D297353CC}">
              <c16:uniqueId val="{00000000-76A6-46FF-9BE4-1BCEC968C454}"/>
            </c:ext>
          </c:extLst>
        </c:ser>
        <c:ser>
          <c:idx val="2"/>
          <c:order val="2"/>
          <c:tx>
            <c:strRef>
              <c:f>'PLANILHA TIPO 2'!$X$189</c:f>
              <c:strCache>
                <c:ptCount val="1"/>
                <c:pt idx="0">
                  <c:v>Limite superior</c:v>
                </c:pt>
              </c:strCache>
            </c:strRef>
          </c:tx>
          <c:spPr>
            <a:ln w="12700" cap="sq">
              <a:solidFill>
                <a:srgbClr val="FF0000"/>
              </a:solidFill>
              <a:prstDash val="solid"/>
              <a:round/>
            </a:ln>
            <a:effectLst/>
          </c:spPr>
          <c:marker>
            <c:symbol val="none"/>
          </c:marker>
          <c:val>
            <c:numRef>
              <c:f>'PLANILHA TIPO 2'!$X$190:$X$194</c:f>
              <c:numCache>
                <c:formatCode>#,##0.00_ ;[Red]\-#,##0.00\ </c:formatCode>
                <c:ptCount val="5"/>
                <c:pt idx="0">
                  <c:v>960</c:v>
                </c:pt>
                <c:pt idx="1">
                  <c:v>960</c:v>
                </c:pt>
                <c:pt idx="2">
                  <c:v>960</c:v>
                </c:pt>
                <c:pt idx="3">
                  <c:v>960</c:v>
                </c:pt>
                <c:pt idx="4">
                  <c:v>960</c:v>
                </c:pt>
              </c:numCache>
            </c:numRef>
          </c:val>
          <c:smooth val="0"/>
          <c:extLst>
            <c:ext xmlns:c16="http://schemas.microsoft.com/office/drawing/2014/chart" uri="{C3380CC4-5D6E-409C-BE32-E72D297353CC}">
              <c16:uniqueId val="{00000001-76A6-46FF-9BE4-1BCEC968C454}"/>
            </c:ext>
          </c:extLst>
        </c:ser>
        <c:ser>
          <c:idx val="1"/>
          <c:order val="3"/>
          <c:tx>
            <c:strRef>
              <c:f>'PLANILHA TIPO 2'!$W$189</c:f>
              <c:strCache>
                <c:ptCount val="1"/>
                <c:pt idx="0">
                  <c:v>Limite inferior</c:v>
                </c:pt>
              </c:strCache>
            </c:strRef>
          </c:tx>
          <c:spPr>
            <a:ln w="12700" cap="sq">
              <a:solidFill>
                <a:srgbClr val="0000FF"/>
              </a:solidFill>
              <a:round/>
            </a:ln>
            <a:effectLst/>
          </c:spPr>
          <c:marker>
            <c:symbol val="none"/>
          </c:marker>
          <c:val>
            <c:numRef>
              <c:f>'PLANILHA TIPO 2'!$W$190:$W$194</c:f>
              <c:numCache>
                <c:formatCode>#,##0.00_ ;[Red]\-#,##0.00\ </c:formatCode>
                <c:ptCount val="5"/>
                <c:pt idx="0">
                  <c:v>516.92307692307691</c:v>
                </c:pt>
                <c:pt idx="1">
                  <c:v>516.92307692307691</c:v>
                </c:pt>
                <c:pt idx="2">
                  <c:v>516.92307692307691</c:v>
                </c:pt>
                <c:pt idx="3">
                  <c:v>516.92307692307691</c:v>
                </c:pt>
                <c:pt idx="4">
                  <c:v>516.92307692307691</c:v>
                </c:pt>
              </c:numCache>
            </c:numRef>
          </c:val>
          <c:smooth val="0"/>
          <c:extLst>
            <c:ext xmlns:c16="http://schemas.microsoft.com/office/drawing/2014/chart" uri="{C3380CC4-5D6E-409C-BE32-E72D297353CC}">
              <c16:uniqueId val="{00000002-76A6-46FF-9BE4-1BCEC968C454}"/>
            </c:ext>
          </c:extLst>
        </c:ser>
        <c:dLbls>
          <c:showLegendKey val="0"/>
          <c:showVal val="0"/>
          <c:showCatName val="0"/>
          <c:showSerName val="0"/>
          <c:showPercent val="0"/>
          <c:showBubbleSize val="0"/>
        </c:dLbls>
        <c:marker val="1"/>
        <c:smooth val="0"/>
        <c:axId val="417256671"/>
        <c:axId val="417258591"/>
      </c:lineChart>
      <c:scatterChart>
        <c:scatterStyle val="lineMarker"/>
        <c:varyColors val="0"/>
        <c:ser>
          <c:idx val="0"/>
          <c:order val="1"/>
          <c:tx>
            <c:strRef>
              <c:f>'PLANILHA TIPO 2'!$B$189</c:f>
              <c:strCache>
                <c:ptCount val="1"/>
                <c:pt idx="0">
                  <c:v>Valor unitário homogeneizado</c:v>
                </c:pt>
              </c:strCache>
            </c:strRef>
          </c:tx>
          <c:spPr>
            <a:ln w="25400" cap="rnd">
              <a:noFill/>
              <a:round/>
            </a:ln>
            <a:effectLst/>
          </c:spPr>
          <c:marker>
            <c:symbol val="diamond"/>
            <c:size val="6"/>
            <c:spPr>
              <a:solidFill>
                <a:schemeClr val="tx1"/>
              </a:solidFill>
              <a:ln w="9525">
                <a:noFill/>
              </a:ln>
              <a:effectLst/>
            </c:spPr>
          </c:marker>
          <c:yVal>
            <c:numRef>
              <c:f>'PLANILHA TIPO 2'!$B$190:$B$194</c:f>
              <c:numCache>
                <c:formatCode>#,##0.00_ ;[Red]\-#,##0.00\ </c:formatCode>
                <c:ptCount val="5"/>
                <c:pt idx="0">
                  <c:v>540</c:v>
                </c:pt>
                <c:pt idx="1">
                  <c:v>562.5</c:v>
                </c:pt>
                <c:pt idx="2">
                  <c:v>660</c:v>
                </c:pt>
                <c:pt idx="3">
                  <c:v>1237.5</c:v>
                </c:pt>
                <c:pt idx="4">
                  <c:v>692.30769230769238</c:v>
                </c:pt>
              </c:numCache>
            </c:numRef>
          </c:yVal>
          <c:smooth val="0"/>
          <c:extLst>
            <c:ext xmlns:c16="http://schemas.microsoft.com/office/drawing/2014/chart" uri="{C3380CC4-5D6E-409C-BE32-E72D297353CC}">
              <c16:uniqueId val="{00000003-76A6-46FF-9BE4-1BCEC968C454}"/>
            </c:ext>
          </c:extLst>
        </c:ser>
        <c:dLbls>
          <c:showLegendKey val="0"/>
          <c:showVal val="0"/>
          <c:showCatName val="0"/>
          <c:showSerName val="0"/>
          <c:showPercent val="0"/>
          <c:showBubbleSize val="0"/>
        </c:dLbls>
        <c:axId val="417256671"/>
        <c:axId val="417258591"/>
      </c:scatterChart>
      <c:catAx>
        <c:axId val="417256671"/>
        <c:scaling>
          <c:orientation val="minMax"/>
        </c:scaling>
        <c:delete val="0"/>
        <c:axPos val="b"/>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417258591"/>
        <c:crosses val="autoZero"/>
        <c:auto val="1"/>
        <c:lblAlgn val="ctr"/>
        <c:lblOffset val="100"/>
        <c:noMultiLvlLbl val="0"/>
      </c:catAx>
      <c:valAx>
        <c:axId val="417258591"/>
        <c:scaling>
          <c:orientation val="minMax"/>
          <c:max val="1400"/>
          <c:min val="0"/>
        </c:scaling>
        <c:delete val="0"/>
        <c:axPos val="l"/>
        <c:numFmt formatCode="#,##0_ ;[Red]\-#,##0\ " sourceLinked="0"/>
        <c:majorTickMark val="out"/>
        <c:minorTickMark val="none"/>
        <c:tickLblPos val="nextTo"/>
        <c:spPr>
          <a:noFill/>
          <a:ln w="12700">
            <a:solidFill>
              <a:schemeClr val="tx1"/>
            </a:solidFill>
            <a:tailEnd type="none"/>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417256671"/>
        <c:crosses val="autoZero"/>
        <c:crossBetween val="between"/>
        <c:majorUnit val="200"/>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chart>
  <c:spPr>
    <a:solidFill>
      <a:srgbClr val="FDFDFE"/>
    </a:solidFill>
    <a:ln w="6350" cap="flat" cmpd="sng" algn="ctr">
      <a:noFill/>
      <a:round/>
    </a:ln>
    <a:effectLst/>
  </c:spPr>
  <c:txPr>
    <a:bodyPr/>
    <a:lstStyle/>
    <a:p>
      <a:pPr>
        <a:defRPr sz="8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2"/>
          <c:order val="1"/>
          <c:tx>
            <c:strRef>
              <c:f>'PLANILHA TIPO 2'!$Y$223</c:f>
              <c:strCache>
                <c:ptCount val="1"/>
                <c:pt idx="0">
                  <c:v>Média</c:v>
                </c:pt>
              </c:strCache>
            </c:strRef>
          </c:tx>
          <c:spPr>
            <a:ln w="12700" cap="rnd">
              <a:solidFill>
                <a:schemeClr val="tx1"/>
              </a:solidFill>
              <a:prstDash val="dash"/>
              <a:round/>
            </a:ln>
            <a:effectLst/>
          </c:spPr>
          <c:marker>
            <c:symbol val="none"/>
          </c:marker>
          <c:val>
            <c:numRef>
              <c:f>'PLANILHA TIPO 2'!$Y$224:$Y$228</c:f>
              <c:numCache>
                <c:formatCode>#,##0.00_ ;[Red]\-#,##0.00\ </c:formatCode>
                <c:ptCount val="5"/>
                <c:pt idx="0">
                  <c:v>738.46153846153845</c:v>
                </c:pt>
                <c:pt idx="1">
                  <c:v>738.46153846153845</c:v>
                </c:pt>
                <c:pt idx="2">
                  <c:v>738.46153846153845</c:v>
                </c:pt>
                <c:pt idx="3">
                  <c:v>738.46153846153845</c:v>
                </c:pt>
                <c:pt idx="4">
                  <c:v>738.46153846153845</c:v>
                </c:pt>
              </c:numCache>
            </c:numRef>
          </c:val>
          <c:smooth val="0"/>
          <c:extLst>
            <c:ext xmlns:c16="http://schemas.microsoft.com/office/drawing/2014/chart" uri="{C3380CC4-5D6E-409C-BE32-E72D297353CC}">
              <c16:uniqueId val="{00000000-B490-4699-B2E0-63AA0E285A0C}"/>
            </c:ext>
          </c:extLst>
        </c:ser>
        <c:ser>
          <c:idx val="1"/>
          <c:order val="2"/>
          <c:tx>
            <c:strRef>
              <c:f>'PLANILHA TIPO 2'!$W$223</c:f>
              <c:strCache>
                <c:ptCount val="1"/>
                <c:pt idx="0">
                  <c:v>Limite inferior</c:v>
                </c:pt>
              </c:strCache>
            </c:strRef>
          </c:tx>
          <c:spPr>
            <a:ln w="12700" cap="sq">
              <a:solidFill>
                <a:srgbClr val="0000FF"/>
              </a:solidFill>
              <a:round/>
            </a:ln>
            <a:effectLst/>
          </c:spPr>
          <c:marker>
            <c:symbol val="none"/>
          </c:marker>
          <c:val>
            <c:numRef>
              <c:f>'PLANILHA TIPO 2'!$W$224:$W$228</c:f>
              <c:numCache>
                <c:formatCode>#,##0.00_ ;[Red]\-#,##0.00\ </c:formatCode>
                <c:ptCount val="5"/>
                <c:pt idx="0">
                  <c:v>267.6803919446042</c:v>
                </c:pt>
                <c:pt idx="1">
                  <c:v>267.6803919446042</c:v>
                </c:pt>
                <c:pt idx="2">
                  <c:v>267.6803919446042</c:v>
                </c:pt>
                <c:pt idx="3">
                  <c:v>267.6803919446042</c:v>
                </c:pt>
                <c:pt idx="4">
                  <c:v>267.6803919446042</c:v>
                </c:pt>
              </c:numCache>
            </c:numRef>
          </c:val>
          <c:smooth val="0"/>
          <c:extLst>
            <c:ext xmlns:c16="http://schemas.microsoft.com/office/drawing/2014/chart" uri="{C3380CC4-5D6E-409C-BE32-E72D297353CC}">
              <c16:uniqueId val="{00000001-B490-4699-B2E0-63AA0E285A0C}"/>
            </c:ext>
          </c:extLst>
        </c:ser>
        <c:ser>
          <c:idx val="3"/>
          <c:order val="3"/>
          <c:tx>
            <c:strRef>
              <c:f>'PLANILHA TIPO 2'!$X$223</c:f>
              <c:strCache>
                <c:ptCount val="1"/>
                <c:pt idx="0">
                  <c:v>Limite superior</c:v>
                </c:pt>
              </c:strCache>
            </c:strRef>
          </c:tx>
          <c:spPr>
            <a:ln w="12700" cap="sq">
              <a:solidFill>
                <a:srgbClr val="FF0000"/>
              </a:solidFill>
              <a:prstDash val="solid"/>
              <a:round/>
            </a:ln>
            <a:effectLst/>
          </c:spPr>
          <c:marker>
            <c:symbol val="none"/>
          </c:marker>
          <c:val>
            <c:numRef>
              <c:f>'PLANILHA TIPO 2'!$X$224:$X$228</c:f>
              <c:numCache>
                <c:formatCode>#,##0.00_ ;[Red]\-#,##0.00\ </c:formatCode>
                <c:ptCount val="5"/>
                <c:pt idx="0">
                  <c:v>1209.2426849784727</c:v>
                </c:pt>
                <c:pt idx="1">
                  <c:v>1209.2426849784727</c:v>
                </c:pt>
                <c:pt idx="2">
                  <c:v>1209.2426849784727</c:v>
                </c:pt>
                <c:pt idx="3">
                  <c:v>1209.2426849784727</c:v>
                </c:pt>
                <c:pt idx="4">
                  <c:v>1209.2426849784727</c:v>
                </c:pt>
              </c:numCache>
            </c:numRef>
          </c:val>
          <c:smooth val="0"/>
          <c:extLst>
            <c:ext xmlns:c16="http://schemas.microsoft.com/office/drawing/2014/chart" uri="{C3380CC4-5D6E-409C-BE32-E72D297353CC}">
              <c16:uniqueId val="{00000002-B490-4699-B2E0-63AA0E285A0C}"/>
            </c:ext>
          </c:extLst>
        </c:ser>
        <c:dLbls>
          <c:showLegendKey val="0"/>
          <c:showVal val="0"/>
          <c:showCatName val="0"/>
          <c:showSerName val="0"/>
          <c:showPercent val="0"/>
          <c:showBubbleSize val="0"/>
        </c:dLbls>
        <c:marker val="1"/>
        <c:smooth val="0"/>
        <c:axId val="417256671"/>
        <c:axId val="417258591"/>
      </c:lineChart>
      <c:scatterChart>
        <c:scatterStyle val="lineMarker"/>
        <c:varyColors val="0"/>
        <c:ser>
          <c:idx val="0"/>
          <c:order val="0"/>
          <c:tx>
            <c:strRef>
              <c:f>'PLANILHA TIPO 2'!$B$223</c:f>
              <c:strCache>
                <c:ptCount val="1"/>
                <c:pt idx="0">
                  <c:v>Valor unitário homogeneizado</c:v>
                </c:pt>
              </c:strCache>
            </c:strRef>
          </c:tx>
          <c:spPr>
            <a:ln w="25400" cap="rnd">
              <a:noFill/>
              <a:round/>
            </a:ln>
            <a:effectLst/>
          </c:spPr>
          <c:marker>
            <c:symbol val="diamond"/>
            <c:size val="6"/>
            <c:spPr>
              <a:solidFill>
                <a:schemeClr val="tx1"/>
              </a:solidFill>
              <a:ln w="9525">
                <a:noFill/>
              </a:ln>
              <a:effectLst/>
            </c:spPr>
          </c:marker>
          <c:yVal>
            <c:numRef>
              <c:f>'PLANILHA TIPO 2'!$B$224:$B$228</c:f>
              <c:numCache>
                <c:formatCode>#,##0.00_ ;[Red]\-#,##0.00\ </c:formatCode>
                <c:ptCount val="5"/>
                <c:pt idx="0">
                  <c:v>540</c:v>
                </c:pt>
                <c:pt idx="1">
                  <c:v>562.5</c:v>
                </c:pt>
                <c:pt idx="2">
                  <c:v>660</c:v>
                </c:pt>
                <c:pt idx="3">
                  <c:v>1237.5</c:v>
                </c:pt>
                <c:pt idx="4">
                  <c:v>692.30769230769238</c:v>
                </c:pt>
              </c:numCache>
            </c:numRef>
          </c:yVal>
          <c:smooth val="0"/>
          <c:extLst>
            <c:ext xmlns:c16="http://schemas.microsoft.com/office/drawing/2014/chart" uri="{C3380CC4-5D6E-409C-BE32-E72D297353CC}">
              <c16:uniqueId val="{00000003-B490-4699-B2E0-63AA0E285A0C}"/>
            </c:ext>
          </c:extLst>
        </c:ser>
        <c:dLbls>
          <c:showLegendKey val="0"/>
          <c:showVal val="0"/>
          <c:showCatName val="0"/>
          <c:showSerName val="0"/>
          <c:showPercent val="0"/>
          <c:showBubbleSize val="0"/>
        </c:dLbls>
        <c:axId val="417256671"/>
        <c:axId val="417258591"/>
      </c:scatterChart>
      <c:catAx>
        <c:axId val="417256671"/>
        <c:scaling>
          <c:orientation val="minMax"/>
        </c:scaling>
        <c:delete val="0"/>
        <c:axPos val="b"/>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417258591"/>
        <c:crosses val="autoZero"/>
        <c:auto val="1"/>
        <c:lblAlgn val="ctr"/>
        <c:lblOffset val="100"/>
        <c:noMultiLvlLbl val="0"/>
      </c:catAx>
      <c:valAx>
        <c:axId val="417258591"/>
        <c:scaling>
          <c:orientation val="minMax"/>
          <c:max val="1400"/>
          <c:min val="0"/>
        </c:scaling>
        <c:delete val="0"/>
        <c:axPos val="l"/>
        <c:numFmt formatCode="#,##0_ ;[Red]\-#,##0\ " sourceLinked="0"/>
        <c:majorTickMark val="out"/>
        <c:minorTickMark val="none"/>
        <c:tickLblPos val="nextTo"/>
        <c:spPr>
          <a:noFill/>
          <a:ln w="12700">
            <a:solidFill>
              <a:schemeClr val="tx1"/>
            </a:solidFill>
            <a:tailEnd type="none"/>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417256671"/>
        <c:crosses val="autoZero"/>
        <c:crossBetween val="between"/>
        <c:majorUnit val="200"/>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6350" cap="flat" cmpd="sng" algn="ctr">
      <a:noFill/>
      <a:round/>
    </a:ln>
    <a:effectLst/>
  </c:spPr>
  <c:txPr>
    <a:bodyPr/>
    <a:lstStyle/>
    <a:p>
      <a:pPr>
        <a:defRPr sz="8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1"/>
          <c:order val="1"/>
          <c:tx>
            <c:strRef>
              <c:f>'PLANILHA TIPO 2'!$Y$259</c:f>
              <c:strCache>
                <c:ptCount val="1"/>
                <c:pt idx="0">
                  <c:v>Média</c:v>
                </c:pt>
              </c:strCache>
            </c:strRef>
          </c:tx>
          <c:spPr>
            <a:ln w="12700" cap="sq">
              <a:solidFill>
                <a:schemeClr val="tx1"/>
              </a:solidFill>
              <a:prstDash val="dash"/>
              <a:round/>
            </a:ln>
            <a:effectLst/>
          </c:spPr>
          <c:marker>
            <c:symbol val="none"/>
          </c:marker>
          <c:val>
            <c:numRef>
              <c:f>'PLANILHA TIPO 2'!$Y$260:$Y$264</c:f>
              <c:numCache>
                <c:formatCode>#,##0.00_ ;[Red]\-#,##0.00\ </c:formatCode>
                <c:ptCount val="5"/>
                <c:pt idx="0">
                  <c:v>738.46153846153845</c:v>
                </c:pt>
                <c:pt idx="1">
                  <c:v>738.46153846153845</c:v>
                </c:pt>
                <c:pt idx="2">
                  <c:v>738.46153846153845</c:v>
                </c:pt>
                <c:pt idx="3">
                  <c:v>738.46153846153845</c:v>
                </c:pt>
                <c:pt idx="4">
                  <c:v>738.46153846153845</c:v>
                </c:pt>
              </c:numCache>
            </c:numRef>
          </c:val>
          <c:smooth val="0"/>
          <c:extLst>
            <c:ext xmlns:c16="http://schemas.microsoft.com/office/drawing/2014/chart" uri="{C3380CC4-5D6E-409C-BE32-E72D297353CC}">
              <c16:uniqueId val="{00000000-023D-43D9-A1A7-95ADFF363AD2}"/>
            </c:ext>
          </c:extLst>
        </c:ser>
        <c:ser>
          <c:idx val="3"/>
          <c:order val="2"/>
          <c:tx>
            <c:strRef>
              <c:f>'PLANILHA TIPO 2'!$W$259</c:f>
              <c:strCache>
                <c:ptCount val="1"/>
                <c:pt idx="0">
                  <c:v>Limite inferior</c:v>
                </c:pt>
              </c:strCache>
            </c:strRef>
          </c:tx>
          <c:spPr>
            <a:ln w="12700" cap="sq">
              <a:solidFill>
                <a:srgbClr val="0000FF"/>
              </a:solidFill>
              <a:round/>
            </a:ln>
            <a:effectLst/>
          </c:spPr>
          <c:marker>
            <c:symbol val="none"/>
          </c:marker>
          <c:val>
            <c:numRef>
              <c:f>'PLANILHA TIPO 2'!$W$260:$W$264</c:f>
              <c:numCache>
                <c:formatCode>#,##0.00_ ;[Red]\-#,##0.00\ </c:formatCode>
                <c:ptCount val="5"/>
                <c:pt idx="0">
                  <c:v>277.43640458425369</c:v>
                </c:pt>
                <c:pt idx="1">
                  <c:v>277.43640458425369</c:v>
                </c:pt>
                <c:pt idx="2">
                  <c:v>277.43640458425369</c:v>
                </c:pt>
                <c:pt idx="3">
                  <c:v>277.43640458425369</c:v>
                </c:pt>
                <c:pt idx="4">
                  <c:v>277.43640458425369</c:v>
                </c:pt>
              </c:numCache>
            </c:numRef>
          </c:val>
          <c:smooth val="0"/>
          <c:extLst>
            <c:ext xmlns:c16="http://schemas.microsoft.com/office/drawing/2014/chart" uri="{C3380CC4-5D6E-409C-BE32-E72D297353CC}">
              <c16:uniqueId val="{00000001-023D-43D9-A1A7-95ADFF363AD2}"/>
            </c:ext>
          </c:extLst>
        </c:ser>
        <c:ser>
          <c:idx val="2"/>
          <c:order val="3"/>
          <c:tx>
            <c:strRef>
              <c:f>'PLANILHA TIPO 2'!$X$259</c:f>
              <c:strCache>
                <c:ptCount val="1"/>
                <c:pt idx="0">
                  <c:v>Limite superior</c:v>
                </c:pt>
              </c:strCache>
            </c:strRef>
          </c:tx>
          <c:spPr>
            <a:ln w="12700" cap="sq">
              <a:solidFill>
                <a:srgbClr val="FF0000"/>
              </a:solidFill>
              <a:round/>
            </a:ln>
            <a:effectLst/>
          </c:spPr>
          <c:marker>
            <c:symbol val="none"/>
          </c:marker>
          <c:val>
            <c:numRef>
              <c:f>'PLANILHA TIPO 2'!$X$260:$X$264</c:f>
              <c:numCache>
                <c:formatCode>#,##0.00_ ;[Red]\-#,##0.00\ </c:formatCode>
                <c:ptCount val="5"/>
                <c:pt idx="0">
                  <c:v>1199.4866723388232</c:v>
                </c:pt>
                <c:pt idx="1">
                  <c:v>1199.4866723388232</c:v>
                </c:pt>
                <c:pt idx="2">
                  <c:v>1199.4866723388232</c:v>
                </c:pt>
                <c:pt idx="3">
                  <c:v>1199.4866723388232</c:v>
                </c:pt>
                <c:pt idx="4">
                  <c:v>1199.4866723388232</c:v>
                </c:pt>
              </c:numCache>
            </c:numRef>
          </c:val>
          <c:smooth val="0"/>
          <c:extLst>
            <c:ext xmlns:c16="http://schemas.microsoft.com/office/drawing/2014/chart" uri="{C3380CC4-5D6E-409C-BE32-E72D297353CC}">
              <c16:uniqueId val="{00000002-023D-43D9-A1A7-95ADFF363AD2}"/>
            </c:ext>
          </c:extLst>
        </c:ser>
        <c:dLbls>
          <c:showLegendKey val="0"/>
          <c:showVal val="0"/>
          <c:showCatName val="0"/>
          <c:showSerName val="0"/>
          <c:showPercent val="0"/>
          <c:showBubbleSize val="0"/>
        </c:dLbls>
        <c:marker val="1"/>
        <c:smooth val="0"/>
        <c:axId val="417256671"/>
        <c:axId val="417258591"/>
      </c:lineChart>
      <c:scatterChart>
        <c:scatterStyle val="lineMarker"/>
        <c:varyColors val="0"/>
        <c:ser>
          <c:idx val="0"/>
          <c:order val="0"/>
          <c:tx>
            <c:strRef>
              <c:f>'PLANILHA TIPO 2'!$B$259</c:f>
              <c:strCache>
                <c:ptCount val="1"/>
                <c:pt idx="0">
                  <c:v>Valor unitário homogeneizado</c:v>
                </c:pt>
              </c:strCache>
            </c:strRef>
          </c:tx>
          <c:spPr>
            <a:ln w="25400" cap="rnd">
              <a:noFill/>
              <a:round/>
            </a:ln>
            <a:effectLst/>
          </c:spPr>
          <c:marker>
            <c:symbol val="diamond"/>
            <c:size val="6"/>
            <c:spPr>
              <a:solidFill>
                <a:schemeClr val="tx1"/>
              </a:solidFill>
              <a:ln w="9525">
                <a:noFill/>
              </a:ln>
              <a:effectLst/>
            </c:spPr>
          </c:marker>
          <c:yVal>
            <c:numRef>
              <c:f>'PLANILHA TIPO 2'!$B$260:$B$264</c:f>
              <c:numCache>
                <c:formatCode>#,##0.00_ ;[Red]\-#,##0.00\ </c:formatCode>
                <c:ptCount val="5"/>
                <c:pt idx="0">
                  <c:v>540</c:v>
                </c:pt>
                <c:pt idx="1">
                  <c:v>562.5</c:v>
                </c:pt>
                <c:pt idx="2">
                  <c:v>660</c:v>
                </c:pt>
                <c:pt idx="3">
                  <c:v>1237.5</c:v>
                </c:pt>
                <c:pt idx="4">
                  <c:v>692.30769230769238</c:v>
                </c:pt>
              </c:numCache>
            </c:numRef>
          </c:yVal>
          <c:smooth val="0"/>
          <c:extLst>
            <c:ext xmlns:c16="http://schemas.microsoft.com/office/drawing/2014/chart" uri="{C3380CC4-5D6E-409C-BE32-E72D297353CC}">
              <c16:uniqueId val="{00000003-023D-43D9-A1A7-95ADFF363AD2}"/>
            </c:ext>
          </c:extLst>
        </c:ser>
        <c:dLbls>
          <c:showLegendKey val="0"/>
          <c:showVal val="0"/>
          <c:showCatName val="0"/>
          <c:showSerName val="0"/>
          <c:showPercent val="0"/>
          <c:showBubbleSize val="0"/>
        </c:dLbls>
        <c:axId val="417256671"/>
        <c:axId val="417258591"/>
      </c:scatterChart>
      <c:catAx>
        <c:axId val="417256671"/>
        <c:scaling>
          <c:orientation val="minMax"/>
        </c:scaling>
        <c:delete val="0"/>
        <c:axPos val="b"/>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417258591"/>
        <c:crosses val="autoZero"/>
        <c:auto val="1"/>
        <c:lblAlgn val="ctr"/>
        <c:lblOffset val="100"/>
        <c:noMultiLvlLbl val="0"/>
      </c:catAx>
      <c:valAx>
        <c:axId val="417258591"/>
        <c:scaling>
          <c:orientation val="minMax"/>
          <c:max val="1400"/>
          <c:min val="0"/>
        </c:scaling>
        <c:delete val="0"/>
        <c:axPos val="l"/>
        <c:numFmt formatCode="#,##0_ ;[Red]\-#,##0\ " sourceLinked="0"/>
        <c:majorTickMark val="out"/>
        <c:minorTickMark val="none"/>
        <c:tickLblPos val="nextTo"/>
        <c:spPr>
          <a:noFill/>
          <a:ln w="12700">
            <a:solidFill>
              <a:schemeClr val="tx1"/>
            </a:solidFill>
            <a:tailEnd type="none"/>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417256671"/>
        <c:crosses val="autoZero"/>
        <c:crossBetween val="between"/>
        <c:majorUnit val="200"/>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6350" cap="flat" cmpd="sng" algn="ctr">
      <a:noFill/>
      <a:round/>
    </a:ln>
    <a:effectLst/>
  </c:spPr>
  <c:txPr>
    <a:bodyPr/>
    <a:lstStyle/>
    <a:p>
      <a:pPr>
        <a:defRPr sz="7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Itens da amostra</c:v>
          </c:tx>
          <c:spPr>
            <a:solidFill>
              <a:schemeClr val="accent1"/>
            </a:solidFill>
            <a:ln>
              <a:noFill/>
            </a:ln>
            <a:effectLst/>
          </c:spPr>
          <c:invertIfNegative val="0"/>
          <c:val>
            <c:numRef>
              <c:f>'PLANILHA TIPO 3'!$J$39:$J$43</c:f>
              <c:numCache>
                <c:formatCode>#,##0.00_ ;[Red]\-#,##0.00\ </c:formatCode>
                <c:ptCount val="5"/>
                <c:pt idx="0">
                  <c:v>1</c:v>
                </c:pt>
                <c:pt idx="1">
                  <c:v>1</c:v>
                </c:pt>
                <c:pt idx="2">
                  <c:v>1</c:v>
                </c:pt>
                <c:pt idx="3">
                  <c:v>1</c:v>
                </c:pt>
                <c:pt idx="4">
                  <c:v>1</c:v>
                </c:pt>
              </c:numCache>
            </c:numRef>
          </c:val>
          <c:extLst>
            <c:ext xmlns:c16="http://schemas.microsoft.com/office/drawing/2014/chart" uri="{C3380CC4-5D6E-409C-BE32-E72D297353CC}">
              <c16:uniqueId val="{00000000-BDD7-4008-B444-8B1A87E8D441}"/>
            </c:ext>
          </c:extLst>
        </c:ser>
        <c:dLbls>
          <c:showLegendKey val="0"/>
          <c:showVal val="0"/>
          <c:showCatName val="0"/>
          <c:showSerName val="0"/>
          <c:showPercent val="0"/>
          <c:showBubbleSize val="0"/>
        </c:dLbls>
        <c:gapWidth val="219"/>
        <c:axId val="884650287"/>
        <c:axId val="863456463"/>
      </c:barChart>
      <c:lineChart>
        <c:grouping val="standard"/>
        <c:varyColors val="0"/>
        <c:ser>
          <c:idx val="1"/>
          <c:order val="1"/>
          <c:tx>
            <c:strRef>
              <c:f>'PLANILHA TIPO 3'!$Y$38</c:f>
              <c:strCache>
                <c:ptCount val="1"/>
                <c:pt idx="0">
                  <c:v>Paradigma</c:v>
                </c:pt>
              </c:strCache>
            </c:strRef>
          </c:tx>
          <c:spPr>
            <a:ln w="12700" cap="sq">
              <a:solidFill>
                <a:schemeClr val="tx1"/>
              </a:solidFill>
              <a:round/>
            </a:ln>
            <a:effectLst/>
          </c:spPr>
          <c:marker>
            <c:symbol val="none"/>
          </c:marker>
          <c:val>
            <c:numRef>
              <c:f>'PLANILHA TIPO 3'!$Y$39:$Y$43</c:f>
              <c:numCache>
                <c:formatCode>#,##0.00_ ;\-#,##0.00\ </c:formatCode>
                <c:ptCount val="5"/>
                <c:pt idx="0">
                  <c:v>1</c:v>
                </c:pt>
                <c:pt idx="1">
                  <c:v>1</c:v>
                </c:pt>
                <c:pt idx="2">
                  <c:v>1</c:v>
                </c:pt>
                <c:pt idx="3">
                  <c:v>1</c:v>
                </c:pt>
                <c:pt idx="4">
                  <c:v>1</c:v>
                </c:pt>
              </c:numCache>
            </c:numRef>
          </c:val>
          <c:smooth val="0"/>
          <c:extLst>
            <c:ext xmlns:c16="http://schemas.microsoft.com/office/drawing/2014/chart" uri="{C3380CC4-5D6E-409C-BE32-E72D297353CC}">
              <c16:uniqueId val="{00000001-BDD7-4008-B444-8B1A87E8D441}"/>
            </c:ext>
          </c:extLst>
        </c:ser>
        <c:dLbls>
          <c:showLegendKey val="0"/>
          <c:showVal val="0"/>
          <c:showCatName val="0"/>
          <c:showSerName val="0"/>
          <c:showPercent val="0"/>
          <c:showBubbleSize val="0"/>
        </c:dLbls>
        <c:marker val="1"/>
        <c:smooth val="0"/>
        <c:axId val="884650287"/>
        <c:axId val="863456463"/>
      </c:lineChart>
      <c:catAx>
        <c:axId val="884650287"/>
        <c:scaling>
          <c:orientation val="minMax"/>
        </c:scaling>
        <c:delete val="0"/>
        <c:axPos val="b"/>
        <c:numFmt formatCode="General" sourceLinked="0"/>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863456463"/>
        <c:crosses val="autoZero"/>
        <c:auto val="1"/>
        <c:lblAlgn val="ctr"/>
        <c:lblOffset val="100"/>
        <c:noMultiLvlLbl val="0"/>
      </c:catAx>
      <c:valAx>
        <c:axId val="863456463"/>
        <c:scaling>
          <c:orientation val="minMax"/>
          <c:max val="1.5"/>
        </c:scaling>
        <c:delete val="0"/>
        <c:axPos val="l"/>
        <c:numFmt formatCode="#,##0.00_ ;[Red]\-#,##0.00\ " sourceLinked="1"/>
        <c:majorTickMark val="out"/>
        <c:minorTickMark val="none"/>
        <c:tickLblPos val="nextTo"/>
        <c:spPr>
          <a:noFill/>
          <a:ln w="12700">
            <a:solidFill>
              <a:schemeClr val="tx1"/>
            </a:solidFill>
            <a:tailEnd type="triangle"/>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884650287"/>
        <c:crosses val="autoZero"/>
        <c:crossBetween val="between"/>
        <c:majorUnit val="0.5"/>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12700" cap="flat" cmpd="sng" algn="ctr">
      <a:noFill/>
      <a:round/>
    </a:ln>
    <a:effectLst/>
  </c:spPr>
  <c:txPr>
    <a:bodyPr/>
    <a:lstStyle/>
    <a:p>
      <a:pPr>
        <a:defRPr sz="9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Itens da amostra</c:v>
          </c:tx>
          <c:spPr>
            <a:solidFill>
              <a:schemeClr val="accent1"/>
            </a:solidFill>
            <a:ln>
              <a:noFill/>
            </a:ln>
            <a:effectLst/>
          </c:spPr>
          <c:invertIfNegative val="0"/>
          <c:val>
            <c:numRef>
              <c:f>'PLANILHA TIPO 3'!$Y$39:$Y$43</c:f>
              <c:numCache>
                <c:formatCode>#,##0.00_ ;\-#,##0.00\ </c:formatCode>
                <c:ptCount val="5"/>
                <c:pt idx="0">
                  <c:v>1</c:v>
                </c:pt>
                <c:pt idx="1">
                  <c:v>1</c:v>
                </c:pt>
                <c:pt idx="2">
                  <c:v>1</c:v>
                </c:pt>
                <c:pt idx="3">
                  <c:v>1</c:v>
                </c:pt>
                <c:pt idx="4">
                  <c:v>1</c:v>
                </c:pt>
              </c:numCache>
            </c:numRef>
          </c:val>
          <c:extLst>
            <c:ext xmlns:c16="http://schemas.microsoft.com/office/drawing/2014/chart" uri="{C3380CC4-5D6E-409C-BE32-E72D297353CC}">
              <c16:uniqueId val="{00000000-4527-440D-8CC2-E4971A8C429C}"/>
            </c:ext>
          </c:extLst>
        </c:ser>
        <c:dLbls>
          <c:showLegendKey val="0"/>
          <c:showVal val="0"/>
          <c:showCatName val="0"/>
          <c:showSerName val="0"/>
          <c:showPercent val="0"/>
          <c:showBubbleSize val="0"/>
        </c:dLbls>
        <c:gapWidth val="219"/>
        <c:axId val="884650287"/>
        <c:axId val="863456463"/>
      </c:barChart>
      <c:lineChart>
        <c:grouping val="standard"/>
        <c:varyColors val="0"/>
        <c:ser>
          <c:idx val="1"/>
          <c:order val="1"/>
          <c:tx>
            <c:strRef>
              <c:f>'PLANILHA TIPO 3'!$Y$38</c:f>
              <c:strCache>
                <c:ptCount val="1"/>
                <c:pt idx="0">
                  <c:v>Paradigma</c:v>
                </c:pt>
              </c:strCache>
            </c:strRef>
          </c:tx>
          <c:spPr>
            <a:ln w="12700" cap="sq">
              <a:solidFill>
                <a:schemeClr val="tx1"/>
              </a:solidFill>
              <a:round/>
            </a:ln>
            <a:effectLst/>
          </c:spPr>
          <c:marker>
            <c:symbol val="none"/>
          </c:marker>
          <c:val>
            <c:numRef>
              <c:f>'PLANILHA TIPO 3'!$Y$39:$Y$43</c:f>
              <c:numCache>
                <c:formatCode>#,##0.00_ ;\-#,##0.00\ </c:formatCode>
                <c:ptCount val="5"/>
                <c:pt idx="0">
                  <c:v>1</c:v>
                </c:pt>
                <c:pt idx="1">
                  <c:v>1</c:v>
                </c:pt>
                <c:pt idx="2">
                  <c:v>1</c:v>
                </c:pt>
                <c:pt idx="3">
                  <c:v>1</c:v>
                </c:pt>
                <c:pt idx="4">
                  <c:v>1</c:v>
                </c:pt>
              </c:numCache>
            </c:numRef>
          </c:val>
          <c:smooth val="0"/>
          <c:extLst>
            <c:ext xmlns:c16="http://schemas.microsoft.com/office/drawing/2014/chart" uri="{C3380CC4-5D6E-409C-BE32-E72D297353CC}">
              <c16:uniqueId val="{00000001-4527-440D-8CC2-E4971A8C429C}"/>
            </c:ext>
          </c:extLst>
        </c:ser>
        <c:dLbls>
          <c:showLegendKey val="0"/>
          <c:showVal val="0"/>
          <c:showCatName val="0"/>
          <c:showSerName val="0"/>
          <c:showPercent val="0"/>
          <c:showBubbleSize val="0"/>
        </c:dLbls>
        <c:marker val="1"/>
        <c:smooth val="0"/>
        <c:axId val="884650287"/>
        <c:axId val="863456463"/>
      </c:lineChart>
      <c:catAx>
        <c:axId val="884650287"/>
        <c:scaling>
          <c:orientation val="minMax"/>
        </c:scaling>
        <c:delete val="0"/>
        <c:axPos val="b"/>
        <c:numFmt formatCode="General" sourceLinked="0"/>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863456463"/>
        <c:crosses val="autoZero"/>
        <c:auto val="1"/>
        <c:lblAlgn val="ctr"/>
        <c:lblOffset val="100"/>
        <c:noMultiLvlLbl val="0"/>
      </c:catAx>
      <c:valAx>
        <c:axId val="863456463"/>
        <c:scaling>
          <c:orientation val="minMax"/>
          <c:max val="1.5"/>
        </c:scaling>
        <c:delete val="0"/>
        <c:axPos val="l"/>
        <c:numFmt formatCode="#,##0.00" sourceLinked="0"/>
        <c:majorTickMark val="out"/>
        <c:minorTickMark val="none"/>
        <c:tickLblPos val="nextTo"/>
        <c:spPr>
          <a:noFill/>
          <a:ln w="12700">
            <a:solidFill>
              <a:schemeClr val="tx1"/>
            </a:solidFill>
            <a:tailEnd type="triangle"/>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884650287"/>
        <c:crosses val="autoZero"/>
        <c:crossBetween val="between"/>
        <c:majorUnit val="0.5"/>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12700" cap="flat" cmpd="sng" algn="ctr">
      <a:noFill/>
      <a:round/>
    </a:ln>
    <a:effectLst/>
  </c:spPr>
  <c:txPr>
    <a:bodyPr/>
    <a:lstStyle/>
    <a:p>
      <a:pPr>
        <a:defRPr sz="9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Itens da amostra</c:v>
          </c:tx>
          <c:spPr>
            <a:solidFill>
              <a:schemeClr val="accent1"/>
            </a:solidFill>
            <a:ln>
              <a:noFill/>
            </a:ln>
            <a:effectLst/>
          </c:spPr>
          <c:invertIfNegative val="0"/>
          <c:val>
            <c:numRef>
              <c:f>'PLANILHA TIPO 1'!$Y$39:$Y$43</c:f>
              <c:numCache>
                <c:formatCode>#,##0.00_ ;\-#,##0.00\ </c:formatCode>
                <c:ptCount val="5"/>
                <c:pt idx="0">
                  <c:v>1</c:v>
                </c:pt>
                <c:pt idx="1">
                  <c:v>1</c:v>
                </c:pt>
                <c:pt idx="2">
                  <c:v>1</c:v>
                </c:pt>
                <c:pt idx="3">
                  <c:v>1</c:v>
                </c:pt>
                <c:pt idx="4">
                  <c:v>1</c:v>
                </c:pt>
              </c:numCache>
            </c:numRef>
          </c:val>
          <c:extLst>
            <c:ext xmlns:c16="http://schemas.microsoft.com/office/drawing/2014/chart" uri="{C3380CC4-5D6E-409C-BE32-E72D297353CC}">
              <c16:uniqueId val="{00000000-2B0F-4050-96D4-E3CE88E77A3E}"/>
            </c:ext>
          </c:extLst>
        </c:ser>
        <c:dLbls>
          <c:showLegendKey val="0"/>
          <c:showVal val="0"/>
          <c:showCatName val="0"/>
          <c:showSerName val="0"/>
          <c:showPercent val="0"/>
          <c:showBubbleSize val="0"/>
        </c:dLbls>
        <c:gapWidth val="219"/>
        <c:axId val="884650287"/>
        <c:axId val="863456463"/>
      </c:barChart>
      <c:lineChart>
        <c:grouping val="standard"/>
        <c:varyColors val="0"/>
        <c:ser>
          <c:idx val="1"/>
          <c:order val="1"/>
          <c:tx>
            <c:strRef>
              <c:f>'PLANILHA TIPO 1'!$Y$38</c:f>
              <c:strCache>
                <c:ptCount val="1"/>
                <c:pt idx="0">
                  <c:v>Paradigma</c:v>
                </c:pt>
              </c:strCache>
            </c:strRef>
          </c:tx>
          <c:spPr>
            <a:ln w="12700" cap="sq">
              <a:solidFill>
                <a:schemeClr val="tx1"/>
              </a:solidFill>
              <a:round/>
            </a:ln>
            <a:effectLst/>
          </c:spPr>
          <c:marker>
            <c:symbol val="none"/>
          </c:marker>
          <c:val>
            <c:numRef>
              <c:f>'PLANILHA TIPO 1'!$Y$39:$Y$43</c:f>
              <c:numCache>
                <c:formatCode>#,##0.00_ ;\-#,##0.00\ </c:formatCode>
                <c:ptCount val="5"/>
                <c:pt idx="0">
                  <c:v>1</c:v>
                </c:pt>
                <c:pt idx="1">
                  <c:v>1</c:v>
                </c:pt>
                <c:pt idx="2">
                  <c:v>1</c:v>
                </c:pt>
                <c:pt idx="3">
                  <c:v>1</c:v>
                </c:pt>
                <c:pt idx="4">
                  <c:v>1</c:v>
                </c:pt>
              </c:numCache>
            </c:numRef>
          </c:val>
          <c:smooth val="0"/>
          <c:extLst>
            <c:ext xmlns:c16="http://schemas.microsoft.com/office/drawing/2014/chart" uri="{C3380CC4-5D6E-409C-BE32-E72D297353CC}">
              <c16:uniqueId val="{00000001-2B0F-4050-96D4-E3CE88E77A3E}"/>
            </c:ext>
          </c:extLst>
        </c:ser>
        <c:dLbls>
          <c:showLegendKey val="0"/>
          <c:showVal val="0"/>
          <c:showCatName val="0"/>
          <c:showSerName val="0"/>
          <c:showPercent val="0"/>
          <c:showBubbleSize val="0"/>
        </c:dLbls>
        <c:marker val="1"/>
        <c:smooth val="0"/>
        <c:axId val="884650287"/>
        <c:axId val="863456463"/>
      </c:lineChart>
      <c:catAx>
        <c:axId val="884650287"/>
        <c:scaling>
          <c:orientation val="minMax"/>
        </c:scaling>
        <c:delete val="0"/>
        <c:axPos val="b"/>
        <c:numFmt formatCode="General" sourceLinked="0"/>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863456463"/>
        <c:crosses val="autoZero"/>
        <c:auto val="1"/>
        <c:lblAlgn val="ctr"/>
        <c:lblOffset val="100"/>
        <c:noMultiLvlLbl val="0"/>
      </c:catAx>
      <c:valAx>
        <c:axId val="863456463"/>
        <c:scaling>
          <c:orientation val="minMax"/>
          <c:max val="1.5"/>
        </c:scaling>
        <c:delete val="0"/>
        <c:axPos val="l"/>
        <c:numFmt formatCode="#,##0.00" sourceLinked="0"/>
        <c:majorTickMark val="out"/>
        <c:minorTickMark val="none"/>
        <c:tickLblPos val="nextTo"/>
        <c:spPr>
          <a:noFill/>
          <a:ln w="12700">
            <a:solidFill>
              <a:schemeClr val="tx1"/>
            </a:solidFill>
            <a:tailEnd type="triangle"/>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884650287"/>
        <c:crosses val="autoZero"/>
        <c:crossBetween val="between"/>
        <c:majorUnit val="0.5"/>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12700" cap="flat" cmpd="sng" algn="ctr">
      <a:noFill/>
      <a:round/>
    </a:ln>
    <a:effectLst/>
  </c:spPr>
  <c:txPr>
    <a:bodyPr/>
    <a:lstStyle/>
    <a:p>
      <a:pPr>
        <a:defRPr sz="9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Ajuste ao bem avaliando</c:v>
          </c:tx>
          <c:spPr>
            <a:solidFill>
              <a:schemeClr val="accent1"/>
            </a:solidFill>
            <a:ln>
              <a:noFill/>
            </a:ln>
            <a:effectLst/>
          </c:spPr>
          <c:invertIfNegative val="0"/>
          <c:val>
            <c:numRef>
              <c:f>'PLANILHA TIPO 3'!$L$39:$L$43</c:f>
              <c:numCache>
                <c:formatCode>#,##0.00_ ;[Red]\-#,##0.00\ </c:formatCode>
                <c:ptCount val="5"/>
                <c:pt idx="0">
                  <c:v>1</c:v>
                </c:pt>
                <c:pt idx="1">
                  <c:v>1</c:v>
                </c:pt>
                <c:pt idx="2">
                  <c:v>1</c:v>
                </c:pt>
                <c:pt idx="3">
                  <c:v>1</c:v>
                </c:pt>
                <c:pt idx="4">
                  <c:v>1</c:v>
                </c:pt>
              </c:numCache>
            </c:numRef>
          </c:val>
          <c:extLst>
            <c:ext xmlns:c16="http://schemas.microsoft.com/office/drawing/2014/chart" uri="{C3380CC4-5D6E-409C-BE32-E72D297353CC}">
              <c16:uniqueId val="{00000000-1F23-4151-BFEA-792F19A7918A}"/>
            </c:ext>
          </c:extLst>
        </c:ser>
        <c:dLbls>
          <c:showLegendKey val="0"/>
          <c:showVal val="0"/>
          <c:showCatName val="0"/>
          <c:showSerName val="0"/>
          <c:showPercent val="0"/>
          <c:showBubbleSize val="0"/>
        </c:dLbls>
        <c:gapWidth val="219"/>
        <c:axId val="884650287"/>
        <c:axId val="863456463"/>
      </c:barChart>
      <c:lineChart>
        <c:grouping val="standard"/>
        <c:varyColors val="0"/>
        <c:ser>
          <c:idx val="1"/>
          <c:order val="1"/>
          <c:tx>
            <c:strRef>
              <c:f>'PLANILHA TIPO 3'!$Y$38</c:f>
              <c:strCache>
                <c:ptCount val="1"/>
                <c:pt idx="0">
                  <c:v>Paradigma</c:v>
                </c:pt>
              </c:strCache>
            </c:strRef>
          </c:tx>
          <c:spPr>
            <a:ln w="12700" cap="sq">
              <a:solidFill>
                <a:schemeClr val="tx1"/>
              </a:solidFill>
              <a:round/>
            </a:ln>
            <a:effectLst/>
          </c:spPr>
          <c:marker>
            <c:symbol val="none"/>
          </c:marker>
          <c:val>
            <c:numRef>
              <c:f>'PLANILHA TIPO 3'!$Y$39:$Y$43</c:f>
              <c:numCache>
                <c:formatCode>#,##0.00_ ;\-#,##0.00\ </c:formatCode>
                <c:ptCount val="5"/>
                <c:pt idx="0">
                  <c:v>1</c:v>
                </c:pt>
                <c:pt idx="1">
                  <c:v>1</c:v>
                </c:pt>
                <c:pt idx="2">
                  <c:v>1</c:v>
                </c:pt>
                <c:pt idx="3">
                  <c:v>1</c:v>
                </c:pt>
                <c:pt idx="4">
                  <c:v>1</c:v>
                </c:pt>
              </c:numCache>
            </c:numRef>
          </c:val>
          <c:smooth val="0"/>
          <c:extLst>
            <c:ext xmlns:c16="http://schemas.microsoft.com/office/drawing/2014/chart" uri="{C3380CC4-5D6E-409C-BE32-E72D297353CC}">
              <c16:uniqueId val="{00000001-1F23-4151-BFEA-792F19A7918A}"/>
            </c:ext>
          </c:extLst>
        </c:ser>
        <c:dLbls>
          <c:showLegendKey val="0"/>
          <c:showVal val="0"/>
          <c:showCatName val="0"/>
          <c:showSerName val="0"/>
          <c:showPercent val="0"/>
          <c:showBubbleSize val="0"/>
        </c:dLbls>
        <c:marker val="1"/>
        <c:smooth val="0"/>
        <c:axId val="884650287"/>
        <c:axId val="863456463"/>
      </c:lineChart>
      <c:catAx>
        <c:axId val="884650287"/>
        <c:scaling>
          <c:orientation val="minMax"/>
        </c:scaling>
        <c:delete val="0"/>
        <c:axPos val="b"/>
        <c:numFmt formatCode="General" sourceLinked="0"/>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863456463"/>
        <c:crosses val="autoZero"/>
        <c:auto val="1"/>
        <c:lblAlgn val="ctr"/>
        <c:lblOffset val="100"/>
        <c:noMultiLvlLbl val="0"/>
      </c:catAx>
      <c:valAx>
        <c:axId val="863456463"/>
        <c:scaling>
          <c:orientation val="minMax"/>
          <c:max val="1.5"/>
        </c:scaling>
        <c:delete val="0"/>
        <c:axPos val="l"/>
        <c:numFmt formatCode="#,##0.00_ ;[Red]\-#,##0.00\ " sourceLinked="1"/>
        <c:majorTickMark val="out"/>
        <c:minorTickMark val="none"/>
        <c:tickLblPos val="nextTo"/>
        <c:spPr>
          <a:noFill/>
          <a:ln w="12700">
            <a:solidFill>
              <a:schemeClr val="tx1"/>
            </a:solidFill>
            <a:tailEnd type="triangle"/>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884650287"/>
        <c:crosses val="autoZero"/>
        <c:crossBetween val="between"/>
        <c:majorUnit val="0.5"/>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12700" cap="flat" cmpd="sng" algn="ctr">
      <a:noFill/>
      <a:round/>
    </a:ln>
    <a:effectLst/>
  </c:spPr>
  <c:txPr>
    <a:bodyPr/>
    <a:lstStyle/>
    <a:p>
      <a:pPr>
        <a:defRPr sz="9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1"/>
          <c:tx>
            <c:v>Elementos da amostra antes da homogeneização</c:v>
          </c:tx>
          <c:spPr>
            <a:solidFill>
              <a:schemeClr val="accent1"/>
            </a:solidFill>
            <a:ln>
              <a:noFill/>
            </a:ln>
            <a:effectLst/>
          </c:spPr>
          <c:invertIfNegative val="0"/>
          <c:val>
            <c:numRef>
              <c:f>'PLANILHA TIPO 3'!$AA$136:$AA$140</c:f>
              <c:numCache>
                <c:formatCode>#,##0.00_ ;[Red]\-#,##0.00\ </c:formatCode>
                <c:ptCount val="5"/>
                <c:pt idx="0">
                  <c:v>1.9</c:v>
                </c:pt>
                <c:pt idx="1">
                  <c:v>1.9</c:v>
                </c:pt>
                <c:pt idx="2">
                  <c:v>1.9</c:v>
                </c:pt>
                <c:pt idx="3">
                  <c:v>1.9</c:v>
                </c:pt>
                <c:pt idx="4">
                  <c:v>1.9</c:v>
                </c:pt>
              </c:numCache>
            </c:numRef>
          </c:val>
          <c:extLst>
            <c:ext xmlns:c16="http://schemas.microsoft.com/office/drawing/2014/chart" uri="{C3380CC4-5D6E-409C-BE32-E72D297353CC}">
              <c16:uniqueId val="{00000000-3594-4BD7-B336-9621A1845369}"/>
            </c:ext>
          </c:extLst>
        </c:ser>
        <c:dLbls>
          <c:showLegendKey val="0"/>
          <c:showVal val="0"/>
          <c:showCatName val="0"/>
          <c:showSerName val="0"/>
          <c:showPercent val="0"/>
          <c:showBubbleSize val="0"/>
        </c:dLbls>
        <c:gapWidth val="219"/>
        <c:overlap val="100"/>
        <c:axId val="1095974352"/>
        <c:axId val="1095975312"/>
        <c:extLst/>
      </c:barChart>
      <c:lineChart>
        <c:grouping val="standard"/>
        <c:varyColors val="0"/>
        <c:ser>
          <c:idx val="0"/>
          <c:order val="0"/>
          <c:tx>
            <c:v>Fator mínimo</c:v>
          </c:tx>
          <c:spPr>
            <a:ln w="12700" cap="rnd">
              <a:solidFill>
                <a:srgbClr val="0000FF"/>
              </a:solidFill>
              <a:round/>
            </a:ln>
            <a:effectLst/>
          </c:spPr>
          <c:marker>
            <c:symbol val="none"/>
          </c:marker>
          <c:val>
            <c:numRef>
              <c:f>'PLANILHA TIPO 3'!$Z$136:$Z$140</c:f>
              <c:numCache>
                <c:formatCode>#,##0.00_ ;\-#,##0.00\ </c:formatCode>
                <c:ptCount val="5"/>
                <c:pt idx="0">
                  <c:v>1</c:v>
                </c:pt>
                <c:pt idx="1">
                  <c:v>1</c:v>
                </c:pt>
                <c:pt idx="2">
                  <c:v>1</c:v>
                </c:pt>
                <c:pt idx="3">
                  <c:v>1</c:v>
                </c:pt>
                <c:pt idx="4">
                  <c:v>1</c:v>
                </c:pt>
              </c:numCache>
            </c:numRef>
          </c:val>
          <c:smooth val="0"/>
          <c:extLst>
            <c:ext xmlns:c16="http://schemas.microsoft.com/office/drawing/2014/chart" uri="{C3380CC4-5D6E-409C-BE32-E72D297353CC}">
              <c16:uniqueId val="{00000001-3594-4BD7-B336-9621A1845369}"/>
            </c:ext>
          </c:extLst>
        </c:ser>
        <c:ser>
          <c:idx val="2"/>
          <c:order val="2"/>
          <c:tx>
            <c:v>Fator máximo</c:v>
          </c:tx>
          <c:spPr>
            <a:ln w="12700" cap="rnd">
              <a:solidFill>
                <a:srgbClr val="FF0000"/>
              </a:solidFill>
              <a:round/>
            </a:ln>
            <a:effectLst/>
          </c:spPr>
          <c:marker>
            <c:symbol val="none"/>
          </c:marker>
          <c:val>
            <c:numRef>
              <c:f>'PLANILHA TIPO 3'!$AB$136:$AB$140</c:f>
              <c:numCache>
                <c:formatCode>#,##0.00_ ;\-#,##0.00\ </c:formatCode>
                <c:ptCount val="5"/>
                <c:pt idx="0">
                  <c:v>1.9</c:v>
                </c:pt>
                <c:pt idx="1">
                  <c:v>1.9</c:v>
                </c:pt>
                <c:pt idx="2">
                  <c:v>1.9</c:v>
                </c:pt>
                <c:pt idx="3">
                  <c:v>1.9</c:v>
                </c:pt>
                <c:pt idx="4">
                  <c:v>1.9</c:v>
                </c:pt>
              </c:numCache>
            </c:numRef>
          </c:val>
          <c:smooth val="0"/>
          <c:extLst>
            <c:ext xmlns:c16="http://schemas.microsoft.com/office/drawing/2014/chart" uri="{C3380CC4-5D6E-409C-BE32-E72D297353CC}">
              <c16:uniqueId val="{00000002-3594-4BD7-B336-9621A1845369}"/>
            </c:ext>
          </c:extLst>
        </c:ser>
        <c:dLbls>
          <c:showLegendKey val="0"/>
          <c:showVal val="0"/>
          <c:showCatName val="0"/>
          <c:showSerName val="0"/>
          <c:showPercent val="0"/>
          <c:showBubbleSize val="0"/>
        </c:dLbls>
        <c:marker val="1"/>
        <c:smooth val="0"/>
        <c:axId val="1095974352"/>
        <c:axId val="1095975312"/>
      </c:lineChart>
      <c:catAx>
        <c:axId val="1095974352"/>
        <c:scaling>
          <c:orientation val="minMax"/>
        </c:scaling>
        <c:delete val="0"/>
        <c:axPos val="b"/>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1095975312"/>
        <c:crosses val="autoZero"/>
        <c:auto val="1"/>
        <c:lblAlgn val="ctr"/>
        <c:lblOffset val="100"/>
        <c:noMultiLvlLbl val="0"/>
      </c:catAx>
      <c:valAx>
        <c:axId val="1095975312"/>
        <c:scaling>
          <c:orientation val="minMax"/>
          <c:max val="2"/>
          <c:min val="0"/>
        </c:scaling>
        <c:delete val="0"/>
        <c:axPos val="l"/>
        <c:numFmt formatCode="#,##0.00_ ;[Red]\-#,##0.00\ " sourceLinked="1"/>
        <c:majorTickMark val="out"/>
        <c:minorTickMark val="none"/>
        <c:tickLblPos val="nextTo"/>
        <c:spPr>
          <a:noFill/>
          <a:ln w="12700">
            <a:solidFill>
              <a:schemeClr val="tx1"/>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1095974352"/>
        <c:crosses val="autoZero"/>
        <c:crossBetween val="between"/>
        <c:majorUnit val="0.5"/>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1"/>
          <c:tx>
            <c:v>Elementos da amostra após a homogeneização</c:v>
          </c:tx>
          <c:spPr>
            <a:solidFill>
              <a:schemeClr val="accent1"/>
            </a:solidFill>
            <a:ln>
              <a:noFill/>
            </a:ln>
            <a:effectLst/>
          </c:spPr>
          <c:invertIfNegative val="0"/>
          <c:val>
            <c:numRef>
              <c:f>'PLANILHA TIPO 3'!$H$159:$H$163</c:f>
              <c:numCache>
                <c:formatCode>#,##0.00_ ;[Red]\-#,##0.00\ </c:formatCode>
                <c:ptCount val="5"/>
                <c:pt idx="0">
                  <c:v>1.9</c:v>
                </c:pt>
                <c:pt idx="1">
                  <c:v>1.9</c:v>
                </c:pt>
                <c:pt idx="2">
                  <c:v>1.9</c:v>
                </c:pt>
                <c:pt idx="3">
                  <c:v>1.9</c:v>
                </c:pt>
                <c:pt idx="4">
                  <c:v>1.9</c:v>
                </c:pt>
              </c:numCache>
            </c:numRef>
          </c:val>
          <c:extLst>
            <c:ext xmlns:c16="http://schemas.microsoft.com/office/drawing/2014/chart" uri="{C3380CC4-5D6E-409C-BE32-E72D297353CC}">
              <c16:uniqueId val="{00000000-9C63-4C9C-97D3-28F9601C632B}"/>
            </c:ext>
          </c:extLst>
        </c:ser>
        <c:dLbls>
          <c:showLegendKey val="0"/>
          <c:showVal val="0"/>
          <c:showCatName val="0"/>
          <c:showSerName val="0"/>
          <c:showPercent val="0"/>
          <c:showBubbleSize val="0"/>
        </c:dLbls>
        <c:gapWidth val="219"/>
        <c:overlap val="100"/>
        <c:axId val="1095974352"/>
        <c:axId val="1095975312"/>
        <c:extLst/>
      </c:barChart>
      <c:lineChart>
        <c:grouping val="standard"/>
        <c:varyColors val="0"/>
        <c:ser>
          <c:idx val="0"/>
          <c:order val="0"/>
          <c:tx>
            <c:v>Fator mínimo</c:v>
          </c:tx>
          <c:spPr>
            <a:ln w="12700" cap="rnd">
              <a:solidFill>
                <a:srgbClr val="0000FF"/>
              </a:solidFill>
              <a:round/>
            </a:ln>
            <a:effectLst/>
          </c:spPr>
          <c:marker>
            <c:symbol val="none"/>
          </c:marker>
          <c:val>
            <c:numRef>
              <c:f>'PLANILHA TIPO 3'!$Z$136:$Z$140</c:f>
              <c:numCache>
                <c:formatCode>#,##0.00_ ;\-#,##0.00\ </c:formatCode>
                <c:ptCount val="5"/>
                <c:pt idx="0">
                  <c:v>1</c:v>
                </c:pt>
                <c:pt idx="1">
                  <c:v>1</c:v>
                </c:pt>
                <c:pt idx="2">
                  <c:v>1</c:v>
                </c:pt>
                <c:pt idx="3">
                  <c:v>1</c:v>
                </c:pt>
                <c:pt idx="4">
                  <c:v>1</c:v>
                </c:pt>
              </c:numCache>
            </c:numRef>
          </c:val>
          <c:smooth val="0"/>
          <c:extLst>
            <c:ext xmlns:c16="http://schemas.microsoft.com/office/drawing/2014/chart" uri="{C3380CC4-5D6E-409C-BE32-E72D297353CC}">
              <c16:uniqueId val="{00000001-9C63-4C9C-97D3-28F9601C632B}"/>
            </c:ext>
          </c:extLst>
        </c:ser>
        <c:ser>
          <c:idx val="2"/>
          <c:order val="2"/>
          <c:tx>
            <c:v>Fator máximo</c:v>
          </c:tx>
          <c:spPr>
            <a:ln w="12700" cap="rnd">
              <a:solidFill>
                <a:srgbClr val="FF0000"/>
              </a:solidFill>
              <a:round/>
            </a:ln>
            <a:effectLst/>
          </c:spPr>
          <c:marker>
            <c:symbol val="none"/>
          </c:marker>
          <c:val>
            <c:numRef>
              <c:f>'PLANILHA TIPO 3'!$AB$136:$AB$140</c:f>
              <c:numCache>
                <c:formatCode>#,##0.00_ ;\-#,##0.00\ </c:formatCode>
                <c:ptCount val="5"/>
                <c:pt idx="0">
                  <c:v>1.9</c:v>
                </c:pt>
                <c:pt idx="1">
                  <c:v>1.9</c:v>
                </c:pt>
                <c:pt idx="2">
                  <c:v>1.9</c:v>
                </c:pt>
                <c:pt idx="3">
                  <c:v>1.9</c:v>
                </c:pt>
                <c:pt idx="4">
                  <c:v>1.9</c:v>
                </c:pt>
              </c:numCache>
            </c:numRef>
          </c:val>
          <c:smooth val="0"/>
          <c:extLst>
            <c:ext xmlns:c16="http://schemas.microsoft.com/office/drawing/2014/chart" uri="{C3380CC4-5D6E-409C-BE32-E72D297353CC}">
              <c16:uniqueId val="{00000002-9C63-4C9C-97D3-28F9601C632B}"/>
            </c:ext>
          </c:extLst>
        </c:ser>
        <c:dLbls>
          <c:showLegendKey val="0"/>
          <c:showVal val="0"/>
          <c:showCatName val="0"/>
          <c:showSerName val="0"/>
          <c:showPercent val="0"/>
          <c:showBubbleSize val="0"/>
        </c:dLbls>
        <c:marker val="1"/>
        <c:smooth val="0"/>
        <c:axId val="1095974352"/>
        <c:axId val="1095975312"/>
      </c:lineChart>
      <c:catAx>
        <c:axId val="1095974352"/>
        <c:scaling>
          <c:orientation val="minMax"/>
        </c:scaling>
        <c:delete val="0"/>
        <c:axPos val="b"/>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1095975312"/>
        <c:crosses val="autoZero"/>
        <c:auto val="1"/>
        <c:lblAlgn val="ctr"/>
        <c:lblOffset val="100"/>
        <c:noMultiLvlLbl val="0"/>
      </c:catAx>
      <c:valAx>
        <c:axId val="1095975312"/>
        <c:scaling>
          <c:orientation val="minMax"/>
          <c:max val="2"/>
          <c:min val="0"/>
        </c:scaling>
        <c:delete val="0"/>
        <c:axPos val="l"/>
        <c:numFmt formatCode="#,##0.00_ ;[Red]\-#,##0.00\ " sourceLinked="1"/>
        <c:majorTickMark val="out"/>
        <c:minorTickMark val="none"/>
        <c:tickLblPos val="nextTo"/>
        <c:spPr>
          <a:noFill/>
          <a:ln w="12700">
            <a:solidFill>
              <a:schemeClr val="tx1"/>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1095974352"/>
        <c:crosses val="autoZero"/>
        <c:crossBetween val="between"/>
        <c:majorUnit val="0.5"/>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2"/>
          <c:order val="1"/>
          <c:tx>
            <c:strRef>
              <c:f>'PLANILHA TIPO 3'!$Y$221</c:f>
              <c:strCache>
                <c:ptCount val="1"/>
                <c:pt idx="0">
                  <c:v>Média</c:v>
                </c:pt>
              </c:strCache>
            </c:strRef>
          </c:tx>
          <c:spPr>
            <a:ln w="12700" cap="rnd">
              <a:solidFill>
                <a:schemeClr val="tx1"/>
              </a:solidFill>
              <a:prstDash val="dash"/>
              <a:round/>
            </a:ln>
            <a:effectLst/>
          </c:spPr>
          <c:marker>
            <c:symbol val="none"/>
          </c:marker>
          <c:val>
            <c:numRef>
              <c:f>'PLANILHA TIPO 3'!$Y$222:$Y$226</c:f>
              <c:numCache>
                <c:formatCode>#,##0.00_ ;[Red]\-#,##0.00\ </c:formatCode>
                <c:ptCount val="5"/>
                <c:pt idx="0">
                  <c:v>738.46153846153845</c:v>
                </c:pt>
                <c:pt idx="1">
                  <c:v>738.46153846153845</c:v>
                </c:pt>
                <c:pt idx="2">
                  <c:v>738.46153846153845</c:v>
                </c:pt>
                <c:pt idx="3">
                  <c:v>738.46153846153845</c:v>
                </c:pt>
                <c:pt idx="4">
                  <c:v>738.46153846153845</c:v>
                </c:pt>
              </c:numCache>
            </c:numRef>
          </c:val>
          <c:smooth val="0"/>
          <c:extLst>
            <c:ext xmlns:c16="http://schemas.microsoft.com/office/drawing/2014/chart" uri="{C3380CC4-5D6E-409C-BE32-E72D297353CC}">
              <c16:uniqueId val="{00000000-F342-499D-9F3A-F2085BF28E31}"/>
            </c:ext>
          </c:extLst>
        </c:ser>
        <c:ser>
          <c:idx val="1"/>
          <c:order val="2"/>
          <c:tx>
            <c:strRef>
              <c:f>'PLANILHA TIPO 3'!$W$221</c:f>
              <c:strCache>
                <c:ptCount val="1"/>
                <c:pt idx="0">
                  <c:v>Limite inferior</c:v>
                </c:pt>
              </c:strCache>
            </c:strRef>
          </c:tx>
          <c:spPr>
            <a:ln w="12700" cap="sq">
              <a:solidFill>
                <a:srgbClr val="0000FF"/>
              </a:solidFill>
              <a:round/>
            </a:ln>
            <a:effectLst/>
          </c:spPr>
          <c:marker>
            <c:symbol val="none"/>
          </c:marker>
          <c:val>
            <c:numRef>
              <c:f>'PLANILHA TIPO 3'!$W$222:$W$226</c:f>
              <c:numCache>
                <c:formatCode>#,##0.00_ ;[Red]\-#,##0.00\ </c:formatCode>
                <c:ptCount val="5"/>
                <c:pt idx="0">
                  <c:v>267.6803919446042</c:v>
                </c:pt>
                <c:pt idx="1">
                  <c:v>267.6803919446042</c:v>
                </c:pt>
                <c:pt idx="2">
                  <c:v>267.6803919446042</c:v>
                </c:pt>
                <c:pt idx="3">
                  <c:v>267.6803919446042</c:v>
                </c:pt>
                <c:pt idx="4">
                  <c:v>267.6803919446042</c:v>
                </c:pt>
              </c:numCache>
            </c:numRef>
          </c:val>
          <c:smooth val="0"/>
          <c:extLst>
            <c:ext xmlns:c16="http://schemas.microsoft.com/office/drawing/2014/chart" uri="{C3380CC4-5D6E-409C-BE32-E72D297353CC}">
              <c16:uniqueId val="{00000001-F342-499D-9F3A-F2085BF28E31}"/>
            </c:ext>
          </c:extLst>
        </c:ser>
        <c:ser>
          <c:idx val="3"/>
          <c:order val="3"/>
          <c:tx>
            <c:strRef>
              <c:f>'PLANILHA TIPO 3'!$X$221</c:f>
              <c:strCache>
                <c:ptCount val="1"/>
                <c:pt idx="0">
                  <c:v>Limite superior</c:v>
                </c:pt>
              </c:strCache>
            </c:strRef>
          </c:tx>
          <c:spPr>
            <a:ln w="12700" cap="sq">
              <a:solidFill>
                <a:srgbClr val="FF0000"/>
              </a:solidFill>
              <a:prstDash val="solid"/>
              <a:round/>
            </a:ln>
            <a:effectLst/>
          </c:spPr>
          <c:marker>
            <c:symbol val="none"/>
          </c:marker>
          <c:val>
            <c:numRef>
              <c:f>'PLANILHA TIPO 3'!$X$222:$X$226</c:f>
              <c:numCache>
                <c:formatCode>#,##0.00_ ;[Red]\-#,##0.00\ </c:formatCode>
                <c:ptCount val="5"/>
                <c:pt idx="0">
                  <c:v>1209.2426849784727</c:v>
                </c:pt>
                <c:pt idx="1">
                  <c:v>1209.2426849784727</c:v>
                </c:pt>
                <c:pt idx="2">
                  <c:v>1209.2426849784727</c:v>
                </c:pt>
                <c:pt idx="3">
                  <c:v>1209.2426849784727</c:v>
                </c:pt>
                <c:pt idx="4">
                  <c:v>1209.2426849784727</c:v>
                </c:pt>
              </c:numCache>
            </c:numRef>
          </c:val>
          <c:smooth val="0"/>
          <c:extLst>
            <c:ext xmlns:c16="http://schemas.microsoft.com/office/drawing/2014/chart" uri="{C3380CC4-5D6E-409C-BE32-E72D297353CC}">
              <c16:uniqueId val="{00000002-F342-499D-9F3A-F2085BF28E31}"/>
            </c:ext>
          </c:extLst>
        </c:ser>
        <c:dLbls>
          <c:showLegendKey val="0"/>
          <c:showVal val="0"/>
          <c:showCatName val="0"/>
          <c:showSerName val="0"/>
          <c:showPercent val="0"/>
          <c:showBubbleSize val="0"/>
        </c:dLbls>
        <c:marker val="1"/>
        <c:smooth val="0"/>
        <c:axId val="417256671"/>
        <c:axId val="417258591"/>
      </c:lineChart>
      <c:scatterChart>
        <c:scatterStyle val="lineMarker"/>
        <c:varyColors val="0"/>
        <c:ser>
          <c:idx val="0"/>
          <c:order val="0"/>
          <c:tx>
            <c:strRef>
              <c:f>'PLANILHA TIPO 3'!$B$221</c:f>
              <c:strCache>
                <c:ptCount val="1"/>
                <c:pt idx="0">
                  <c:v>Valor unitário homogeneizado</c:v>
                </c:pt>
              </c:strCache>
            </c:strRef>
          </c:tx>
          <c:spPr>
            <a:ln w="25400" cap="rnd">
              <a:noFill/>
              <a:round/>
            </a:ln>
            <a:effectLst/>
          </c:spPr>
          <c:marker>
            <c:symbol val="diamond"/>
            <c:size val="6"/>
            <c:spPr>
              <a:solidFill>
                <a:schemeClr val="tx1"/>
              </a:solidFill>
              <a:ln w="9525">
                <a:noFill/>
              </a:ln>
              <a:effectLst/>
            </c:spPr>
          </c:marker>
          <c:yVal>
            <c:numRef>
              <c:f>'PLANILHA TIPO 3'!$B$222:$B$226</c:f>
              <c:numCache>
                <c:formatCode>#,##0.00_ ;[Red]\-#,##0.00\ </c:formatCode>
                <c:ptCount val="5"/>
                <c:pt idx="0">
                  <c:v>540</c:v>
                </c:pt>
                <c:pt idx="1">
                  <c:v>562.5</c:v>
                </c:pt>
                <c:pt idx="2">
                  <c:v>660</c:v>
                </c:pt>
                <c:pt idx="3">
                  <c:v>1237.5</c:v>
                </c:pt>
                <c:pt idx="4">
                  <c:v>692.30769230769238</c:v>
                </c:pt>
              </c:numCache>
            </c:numRef>
          </c:yVal>
          <c:smooth val="0"/>
          <c:extLst>
            <c:ext xmlns:c16="http://schemas.microsoft.com/office/drawing/2014/chart" uri="{C3380CC4-5D6E-409C-BE32-E72D297353CC}">
              <c16:uniqueId val="{00000003-F342-499D-9F3A-F2085BF28E31}"/>
            </c:ext>
          </c:extLst>
        </c:ser>
        <c:dLbls>
          <c:showLegendKey val="0"/>
          <c:showVal val="0"/>
          <c:showCatName val="0"/>
          <c:showSerName val="0"/>
          <c:showPercent val="0"/>
          <c:showBubbleSize val="0"/>
        </c:dLbls>
        <c:axId val="417256671"/>
        <c:axId val="417258591"/>
      </c:scatterChart>
      <c:catAx>
        <c:axId val="417256671"/>
        <c:scaling>
          <c:orientation val="minMax"/>
        </c:scaling>
        <c:delete val="0"/>
        <c:axPos val="b"/>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417258591"/>
        <c:crosses val="autoZero"/>
        <c:auto val="1"/>
        <c:lblAlgn val="ctr"/>
        <c:lblOffset val="100"/>
        <c:noMultiLvlLbl val="0"/>
      </c:catAx>
      <c:valAx>
        <c:axId val="417258591"/>
        <c:scaling>
          <c:orientation val="minMax"/>
          <c:max val="1400"/>
          <c:min val="0"/>
        </c:scaling>
        <c:delete val="0"/>
        <c:axPos val="l"/>
        <c:numFmt formatCode="#,##0_ ;[Red]\-#,##0\ " sourceLinked="0"/>
        <c:majorTickMark val="out"/>
        <c:minorTickMark val="none"/>
        <c:tickLblPos val="nextTo"/>
        <c:spPr>
          <a:noFill/>
          <a:ln w="12700">
            <a:solidFill>
              <a:schemeClr val="tx1"/>
            </a:solidFill>
            <a:tailEnd type="none"/>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417256671"/>
        <c:crosses val="autoZero"/>
        <c:crossBetween val="between"/>
        <c:majorUnit val="200"/>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6350" cap="flat" cmpd="sng" algn="ctr">
      <a:noFill/>
      <a:round/>
    </a:ln>
    <a:effectLst/>
  </c:spPr>
  <c:txPr>
    <a:bodyPr/>
    <a:lstStyle/>
    <a:p>
      <a:pPr>
        <a:defRPr sz="8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1"/>
          <c:order val="1"/>
          <c:tx>
            <c:strRef>
              <c:f>'PLANILHA TIPO 3'!$Y$256</c:f>
              <c:strCache>
                <c:ptCount val="1"/>
                <c:pt idx="0">
                  <c:v>Média</c:v>
                </c:pt>
              </c:strCache>
            </c:strRef>
          </c:tx>
          <c:spPr>
            <a:ln w="12700" cap="sq">
              <a:solidFill>
                <a:schemeClr val="tx1"/>
              </a:solidFill>
              <a:prstDash val="dash"/>
              <a:round/>
            </a:ln>
            <a:effectLst/>
          </c:spPr>
          <c:marker>
            <c:symbol val="none"/>
          </c:marker>
          <c:val>
            <c:numRef>
              <c:f>'PLANILHA TIPO 3'!$Y$257:$Y$261</c:f>
              <c:numCache>
                <c:formatCode>#,##0.00_ ;[Red]\-#,##0.00\ </c:formatCode>
                <c:ptCount val="5"/>
                <c:pt idx="0">
                  <c:v>738.46153846153845</c:v>
                </c:pt>
                <c:pt idx="1">
                  <c:v>738.46153846153845</c:v>
                </c:pt>
                <c:pt idx="2">
                  <c:v>738.46153846153845</c:v>
                </c:pt>
                <c:pt idx="3">
                  <c:v>738.46153846153845</c:v>
                </c:pt>
                <c:pt idx="4">
                  <c:v>738.46153846153845</c:v>
                </c:pt>
              </c:numCache>
            </c:numRef>
          </c:val>
          <c:smooth val="0"/>
          <c:extLst>
            <c:ext xmlns:c16="http://schemas.microsoft.com/office/drawing/2014/chart" uri="{C3380CC4-5D6E-409C-BE32-E72D297353CC}">
              <c16:uniqueId val="{00000000-066E-48A8-A8DD-A1E9291F99D3}"/>
            </c:ext>
          </c:extLst>
        </c:ser>
        <c:ser>
          <c:idx val="3"/>
          <c:order val="2"/>
          <c:tx>
            <c:strRef>
              <c:f>'PLANILHA TIPO 3'!$W$256</c:f>
              <c:strCache>
                <c:ptCount val="1"/>
                <c:pt idx="0">
                  <c:v>Limite inferior</c:v>
                </c:pt>
              </c:strCache>
            </c:strRef>
          </c:tx>
          <c:spPr>
            <a:ln w="12700" cap="sq">
              <a:solidFill>
                <a:srgbClr val="0000FF"/>
              </a:solidFill>
              <a:round/>
            </a:ln>
            <a:effectLst/>
          </c:spPr>
          <c:marker>
            <c:symbol val="none"/>
          </c:marker>
          <c:val>
            <c:numRef>
              <c:f>'PLANILHA TIPO 3'!$W$257:$W$261</c:f>
              <c:numCache>
                <c:formatCode>#,##0.00_ ;[Red]\-#,##0.00\ </c:formatCode>
                <c:ptCount val="5"/>
                <c:pt idx="0">
                  <c:v>277.43640458425369</c:v>
                </c:pt>
                <c:pt idx="1">
                  <c:v>277.43640458425369</c:v>
                </c:pt>
                <c:pt idx="2">
                  <c:v>277.43640458425369</c:v>
                </c:pt>
                <c:pt idx="3">
                  <c:v>277.43640458425369</c:v>
                </c:pt>
                <c:pt idx="4">
                  <c:v>277.43640458425369</c:v>
                </c:pt>
              </c:numCache>
            </c:numRef>
          </c:val>
          <c:smooth val="0"/>
          <c:extLst>
            <c:ext xmlns:c16="http://schemas.microsoft.com/office/drawing/2014/chart" uri="{C3380CC4-5D6E-409C-BE32-E72D297353CC}">
              <c16:uniqueId val="{00000001-066E-48A8-A8DD-A1E9291F99D3}"/>
            </c:ext>
          </c:extLst>
        </c:ser>
        <c:ser>
          <c:idx val="2"/>
          <c:order val="3"/>
          <c:tx>
            <c:strRef>
              <c:f>'PLANILHA TIPO 3'!$X$256</c:f>
              <c:strCache>
                <c:ptCount val="1"/>
                <c:pt idx="0">
                  <c:v>Limite superior</c:v>
                </c:pt>
              </c:strCache>
            </c:strRef>
          </c:tx>
          <c:spPr>
            <a:ln w="12700" cap="sq">
              <a:solidFill>
                <a:srgbClr val="FF0000"/>
              </a:solidFill>
              <a:round/>
            </a:ln>
            <a:effectLst/>
          </c:spPr>
          <c:marker>
            <c:symbol val="none"/>
          </c:marker>
          <c:val>
            <c:numRef>
              <c:f>'PLANILHA TIPO 3'!$X$257:$X$261</c:f>
              <c:numCache>
                <c:formatCode>#,##0.00_ ;[Red]\-#,##0.00\ </c:formatCode>
                <c:ptCount val="5"/>
                <c:pt idx="0">
                  <c:v>1199.4866723388232</c:v>
                </c:pt>
                <c:pt idx="1">
                  <c:v>1199.4866723388232</c:v>
                </c:pt>
                <c:pt idx="2">
                  <c:v>1199.4866723388232</c:v>
                </c:pt>
                <c:pt idx="3">
                  <c:v>1199.4866723388232</c:v>
                </c:pt>
                <c:pt idx="4">
                  <c:v>1199.4866723388232</c:v>
                </c:pt>
              </c:numCache>
            </c:numRef>
          </c:val>
          <c:smooth val="0"/>
          <c:extLst>
            <c:ext xmlns:c16="http://schemas.microsoft.com/office/drawing/2014/chart" uri="{C3380CC4-5D6E-409C-BE32-E72D297353CC}">
              <c16:uniqueId val="{00000002-066E-48A8-A8DD-A1E9291F99D3}"/>
            </c:ext>
          </c:extLst>
        </c:ser>
        <c:dLbls>
          <c:showLegendKey val="0"/>
          <c:showVal val="0"/>
          <c:showCatName val="0"/>
          <c:showSerName val="0"/>
          <c:showPercent val="0"/>
          <c:showBubbleSize val="0"/>
        </c:dLbls>
        <c:marker val="1"/>
        <c:smooth val="0"/>
        <c:axId val="417256671"/>
        <c:axId val="417258591"/>
      </c:lineChart>
      <c:scatterChart>
        <c:scatterStyle val="lineMarker"/>
        <c:varyColors val="0"/>
        <c:ser>
          <c:idx val="0"/>
          <c:order val="0"/>
          <c:tx>
            <c:strRef>
              <c:f>'PLANILHA TIPO 3'!$B$256</c:f>
              <c:strCache>
                <c:ptCount val="1"/>
                <c:pt idx="0">
                  <c:v>Valor unitário homogeneizado</c:v>
                </c:pt>
              </c:strCache>
            </c:strRef>
          </c:tx>
          <c:spPr>
            <a:ln w="25400" cap="rnd">
              <a:noFill/>
              <a:round/>
            </a:ln>
            <a:effectLst/>
          </c:spPr>
          <c:marker>
            <c:symbol val="diamond"/>
            <c:size val="6"/>
            <c:spPr>
              <a:solidFill>
                <a:schemeClr val="tx1"/>
              </a:solidFill>
              <a:ln w="9525">
                <a:noFill/>
              </a:ln>
              <a:effectLst/>
            </c:spPr>
          </c:marker>
          <c:yVal>
            <c:numRef>
              <c:f>'PLANILHA TIPO 3'!$B$257:$B$261</c:f>
              <c:numCache>
                <c:formatCode>#,##0.00_ ;[Red]\-#,##0.00\ </c:formatCode>
                <c:ptCount val="5"/>
                <c:pt idx="0">
                  <c:v>540</c:v>
                </c:pt>
                <c:pt idx="1">
                  <c:v>562.5</c:v>
                </c:pt>
                <c:pt idx="2">
                  <c:v>660</c:v>
                </c:pt>
                <c:pt idx="3">
                  <c:v>1237.5</c:v>
                </c:pt>
                <c:pt idx="4">
                  <c:v>692.30769230769238</c:v>
                </c:pt>
              </c:numCache>
            </c:numRef>
          </c:yVal>
          <c:smooth val="0"/>
          <c:extLst>
            <c:ext xmlns:c16="http://schemas.microsoft.com/office/drawing/2014/chart" uri="{C3380CC4-5D6E-409C-BE32-E72D297353CC}">
              <c16:uniqueId val="{00000003-066E-48A8-A8DD-A1E9291F99D3}"/>
            </c:ext>
          </c:extLst>
        </c:ser>
        <c:dLbls>
          <c:showLegendKey val="0"/>
          <c:showVal val="0"/>
          <c:showCatName val="0"/>
          <c:showSerName val="0"/>
          <c:showPercent val="0"/>
          <c:showBubbleSize val="0"/>
        </c:dLbls>
        <c:axId val="417256671"/>
        <c:axId val="417258591"/>
      </c:scatterChart>
      <c:catAx>
        <c:axId val="417256671"/>
        <c:scaling>
          <c:orientation val="minMax"/>
        </c:scaling>
        <c:delete val="0"/>
        <c:axPos val="b"/>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417258591"/>
        <c:crosses val="autoZero"/>
        <c:auto val="1"/>
        <c:lblAlgn val="ctr"/>
        <c:lblOffset val="100"/>
        <c:noMultiLvlLbl val="0"/>
      </c:catAx>
      <c:valAx>
        <c:axId val="417258591"/>
        <c:scaling>
          <c:orientation val="minMax"/>
          <c:max val="1400"/>
          <c:min val="0"/>
        </c:scaling>
        <c:delete val="0"/>
        <c:axPos val="l"/>
        <c:numFmt formatCode="#,##0_ ;[Red]\-#,##0\ " sourceLinked="0"/>
        <c:majorTickMark val="out"/>
        <c:minorTickMark val="none"/>
        <c:tickLblPos val="nextTo"/>
        <c:spPr>
          <a:noFill/>
          <a:ln w="12700">
            <a:solidFill>
              <a:schemeClr val="tx1"/>
            </a:solidFill>
            <a:tailEnd type="none"/>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417256671"/>
        <c:crosses val="autoZero"/>
        <c:crossBetween val="between"/>
        <c:majorUnit val="200"/>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6350" cap="flat" cmpd="sng" algn="ctr">
      <a:noFill/>
      <a:round/>
    </a:ln>
    <a:effectLst/>
  </c:spPr>
  <c:txPr>
    <a:bodyPr/>
    <a:lstStyle/>
    <a:p>
      <a:pPr>
        <a:defRPr sz="7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Proporção das partes em relação ao todo</c:v>
          </c:tx>
          <c:spPr>
            <a:solidFill>
              <a:schemeClr val="tx2">
                <a:lumMod val="50000"/>
                <a:lumOff val="50000"/>
              </a:schemeClr>
            </a:solidFill>
            <a:ln w="12700"/>
          </c:spPr>
          <c:dPt>
            <c:idx val="0"/>
            <c:bubble3D val="0"/>
            <c:spPr>
              <a:solidFill>
                <a:schemeClr val="tx1"/>
              </a:solidFill>
              <a:ln w="12700">
                <a:solidFill>
                  <a:schemeClr val="lt1"/>
                </a:solidFill>
              </a:ln>
              <a:effectLst/>
            </c:spPr>
            <c:extLst>
              <c:ext xmlns:c16="http://schemas.microsoft.com/office/drawing/2014/chart" uri="{C3380CC4-5D6E-409C-BE32-E72D297353CC}">
                <c16:uniqueId val="{00000001-3991-470E-AC06-210A57179D01}"/>
              </c:ext>
            </c:extLst>
          </c:dPt>
          <c:dPt>
            <c:idx val="1"/>
            <c:bubble3D val="0"/>
            <c:spPr>
              <a:solidFill>
                <a:schemeClr val="bg1">
                  <a:lumMod val="75000"/>
                </a:schemeClr>
              </a:solidFill>
              <a:ln w="12700">
                <a:solidFill>
                  <a:schemeClr val="lt1"/>
                </a:solidFill>
              </a:ln>
              <a:effectLst/>
            </c:spPr>
            <c:extLst>
              <c:ext xmlns:c16="http://schemas.microsoft.com/office/drawing/2014/chart" uri="{C3380CC4-5D6E-409C-BE32-E72D297353CC}">
                <c16:uniqueId val="{00000003-3991-470E-AC06-210A57179D01}"/>
              </c:ext>
            </c:extLst>
          </c:dPt>
          <c:dLbls>
            <c:dLbl>
              <c:idx val="0"/>
              <c:dLblPos val="outEnd"/>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3991-470E-AC06-210A57179D01}"/>
                </c:ext>
              </c:extLst>
            </c:dLbl>
            <c:dLbl>
              <c:idx val="1"/>
              <c:dLblPos val="outEnd"/>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3991-470E-AC06-210A57179D01}"/>
                </c:ext>
              </c:extLst>
            </c:dLbl>
            <c:numFmt formatCode="0.00%" sourceLinked="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showLegendKey val="0"/>
            <c:showVal val="0"/>
            <c:showCatName val="0"/>
            <c:showSerName val="0"/>
            <c:showPercent val="1"/>
            <c:showBubbleSize val="0"/>
            <c:showLeaderLines val="0"/>
            <c:extLst>
              <c:ext xmlns:c15="http://schemas.microsoft.com/office/drawing/2012/chart" uri="{CE6537A1-D6FC-4f65-9D91-7224C49458BB}"/>
            </c:extLst>
          </c:dLbls>
          <c:cat>
            <c:strRef>
              <c:f>'PLANILHA TIPO 3'!$W$392:$W$393</c:f>
              <c:strCache>
                <c:ptCount val="2"/>
                <c:pt idx="0">
                  <c:v>Terreno</c:v>
                </c:pt>
                <c:pt idx="1">
                  <c:v>Edificações</c:v>
                </c:pt>
              </c:strCache>
            </c:strRef>
          </c:cat>
          <c:val>
            <c:numRef>
              <c:f>'PLANILHA TIPO 3'!$X$392:$X$393</c:f>
              <c:numCache>
                <c:formatCode>#,##0.00_ ;\-#,##0.00\ </c:formatCode>
                <c:ptCount val="2"/>
                <c:pt idx="0">
                  <c:v>236307.69230769231</c:v>
                </c:pt>
                <c:pt idx="1">
                  <c:v>366576.49162974488</c:v>
                </c:pt>
              </c:numCache>
            </c:numRef>
          </c:val>
          <c:extLst>
            <c:ext xmlns:c16="http://schemas.microsoft.com/office/drawing/2014/chart" uri="{C3380CC4-5D6E-409C-BE32-E72D297353CC}">
              <c16:uniqueId val="{00000004-3991-470E-AC06-210A57179D01}"/>
            </c:ext>
          </c:extLst>
        </c:ser>
        <c:dLbls>
          <c:showLegendKey val="0"/>
          <c:showVal val="0"/>
          <c:showCatName val="0"/>
          <c:showSerName val="0"/>
          <c:showPercent val="1"/>
          <c:showBubbleSize val="0"/>
          <c:showLeaderLines val="0"/>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solidFill>
            <a:sysClr val="windowText" lastClr="000000"/>
          </a:solidFill>
        </a:defRPr>
      </a:pPr>
      <a:endParaRPr lang="pt-BR"/>
    </a:p>
  </c:txPr>
  <c:printSettings>
    <c:headerFooter/>
    <c:pageMargins b="0.78740157499999996" l="0.511811024" r="0.511811024" t="0.78740157499999996" header="0.31496062000000002" footer="0.31496062000000002"/>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3"/>
          <c:order val="0"/>
          <c:tx>
            <c:strRef>
              <c:f>'PLANILHA TIPO 3'!$Y$189</c:f>
              <c:strCache>
                <c:ptCount val="1"/>
                <c:pt idx="0">
                  <c:v>Média</c:v>
                </c:pt>
              </c:strCache>
            </c:strRef>
          </c:tx>
          <c:spPr>
            <a:ln w="12700" cap="sq">
              <a:solidFill>
                <a:schemeClr val="tx1"/>
              </a:solidFill>
              <a:prstDash val="dash"/>
              <a:round/>
            </a:ln>
            <a:effectLst/>
          </c:spPr>
          <c:marker>
            <c:symbol val="none"/>
          </c:marker>
          <c:val>
            <c:numRef>
              <c:f>'PLANILHA TIPO 3'!$Y$190:$Y$194</c:f>
              <c:numCache>
                <c:formatCode>#,##0.00_ ;[Red]\-#,##0.00\ </c:formatCode>
                <c:ptCount val="5"/>
                <c:pt idx="0">
                  <c:v>738.46153846153845</c:v>
                </c:pt>
                <c:pt idx="1">
                  <c:v>738.46153846153845</c:v>
                </c:pt>
                <c:pt idx="2">
                  <c:v>738.46153846153845</c:v>
                </c:pt>
                <c:pt idx="3">
                  <c:v>738.46153846153845</c:v>
                </c:pt>
                <c:pt idx="4">
                  <c:v>738.46153846153845</c:v>
                </c:pt>
              </c:numCache>
            </c:numRef>
          </c:val>
          <c:smooth val="0"/>
          <c:extLst>
            <c:ext xmlns:c16="http://schemas.microsoft.com/office/drawing/2014/chart" uri="{C3380CC4-5D6E-409C-BE32-E72D297353CC}">
              <c16:uniqueId val="{00000000-D151-4935-935F-6E98886F95E1}"/>
            </c:ext>
          </c:extLst>
        </c:ser>
        <c:ser>
          <c:idx val="2"/>
          <c:order val="2"/>
          <c:tx>
            <c:strRef>
              <c:f>'PLANILHA TIPO 3'!$X$189</c:f>
              <c:strCache>
                <c:ptCount val="1"/>
                <c:pt idx="0">
                  <c:v>Limite superior</c:v>
                </c:pt>
              </c:strCache>
            </c:strRef>
          </c:tx>
          <c:spPr>
            <a:ln w="12700" cap="sq">
              <a:solidFill>
                <a:srgbClr val="FF0000"/>
              </a:solidFill>
              <a:prstDash val="solid"/>
              <a:round/>
            </a:ln>
            <a:effectLst/>
          </c:spPr>
          <c:marker>
            <c:symbol val="none"/>
          </c:marker>
          <c:val>
            <c:numRef>
              <c:f>'PLANILHA TIPO 3'!$X$190:$X$194</c:f>
              <c:numCache>
                <c:formatCode>#,##0.00_ ;[Red]\-#,##0.00\ </c:formatCode>
                <c:ptCount val="5"/>
                <c:pt idx="0">
                  <c:v>960</c:v>
                </c:pt>
                <c:pt idx="1">
                  <c:v>960</c:v>
                </c:pt>
                <c:pt idx="2">
                  <c:v>960</c:v>
                </c:pt>
                <c:pt idx="3">
                  <c:v>960</c:v>
                </c:pt>
                <c:pt idx="4">
                  <c:v>960</c:v>
                </c:pt>
              </c:numCache>
            </c:numRef>
          </c:val>
          <c:smooth val="0"/>
          <c:extLst>
            <c:ext xmlns:c16="http://schemas.microsoft.com/office/drawing/2014/chart" uri="{C3380CC4-5D6E-409C-BE32-E72D297353CC}">
              <c16:uniqueId val="{00000001-D151-4935-935F-6E98886F95E1}"/>
            </c:ext>
          </c:extLst>
        </c:ser>
        <c:ser>
          <c:idx val="1"/>
          <c:order val="3"/>
          <c:tx>
            <c:strRef>
              <c:f>'PLANILHA TIPO 3'!$W$189</c:f>
              <c:strCache>
                <c:ptCount val="1"/>
                <c:pt idx="0">
                  <c:v>Limite inferior</c:v>
                </c:pt>
              </c:strCache>
            </c:strRef>
          </c:tx>
          <c:spPr>
            <a:ln w="12700" cap="sq">
              <a:solidFill>
                <a:srgbClr val="0000FF"/>
              </a:solidFill>
              <a:round/>
            </a:ln>
            <a:effectLst/>
          </c:spPr>
          <c:marker>
            <c:symbol val="none"/>
          </c:marker>
          <c:val>
            <c:numRef>
              <c:f>'PLANILHA TIPO 3'!$W$190:$W$194</c:f>
              <c:numCache>
                <c:formatCode>#,##0.00_ ;[Red]\-#,##0.00\ </c:formatCode>
                <c:ptCount val="5"/>
                <c:pt idx="0">
                  <c:v>516.92307692307691</c:v>
                </c:pt>
                <c:pt idx="1">
                  <c:v>516.92307692307691</c:v>
                </c:pt>
                <c:pt idx="2">
                  <c:v>516.92307692307691</c:v>
                </c:pt>
                <c:pt idx="3">
                  <c:v>516.92307692307691</c:v>
                </c:pt>
                <c:pt idx="4">
                  <c:v>516.92307692307691</c:v>
                </c:pt>
              </c:numCache>
            </c:numRef>
          </c:val>
          <c:smooth val="0"/>
          <c:extLst>
            <c:ext xmlns:c16="http://schemas.microsoft.com/office/drawing/2014/chart" uri="{C3380CC4-5D6E-409C-BE32-E72D297353CC}">
              <c16:uniqueId val="{00000002-D151-4935-935F-6E98886F95E1}"/>
            </c:ext>
          </c:extLst>
        </c:ser>
        <c:dLbls>
          <c:showLegendKey val="0"/>
          <c:showVal val="0"/>
          <c:showCatName val="0"/>
          <c:showSerName val="0"/>
          <c:showPercent val="0"/>
          <c:showBubbleSize val="0"/>
        </c:dLbls>
        <c:marker val="1"/>
        <c:smooth val="0"/>
        <c:axId val="417256671"/>
        <c:axId val="417258591"/>
      </c:lineChart>
      <c:scatterChart>
        <c:scatterStyle val="lineMarker"/>
        <c:varyColors val="0"/>
        <c:ser>
          <c:idx val="0"/>
          <c:order val="1"/>
          <c:tx>
            <c:strRef>
              <c:f>'PLANILHA TIPO 3'!$B$189</c:f>
              <c:strCache>
                <c:ptCount val="1"/>
                <c:pt idx="0">
                  <c:v>Valor unitário homogeneizado</c:v>
                </c:pt>
              </c:strCache>
            </c:strRef>
          </c:tx>
          <c:spPr>
            <a:ln w="25400" cap="rnd">
              <a:noFill/>
              <a:round/>
            </a:ln>
            <a:effectLst/>
          </c:spPr>
          <c:marker>
            <c:symbol val="diamond"/>
            <c:size val="6"/>
            <c:spPr>
              <a:solidFill>
                <a:schemeClr val="tx1"/>
              </a:solidFill>
              <a:ln w="9525">
                <a:noFill/>
              </a:ln>
              <a:effectLst/>
            </c:spPr>
          </c:marker>
          <c:yVal>
            <c:numRef>
              <c:f>'PLANILHA TIPO 3'!$B$190:$B$194</c:f>
              <c:numCache>
                <c:formatCode>#,##0.00_ ;[Red]\-#,##0.00\ </c:formatCode>
                <c:ptCount val="5"/>
                <c:pt idx="0">
                  <c:v>540</c:v>
                </c:pt>
                <c:pt idx="1">
                  <c:v>562.5</c:v>
                </c:pt>
                <c:pt idx="2">
                  <c:v>660</c:v>
                </c:pt>
                <c:pt idx="3">
                  <c:v>1237.5</c:v>
                </c:pt>
                <c:pt idx="4">
                  <c:v>692.30769230769238</c:v>
                </c:pt>
              </c:numCache>
            </c:numRef>
          </c:yVal>
          <c:smooth val="0"/>
          <c:extLst>
            <c:ext xmlns:c16="http://schemas.microsoft.com/office/drawing/2014/chart" uri="{C3380CC4-5D6E-409C-BE32-E72D297353CC}">
              <c16:uniqueId val="{00000003-D151-4935-935F-6E98886F95E1}"/>
            </c:ext>
          </c:extLst>
        </c:ser>
        <c:dLbls>
          <c:showLegendKey val="0"/>
          <c:showVal val="0"/>
          <c:showCatName val="0"/>
          <c:showSerName val="0"/>
          <c:showPercent val="0"/>
          <c:showBubbleSize val="0"/>
        </c:dLbls>
        <c:axId val="417256671"/>
        <c:axId val="417258591"/>
      </c:scatterChart>
      <c:catAx>
        <c:axId val="417256671"/>
        <c:scaling>
          <c:orientation val="minMax"/>
        </c:scaling>
        <c:delete val="0"/>
        <c:axPos val="b"/>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417258591"/>
        <c:crosses val="autoZero"/>
        <c:auto val="1"/>
        <c:lblAlgn val="ctr"/>
        <c:lblOffset val="100"/>
        <c:noMultiLvlLbl val="0"/>
      </c:catAx>
      <c:valAx>
        <c:axId val="417258591"/>
        <c:scaling>
          <c:orientation val="minMax"/>
          <c:max val="1400"/>
          <c:min val="0"/>
        </c:scaling>
        <c:delete val="0"/>
        <c:axPos val="l"/>
        <c:numFmt formatCode="#,##0_ ;[Red]\-#,##0\ " sourceLinked="0"/>
        <c:majorTickMark val="out"/>
        <c:minorTickMark val="none"/>
        <c:tickLblPos val="nextTo"/>
        <c:spPr>
          <a:noFill/>
          <a:ln w="12700">
            <a:solidFill>
              <a:schemeClr val="tx1"/>
            </a:solidFill>
            <a:tailEnd type="none"/>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417256671"/>
        <c:crosses val="autoZero"/>
        <c:crossBetween val="between"/>
        <c:majorUnit val="200"/>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chart>
  <c:spPr>
    <a:solidFill>
      <a:srgbClr val="FDFDFE"/>
    </a:solidFill>
    <a:ln w="6350" cap="flat" cmpd="sng" algn="ctr">
      <a:noFill/>
      <a:round/>
    </a:ln>
    <a:effectLst/>
  </c:spPr>
  <c:txPr>
    <a:bodyPr/>
    <a:lstStyle/>
    <a:p>
      <a:pPr>
        <a:defRPr sz="8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Itens da amostra</c:v>
          </c:tx>
          <c:spPr>
            <a:solidFill>
              <a:schemeClr val="accent1"/>
            </a:solidFill>
            <a:ln>
              <a:noFill/>
            </a:ln>
            <a:effectLst/>
          </c:spPr>
          <c:invertIfNegative val="0"/>
          <c:val>
            <c:numRef>
              <c:f>'PLANILHA TIPO 4'!$J$39:$J$43</c:f>
              <c:numCache>
                <c:formatCode>#,##0.00_ ;[Red]\-#,##0.00\ </c:formatCode>
                <c:ptCount val="5"/>
                <c:pt idx="0">
                  <c:v>1</c:v>
                </c:pt>
                <c:pt idx="1">
                  <c:v>1</c:v>
                </c:pt>
                <c:pt idx="2">
                  <c:v>1</c:v>
                </c:pt>
                <c:pt idx="3">
                  <c:v>1</c:v>
                </c:pt>
                <c:pt idx="4">
                  <c:v>1</c:v>
                </c:pt>
              </c:numCache>
            </c:numRef>
          </c:val>
          <c:extLst>
            <c:ext xmlns:c16="http://schemas.microsoft.com/office/drawing/2014/chart" uri="{C3380CC4-5D6E-409C-BE32-E72D297353CC}">
              <c16:uniqueId val="{00000000-121C-4C07-A8B3-EE6A04F78B72}"/>
            </c:ext>
          </c:extLst>
        </c:ser>
        <c:dLbls>
          <c:showLegendKey val="0"/>
          <c:showVal val="0"/>
          <c:showCatName val="0"/>
          <c:showSerName val="0"/>
          <c:showPercent val="0"/>
          <c:showBubbleSize val="0"/>
        </c:dLbls>
        <c:gapWidth val="219"/>
        <c:axId val="884650287"/>
        <c:axId val="863456463"/>
      </c:barChart>
      <c:lineChart>
        <c:grouping val="standard"/>
        <c:varyColors val="0"/>
        <c:ser>
          <c:idx val="1"/>
          <c:order val="1"/>
          <c:tx>
            <c:strRef>
              <c:f>'PLANILHA TIPO 4'!$Y$38</c:f>
              <c:strCache>
                <c:ptCount val="1"/>
                <c:pt idx="0">
                  <c:v>Paradigma</c:v>
                </c:pt>
              </c:strCache>
            </c:strRef>
          </c:tx>
          <c:spPr>
            <a:ln w="12700" cap="sq">
              <a:solidFill>
                <a:schemeClr val="tx1"/>
              </a:solidFill>
              <a:round/>
            </a:ln>
            <a:effectLst/>
          </c:spPr>
          <c:marker>
            <c:symbol val="none"/>
          </c:marker>
          <c:val>
            <c:numRef>
              <c:f>'PLANILHA TIPO 4'!$Y$39:$Y$43</c:f>
              <c:numCache>
                <c:formatCode>#,##0.00_ ;\-#,##0.00\ </c:formatCode>
                <c:ptCount val="5"/>
                <c:pt idx="0">
                  <c:v>1</c:v>
                </c:pt>
                <c:pt idx="1">
                  <c:v>1</c:v>
                </c:pt>
                <c:pt idx="2">
                  <c:v>1</c:v>
                </c:pt>
                <c:pt idx="3">
                  <c:v>1</c:v>
                </c:pt>
                <c:pt idx="4">
                  <c:v>1</c:v>
                </c:pt>
              </c:numCache>
            </c:numRef>
          </c:val>
          <c:smooth val="0"/>
          <c:extLst>
            <c:ext xmlns:c16="http://schemas.microsoft.com/office/drawing/2014/chart" uri="{C3380CC4-5D6E-409C-BE32-E72D297353CC}">
              <c16:uniqueId val="{00000001-121C-4C07-A8B3-EE6A04F78B72}"/>
            </c:ext>
          </c:extLst>
        </c:ser>
        <c:dLbls>
          <c:showLegendKey val="0"/>
          <c:showVal val="0"/>
          <c:showCatName val="0"/>
          <c:showSerName val="0"/>
          <c:showPercent val="0"/>
          <c:showBubbleSize val="0"/>
        </c:dLbls>
        <c:marker val="1"/>
        <c:smooth val="0"/>
        <c:axId val="884650287"/>
        <c:axId val="863456463"/>
      </c:lineChart>
      <c:catAx>
        <c:axId val="884650287"/>
        <c:scaling>
          <c:orientation val="minMax"/>
        </c:scaling>
        <c:delete val="0"/>
        <c:axPos val="b"/>
        <c:numFmt formatCode="General" sourceLinked="0"/>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863456463"/>
        <c:crosses val="autoZero"/>
        <c:auto val="1"/>
        <c:lblAlgn val="ctr"/>
        <c:lblOffset val="100"/>
        <c:noMultiLvlLbl val="0"/>
      </c:catAx>
      <c:valAx>
        <c:axId val="863456463"/>
        <c:scaling>
          <c:orientation val="minMax"/>
          <c:max val="1.5"/>
        </c:scaling>
        <c:delete val="0"/>
        <c:axPos val="l"/>
        <c:numFmt formatCode="#,##0.00_ ;[Red]\-#,##0.00\ " sourceLinked="1"/>
        <c:majorTickMark val="out"/>
        <c:minorTickMark val="none"/>
        <c:tickLblPos val="nextTo"/>
        <c:spPr>
          <a:noFill/>
          <a:ln w="12700">
            <a:solidFill>
              <a:schemeClr val="tx1"/>
            </a:solidFill>
            <a:tailEnd type="triangle"/>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884650287"/>
        <c:crosses val="autoZero"/>
        <c:crossBetween val="between"/>
        <c:majorUnit val="0.5"/>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12700" cap="flat" cmpd="sng" algn="ctr">
      <a:noFill/>
      <a:round/>
    </a:ln>
    <a:effectLst/>
  </c:spPr>
  <c:txPr>
    <a:bodyPr/>
    <a:lstStyle/>
    <a:p>
      <a:pPr>
        <a:defRPr sz="9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Itens da amostra</c:v>
          </c:tx>
          <c:spPr>
            <a:solidFill>
              <a:schemeClr val="accent1"/>
            </a:solidFill>
            <a:ln>
              <a:noFill/>
            </a:ln>
            <a:effectLst/>
          </c:spPr>
          <c:invertIfNegative val="0"/>
          <c:val>
            <c:numRef>
              <c:f>'PLANILHA TIPO 4'!$Y$39:$Y$43</c:f>
              <c:numCache>
                <c:formatCode>#,##0.00_ ;\-#,##0.00\ </c:formatCode>
                <c:ptCount val="5"/>
                <c:pt idx="0">
                  <c:v>1</c:v>
                </c:pt>
                <c:pt idx="1">
                  <c:v>1</c:v>
                </c:pt>
                <c:pt idx="2">
                  <c:v>1</c:v>
                </c:pt>
                <c:pt idx="3">
                  <c:v>1</c:v>
                </c:pt>
                <c:pt idx="4">
                  <c:v>1</c:v>
                </c:pt>
              </c:numCache>
            </c:numRef>
          </c:val>
          <c:extLst>
            <c:ext xmlns:c16="http://schemas.microsoft.com/office/drawing/2014/chart" uri="{C3380CC4-5D6E-409C-BE32-E72D297353CC}">
              <c16:uniqueId val="{00000000-155C-422A-8C64-DB1A8843AB5C}"/>
            </c:ext>
          </c:extLst>
        </c:ser>
        <c:dLbls>
          <c:showLegendKey val="0"/>
          <c:showVal val="0"/>
          <c:showCatName val="0"/>
          <c:showSerName val="0"/>
          <c:showPercent val="0"/>
          <c:showBubbleSize val="0"/>
        </c:dLbls>
        <c:gapWidth val="219"/>
        <c:axId val="884650287"/>
        <c:axId val="863456463"/>
      </c:barChart>
      <c:lineChart>
        <c:grouping val="standard"/>
        <c:varyColors val="0"/>
        <c:ser>
          <c:idx val="1"/>
          <c:order val="1"/>
          <c:tx>
            <c:strRef>
              <c:f>'PLANILHA TIPO 4'!$Y$38</c:f>
              <c:strCache>
                <c:ptCount val="1"/>
                <c:pt idx="0">
                  <c:v>Paradigma</c:v>
                </c:pt>
              </c:strCache>
            </c:strRef>
          </c:tx>
          <c:spPr>
            <a:ln w="12700" cap="sq">
              <a:solidFill>
                <a:schemeClr val="tx1"/>
              </a:solidFill>
              <a:round/>
            </a:ln>
            <a:effectLst/>
          </c:spPr>
          <c:marker>
            <c:symbol val="none"/>
          </c:marker>
          <c:val>
            <c:numRef>
              <c:f>'PLANILHA TIPO 4'!$Y$39:$Y$43</c:f>
              <c:numCache>
                <c:formatCode>#,##0.00_ ;\-#,##0.00\ </c:formatCode>
                <c:ptCount val="5"/>
                <c:pt idx="0">
                  <c:v>1</c:v>
                </c:pt>
                <c:pt idx="1">
                  <c:v>1</c:v>
                </c:pt>
                <c:pt idx="2">
                  <c:v>1</c:v>
                </c:pt>
                <c:pt idx="3">
                  <c:v>1</c:v>
                </c:pt>
                <c:pt idx="4">
                  <c:v>1</c:v>
                </c:pt>
              </c:numCache>
            </c:numRef>
          </c:val>
          <c:smooth val="0"/>
          <c:extLst>
            <c:ext xmlns:c16="http://schemas.microsoft.com/office/drawing/2014/chart" uri="{C3380CC4-5D6E-409C-BE32-E72D297353CC}">
              <c16:uniqueId val="{00000001-155C-422A-8C64-DB1A8843AB5C}"/>
            </c:ext>
          </c:extLst>
        </c:ser>
        <c:dLbls>
          <c:showLegendKey val="0"/>
          <c:showVal val="0"/>
          <c:showCatName val="0"/>
          <c:showSerName val="0"/>
          <c:showPercent val="0"/>
          <c:showBubbleSize val="0"/>
        </c:dLbls>
        <c:marker val="1"/>
        <c:smooth val="0"/>
        <c:axId val="884650287"/>
        <c:axId val="863456463"/>
      </c:lineChart>
      <c:catAx>
        <c:axId val="884650287"/>
        <c:scaling>
          <c:orientation val="minMax"/>
        </c:scaling>
        <c:delete val="0"/>
        <c:axPos val="b"/>
        <c:numFmt formatCode="General" sourceLinked="0"/>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863456463"/>
        <c:crosses val="autoZero"/>
        <c:auto val="1"/>
        <c:lblAlgn val="ctr"/>
        <c:lblOffset val="100"/>
        <c:noMultiLvlLbl val="0"/>
      </c:catAx>
      <c:valAx>
        <c:axId val="863456463"/>
        <c:scaling>
          <c:orientation val="minMax"/>
          <c:max val="1.5"/>
        </c:scaling>
        <c:delete val="0"/>
        <c:axPos val="l"/>
        <c:numFmt formatCode="#,##0.00" sourceLinked="0"/>
        <c:majorTickMark val="out"/>
        <c:minorTickMark val="none"/>
        <c:tickLblPos val="nextTo"/>
        <c:spPr>
          <a:noFill/>
          <a:ln w="12700">
            <a:solidFill>
              <a:schemeClr val="tx1"/>
            </a:solidFill>
            <a:tailEnd type="triangle"/>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884650287"/>
        <c:crosses val="autoZero"/>
        <c:crossBetween val="between"/>
        <c:majorUnit val="0.5"/>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12700" cap="flat" cmpd="sng" algn="ctr">
      <a:noFill/>
      <a:round/>
    </a:ln>
    <a:effectLst/>
  </c:spPr>
  <c:txPr>
    <a:bodyPr/>
    <a:lstStyle/>
    <a:p>
      <a:pPr>
        <a:defRPr sz="9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Ajuste ao bem avaliando</c:v>
          </c:tx>
          <c:spPr>
            <a:solidFill>
              <a:schemeClr val="accent1"/>
            </a:solidFill>
            <a:ln>
              <a:noFill/>
            </a:ln>
            <a:effectLst/>
          </c:spPr>
          <c:invertIfNegative val="0"/>
          <c:val>
            <c:numRef>
              <c:f>'PLANILHA TIPO 4'!$L$39:$L$43</c:f>
              <c:numCache>
                <c:formatCode>#,##0.00_ ;[Red]\-#,##0.00\ </c:formatCode>
                <c:ptCount val="5"/>
                <c:pt idx="0">
                  <c:v>1</c:v>
                </c:pt>
                <c:pt idx="1">
                  <c:v>1</c:v>
                </c:pt>
                <c:pt idx="2">
                  <c:v>1</c:v>
                </c:pt>
                <c:pt idx="3">
                  <c:v>1</c:v>
                </c:pt>
                <c:pt idx="4">
                  <c:v>1</c:v>
                </c:pt>
              </c:numCache>
            </c:numRef>
          </c:val>
          <c:extLst>
            <c:ext xmlns:c16="http://schemas.microsoft.com/office/drawing/2014/chart" uri="{C3380CC4-5D6E-409C-BE32-E72D297353CC}">
              <c16:uniqueId val="{00000000-6D32-4123-A9D9-0D546627512B}"/>
            </c:ext>
          </c:extLst>
        </c:ser>
        <c:dLbls>
          <c:showLegendKey val="0"/>
          <c:showVal val="0"/>
          <c:showCatName val="0"/>
          <c:showSerName val="0"/>
          <c:showPercent val="0"/>
          <c:showBubbleSize val="0"/>
        </c:dLbls>
        <c:gapWidth val="219"/>
        <c:axId val="884650287"/>
        <c:axId val="863456463"/>
      </c:barChart>
      <c:lineChart>
        <c:grouping val="standard"/>
        <c:varyColors val="0"/>
        <c:ser>
          <c:idx val="1"/>
          <c:order val="1"/>
          <c:tx>
            <c:strRef>
              <c:f>'PLANILHA TIPO 4'!$Y$38</c:f>
              <c:strCache>
                <c:ptCount val="1"/>
                <c:pt idx="0">
                  <c:v>Paradigma</c:v>
                </c:pt>
              </c:strCache>
            </c:strRef>
          </c:tx>
          <c:spPr>
            <a:ln w="12700" cap="sq">
              <a:solidFill>
                <a:schemeClr val="tx1"/>
              </a:solidFill>
              <a:round/>
            </a:ln>
            <a:effectLst/>
          </c:spPr>
          <c:marker>
            <c:symbol val="none"/>
          </c:marker>
          <c:val>
            <c:numRef>
              <c:f>'PLANILHA TIPO 4'!$Y$39:$Y$43</c:f>
              <c:numCache>
                <c:formatCode>#,##0.00_ ;\-#,##0.00\ </c:formatCode>
                <c:ptCount val="5"/>
                <c:pt idx="0">
                  <c:v>1</c:v>
                </c:pt>
                <c:pt idx="1">
                  <c:v>1</c:v>
                </c:pt>
                <c:pt idx="2">
                  <c:v>1</c:v>
                </c:pt>
                <c:pt idx="3">
                  <c:v>1</c:v>
                </c:pt>
                <c:pt idx="4">
                  <c:v>1</c:v>
                </c:pt>
              </c:numCache>
            </c:numRef>
          </c:val>
          <c:smooth val="0"/>
          <c:extLst>
            <c:ext xmlns:c16="http://schemas.microsoft.com/office/drawing/2014/chart" uri="{C3380CC4-5D6E-409C-BE32-E72D297353CC}">
              <c16:uniqueId val="{00000001-6D32-4123-A9D9-0D546627512B}"/>
            </c:ext>
          </c:extLst>
        </c:ser>
        <c:dLbls>
          <c:showLegendKey val="0"/>
          <c:showVal val="0"/>
          <c:showCatName val="0"/>
          <c:showSerName val="0"/>
          <c:showPercent val="0"/>
          <c:showBubbleSize val="0"/>
        </c:dLbls>
        <c:marker val="1"/>
        <c:smooth val="0"/>
        <c:axId val="884650287"/>
        <c:axId val="863456463"/>
      </c:lineChart>
      <c:catAx>
        <c:axId val="884650287"/>
        <c:scaling>
          <c:orientation val="minMax"/>
        </c:scaling>
        <c:delete val="0"/>
        <c:axPos val="b"/>
        <c:numFmt formatCode="General" sourceLinked="0"/>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863456463"/>
        <c:crosses val="autoZero"/>
        <c:auto val="1"/>
        <c:lblAlgn val="ctr"/>
        <c:lblOffset val="100"/>
        <c:noMultiLvlLbl val="0"/>
      </c:catAx>
      <c:valAx>
        <c:axId val="863456463"/>
        <c:scaling>
          <c:orientation val="minMax"/>
          <c:max val="1.5"/>
        </c:scaling>
        <c:delete val="0"/>
        <c:axPos val="l"/>
        <c:numFmt formatCode="#,##0.00_ ;[Red]\-#,##0.00\ " sourceLinked="1"/>
        <c:majorTickMark val="out"/>
        <c:minorTickMark val="none"/>
        <c:tickLblPos val="nextTo"/>
        <c:spPr>
          <a:noFill/>
          <a:ln w="12700">
            <a:solidFill>
              <a:schemeClr val="tx1"/>
            </a:solidFill>
            <a:tailEnd type="triangle"/>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884650287"/>
        <c:crosses val="autoZero"/>
        <c:crossBetween val="between"/>
        <c:majorUnit val="0.5"/>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12700" cap="flat" cmpd="sng" algn="ctr">
      <a:noFill/>
      <a:round/>
    </a:ln>
    <a:effectLst/>
  </c:spPr>
  <c:txPr>
    <a:bodyPr/>
    <a:lstStyle/>
    <a:p>
      <a:pPr>
        <a:defRPr sz="9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Ajuste ao bem avaliando</c:v>
          </c:tx>
          <c:spPr>
            <a:solidFill>
              <a:schemeClr val="accent1"/>
            </a:solidFill>
            <a:ln>
              <a:noFill/>
            </a:ln>
            <a:effectLst/>
          </c:spPr>
          <c:invertIfNegative val="0"/>
          <c:val>
            <c:numRef>
              <c:f>'PLANILHA TIPO 1'!$L$39:$L$43</c:f>
              <c:numCache>
                <c:formatCode>#,##0.00_ ;[Red]\-#,##0.00\ </c:formatCode>
                <c:ptCount val="5"/>
                <c:pt idx="0">
                  <c:v>0.75</c:v>
                </c:pt>
                <c:pt idx="1">
                  <c:v>0.75</c:v>
                </c:pt>
                <c:pt idx="2">
                  <c:v>0.75</c:v>
                </c:pt>
                <c:pt idx="3">
                  <c:v>0.75</c:v>
                </c:pt>
                <c:pt idx="4">
                  <c:v>0.75</c:v>
                </c:pt>
              </c:numCache>
            </c:numRef>
          </c:val>
          <c:extLst>
            <c:ext xmlns:c16="http://schemas.microsoft.com/office/drawing/2014/chart" uri="{C3380CC4-5D6E-409C-BE32-E72D297353CC}">
              <c16:uniqueId val="{00000000-0F13-4403-8BEB-24F6DB8C7A16}"/>
            </c:ext>
          </c:extLst>
        </c:ser>
        <c:dLbls>
          <c:showLegendKey val="0"/>
          <c:showVal val="0"/>
          <c:showCatName val="0"/>
          <c:showSerName val="0"/>
          <c:showPercent val="0"/>
          <c:showBubbleSize val="0"/>
        </c:dLbls>
        <c:gapWidth val="219"/>
        <c:axId val="884650287"/>
        <c:axId val="863456463"/>
      </c:barChart>
      <c:lineChart>
        <c:grouping val="standard"/>
        <c:varyColors val="0"/>
        <c:ser>
          <c:idx val="1"/>
          <c:order val="1"/>
          <c:tx>
            <c:strRef>
              <c:f>'PLANILHA TIPO 1'!$Y$38</c:f>
              <c:strCache>
                <c:ptCount val="1"/>
                <c:pt idx="0">
                  <c:v>Paradigma</c:v>
                </c:pt>
              </c:strCache>
            </c:strRef>
          </c:tx>
          <c:spPr>
            <a:ln w="12700" cap="sq">
              <a:solidFill>
                <a:schemeClr val="tx1"/>
              </a:solidFill>
              <a:round/>
            </a:ln>
            <a:effectLst/>
          </c:spPr>
          <c:marker>
            <c:symbol val="none"/>
          </c:marker>
          <c:val>
            <c:numRef>
              <c:f>'PLANILHA TIPO 1'!$Y$39:$Y$43</c:f>
              <c:numCache>
                <c:formatCode>#,##0.00_ ;\-#,##0.00\ </c:formatCode>
                <c:ptCount val="5"/>
                <c:pt idx="0">
                  <c:v>1</c:v>
                </c:pt>
                <c:pt idx="1">
                  <c:v>1</c:v>
                </c:pt>
                <c:pt idx="2">
                  <c:v>1</c:v>
                </c:pt>
                <c:pt idx="3">
                  <c:v>1</c:v>
                </c:pt>
                <c:pt idx="4">
                  <c:v>1</c:v>
                </c:pt>
              </c:numCache>
            </c:numRef>
          </c:val>
          <c:smooth val="0"/>
          <c:extLst>
            <c:ext xmlns:c16="http://schemas.microsoft.com/office/drawing/2014/chart" uri="{C3380CC4-5D6E-409C-BE32-E72D297353CC}">
              <c16:uniqueId val="{00000001-0F13-4403-8BEB-24F6DB8C7A16}"/>
            </c:ext>
          </c:extLst>
        </c:ser>
        <c:dLbls>
          <c:showLegendKey val="0"/>
          <c:showVal val="0"/>
          <c:showCatName val="0"/>
          <c:showSerName val="0"/>
          <c:showPercent val="0"/>
          <c:showBubbleSize val="0"/>
        </c:dLbls>
        <c:marker val="1"/>
        <c:smooth val="0"/>
        <c:axId val="884650287"/>
        <c:axId val="863456463"/>
      </c:lineChart>
      <c:catAx>
        <c:axId val="884650287"/>
        <c:scaling>
          <c:orientation val="minMax"/>
        </c:scaling>
        <c:delete val="0"/>
        <c:axPos val="b"/>
        <c:numFmt formatCode="General" sourceLinked="0"/>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863456463"/>
        <c:crosses val="autoZero"/>
        <c:auto val="1"/>
        <c:lblAlgn val="ctr"/>
        <c:lblOffset val="100"/>
        <c:noMultiLvlLbl val="0"/>
      </c:catAx>
      <c:valAx>
        <c:axId val="863456463"/>
        <c:scaling>
          <c:orientation val="minMax"/>
          <c:max val="1.5"/>
        </c:scaling>
        <c:delete val="0"/>
        <c:axPos val="l"/>
        <c:numFmt formatCode="#,##0.00_ ;[Red]\-#,##0.00\ " sourceLinked="1"/>
        <c:majorTickMark val="out"/>
        <c:minorTickMark val="none"/>
        <c:tickLblPos val="nextTo"/>
        <c:spPr>
          <a:noFill/>
          <a:ln w="12700">
            <a:solidFill>
              <a:schemeClr val="tx1"/>
            </a:solidFill>
            <a:tailEnd type="triangle"/>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884650287"/>
        <c:crosses val="autoZero"/>
        <c:crossBetween val="between"/>
        <c:majorUnit val="0.5"/>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12700" cap="flat" cmpd="sng" algn="ctr">
      <a:noFill/>
      <a:round/>
    </a:ln>
    <a:effectLst/>
  </c:spPr>
  <c:txPr>
    <a:bodyPr/>
    <a:lstStyle/>
    <a:p>
      <a:pPr>
        <a:defRPr sz="9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1"/>
          <c:tx>
            <c:v>Elementos da amostra antes da homogeneização</c:v>
          </c:tx>
          <c:spPr>
            <a:solidFill>
              <a:schemeClr val="accent1"/>
            </a:solidFill>
            <a:ln>
              <a:noFill/>
            </a:ln>
            <a:effectLst/>
          </c:spPr>
          <c:invertIfNegative val="0"/>
          <c:val>
            <c:numRef>
              <c:f>'PLANILHA TIPO 4'!$AA$136:$AA$140</c:f>
              <c:numCache>
                <c:formatCode>#,##0.00_ ;[Red]\-#,##0.00\ </c:formatCode>
                <c:ptCount val="5"/>
                <c:pt idx="0">
                  <c:v>1.9</c:v>
                </c:pt>
                <c:pt idx="1">
                  <c:v>1.9</c:v>
                </c:pt>
                <c:pt idx="2">
                  <c:v>1.9</c:v>
                </c:pt>
                <c:pt idx="3">
                  <c:v>1.9</c:v>
                </c:pt>
                <c:pt idx="4">
                  <c:v>1.9</c:v>
                </c:pt>
              </c:numCache>
            </c:numRef>
          </c:val>
          <c:extLst>
            <c:ext xmlns:c16="http://schemas.microsoft.com/office/drawing/2014/chart" uri="{C3380CC4-5D6E-409C-BE32-E72D297353CC}">
              <c16:uniqueId val="{00000000-B965-44A2-9AAF-2CD2EC57CB5A}"/>
            </c:ext>
          </c:extLst>
        </c:ser>
        <c:dLbls>
          <c:showLegendKey val="0"/>
          <c:showVal val="0"/>
          <c:showCatName val="0"/>
          <c:showSerName val="0"/>
          <c:showPercent val="0"/>
          <c:showBubbleSize val="0"/>
        </c:dLbls>
        <c:gapWidth val="219"/>
        <c:overlap val="100"/>
        <c:axId val="1095974352"/>
        <c:axId val="1095975312"/>
        <c:extLst/>
      </c:barChart>
      <c:lineChart>
        <c:grouping val="standard"/>
        <c:varyColors val="0"/>
        <c:ser>
          <c:idx val="0"/>
          <c:order val="0"/>
          <c:tx>
            <c:v>Fator mínimo</c:v>
          </c:tx>
          <c:spPr>
            <a:ln w="12700" cap="rnd">
              <a:solidFill>
                <a:srgbClr val="0000FF"/>
              </a:solidFill>
              <a:round/>
            </a:ln>
            <a:effectLst/>
          </c:spPr>
          <c:marker>
            <c:symbol val="none"/>
          </c:marker>
          <c:val>
            <c:numRef>
              <c:f>'PLANILHA TIPO 4'!$Z$136:$Z$140</c:f>
              <c:numCache>
                <c:formatCode>#,##0.00_ ;\-#,##0.00\ </c:formatCode>
                <c:ptCount val="5"/>
                <c:pt idx="0">
                  <c:v>1</c:v>
                </c:pt>
                <c:pt idx="1">
                  <c:v>1</c:v>
                </c:pt>
                <c:pt idx="2">
                  <c:v>1</c:v>
                </c:pt>
                <c:pt idx="3">
                  <c:v>1</c:v>
                </c:pt>
                <c:pt idx="4">
                  <c:v>1</c:v>
                </c:pt>
              </c:numCache>
            </c:numRef>
          </c:val>
          <c:smooth val="0"/>
          <c:extLst>
            <c:ext xmlns:c16="http://schemas.microsoft.com/office/drawing/2014/chart" uri="{C3380CC4-5D6E-409C-BE32-E72D297353CC}">
              <c16:uniqueId val="{00000001-B965-44A2-9AAF-2CD2EC57CB5A}"/>
            </c:ext>
          </c:extLst>
        </c:ser>
        <c:ser>
          <c:idx val="2"/>
          <c:order val="2"/>
          <c:tx>
            <c:v>Fator máximo</c:v>
          </c:tx>
          <c:spPr>
            <a:ln w="12700" cap="rnd">
              <a:solidFill>
                <a:srgbClr val="FF0000"/>
              </a:solidFill>
              <a:round/>
            </a:ln>
            <a:effectLst/>
          </c:spPr>
          <c:marker>
            <c:symbol val="none"/>
          </c:marker>
          <c:val>
            <c:numRef>
              <c:f>'PLANILHA TIPO 4'!$AB$136:$AB$140</c:f>
              <c:numCache>
                <c:formatCode>#,##0.00_ ;\-#,##0.00\ </c:formatCode>
                <c:ptCount val="5"/>
                <c:pt idx="0">
                  <c:v>1.9</c:v>
                </c:pt>
                <c:pt idx="1">
                  <c:v>1.9</c:v>
                </c:pt>
                <c:pt idx="2">
                  <c:v>1.9</c:v>
                </c:pt>
                <c:pt idx="3">
                  <c:v>1.9</c:v>
                </c:pt>
                <c:pt idx="4">
                  <c:v>1.9</c:v>
                </c:pt>
              </c:numCache>
            </c:numRef>
          </c:val>
          <c:smooth val="0"/>
          <c:extLst>
            <c:ext xmlns:c16="http://schemas.microsoft.com/office/drawing/2014/chart" uri="{C3380CC4-5D6E-409C-BE32-E72D297353CC}">
              <c16:uniqueId val="{00000002-B965-44A2-9AAF-2CD2EC57CB5A}"/>
            </c:ext>
          </c:extLst>
        </c:ser>
        <c:dLbls>
          <c:showLegendKey val="0"/>
          <c:showVal val="0"/>
          <c:showCatName val="0"/>
          <c:showSerName val="0"/>
          <c:showPercent val="0"/>
          <c:showBubbleSize val="0"/>
        </c:dLbls>
        <c:marker val="1"/>
        <c:smooth val="0"/>
        <c:axId val="1095974352"/>
        <c:axId val="1095975312"/>
      </c:lineChart>
      <c:catAx>
        <c:axId val="1095974352"/>
        <c:scaling>
          <c:orientation val="minMax"/>
        </c:scaling>
        <c:delete val="0"/>
        <c:axPos val="b"/>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1095975312"/>
        <c:crosses val="autoZero"/>
        <c:auto val="1"/>
        <c:lblAlgn val="ctr"/>
        <c:lblOffset val="100"/>
        <c:noMultiLvlLbl val="0"/>
      </c:catAx>
      <c:valAx>
        <c:axId val="1095975312"/>
        <c:scaling>
          <c:orientation val="minMax"/>
          <c:max val="2"/>
          <c:min val="0"/>
        </c:scaling>
        <c:delete val="0"/>
        <c:axPos val="l"/>
        <c:numFmt formatCode="#,##0.00_ ;[Red]\-#,##0.00\ " sourceLinked="1"/>
        <c:majorTickMark val="out"/>
        <c:minorTickMark val="none"/>
        <c:tickLblPos val="nextTo"/>
        <c:spPr>
          <a:noFill/>
          <a:ln w="12700">
            <a:solidFill>
              <a:schemeClr val="tx1"/>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1095974352"/>
        <c:crosses val="autoZero"/>
        <c:crossBetween val="between"/>
        <c:majorUnit val="0.5"/>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1"/>
          <c:tx>
            <c:v>Elementos da amostra após a homogeneização</c:v>
          </c:tx>
          <c:spPr>
            <a:solidFill>
              <a:schemeClr val="accent1"/>
            </a:solidFill>
            <a:ln>
              <a:noFill/>
            </a:ln>
            <a:effectLst/>
          </c:spPr>
          <c:invertIfNegative val="0"/>
          <c:val>
            <c:numRef>
              <c:f>'PLANILHA TIPO 4'!$H$159:$H$163</c:f>
              <c:numCache>
                <c:formatCode>#,##0.00_ ;[Red]\-#,##0.00\ </c:formatCode>
                <c:ptCount val="5"/>
                <c:pt idx="0">
                  <c:v>1.9</c:v>
                </c:pt>
                <c:pt idx="1">
                  <c:v>1.9</c:v>
                </c:pt>
                <c:pt idx="2">
                  <c:v>1.9</c:v>
                </c:pt>
                <c:pt idx="3">
                  <c:v>1.9</c:v>
                </c:pt>
                <c:pt idx="4">
                  <c:v>1.9</c:v>
                </c:pt>
              </c:numCache>
            </c:numRef>
          </c:val>
          <c:extLst>
            <c:ext xmlns:c16="http://schemas.microsoft.com/office/drawing/2014/chart" uri="{C3380CC4-5D6E-409C-BE32-E72D297353CC}">
              <c16:uniqueId val="{00000000-F5C7-4319-85FC-5306197934FA}"/>
            </c:ext>
          </c:extLst>
        </c:ser>
        <c:dLbls>
          <c:showLegendKey val="0"/>
          <c:showVal val="0"/>
          <c:showCatName val="0"/>
          <c:showSerName val="0"/>
          <c:showPercent val="0"/>
          <c:showBubbleSize val="0"/>
        </c:dLbls>
        <c:gapWidth val="219"/>
        <c:overlap val="100"/>
        <c:axId val="1095974352"/>
        <c:axId val="1095975312"/>
        <c:extLst>
          <c:ext xmlns:c15="http://schemas.microsoft.com/office/drawing/2012/chart" uri="{02D57815-91ED-43cb-92C2-25804820EDAC}">
            <c15:filteredBarSeries>
              <c15:ser>
                <c:idx val="3"/>
                <c:order val="3"/>
                <c:tx>
                  <c:v>Faixa inalterável</c:v>
                </c:tx>
                <c:spPr>
                  <a:solidFill>
                    <a:schemeClr val="bg1">
                      <a:lumMod val="95000"/>
                    </a:schemeClr>
                  </a:solidFill>
                  <a:ln>
                    <a:noFill/>
                  </a:ln>
                  <a:effectLst/>
                </c:spPr>
                <c:invertIfNegative val="0"/>
                <c:val>
                  <c:numRef>
                    <c:extLst>
                      <c:ext uri="{02D57815-91ED-43cb-92C2-25804820EDAC}">
                        <c15:formulaRef>
                          <c15:sqref>'PLANILHA TIPO 4'!$AC$136:$AC$140</c15:sqref>
                        </c15:formulaRef>
                      </c:ext>
                    </c:extLst>
                    <c:numCache>
                      <c:formatCode>#,##0.00_ ;\-#,##0.00\ </c:formatCode>
                      <c:ptCount val="5"/>
                    </c:numCache>
                  </c:numRef>
                </c:val>
                <c:extLst>
                  <c:ext xmlns:c16="http://schemas.microsoft.com/office/drawing/2014/chart" uri="{C3380CC4-5D6E-409C-BE32-E72D297353CC}">
                    <c16:uniqueId val="{00000003-F5C7-4319-85FC-5306197934FA}"/>
                  </c:ext>
                </c:extLst>
              </c15:ser>
            </c15:filteredBarSeries>
          </c:ext>
        </c:extLst>
      </c:barChart>
      <c:lineChart>
        <c:grouping val="standard"/>
        <c:varyColors val="0"/>
        <c:ser>
          <c:idx val="0"/>
          <c:order val="0"/>
          <c:tx>
            <c:v>Fator mínimo</c:v>
          </c:tx>
          <c:spPr>
            <a:ln w="12700" cap="rnd">
              <a:solidFill>
                <a:srgbClr val="0000FF"/>
              </a:solidFill>
              <a:round/>
            </a:ln>
            <a:effectLst/>
          </c:spPr>
          <c:marker>
            <c:symbol val="none"/>
          </c:marker>
          <c:val>
            <c:numRef>
              <c:f>'PLANILHA TIPO 4'!$Z$136:$Z$140</c:f>
              <c:numCache>
                <c:formatCode>#,##0.00_ ;\-#,##0.00\ </c:formatCode>
                <c:ptCount val="5"/>
                <c:pt idx="0">
                  <c:v>1</c:v>
                </c:pt>
                <c:pt idx="1">
                  <c:v>1</c:v>
                </c:pt>
                <c:pt idx="2">
                  <c:v>1</c:v>
                </c:pt>
                <c:pt idx="3">
                  <c:v>1</c:v>
                </c:pt>
                <c:pt idx="4">
                  <c:v>1</c:v>
                </c:pt>
              </c:numCache>
            </c:numRef>
          </c:val>
          <c:smooth val="0"/>
          <c:extLst>
            <c:ext xmlns:c16="http://schemas.microsoft.com/office/drawing/2014/chart" uri="{C3380CC4-5D6E-409C-BE32-E72D297353CC}">
              <c16:uniqueId val="{00000001-F5C7-4319-85FC-5306197934FA}"/>
            </c:ext>
          </c:extLst>
        </c:ser>
        <c:ser>
          <c:idx val="2"/>
          <c:order val="2"/>
          <c:tx>
            <c:v>Fator máximo</c:v>
          </c:tx>
          <c:spPr>
            <a:ln w="12700" cap="rnd">
              <a:solidFill>
                <a:srgbClr val="FF0000"/>
              </a:solidFill>
              <a:round/>
            </a:ln>
            <a:effectLst/>
          </c:spPr>
          <c:marker>
            <c:symbol val="none"/>
          </c:marker>
          <c:val>
            <c:numRef>
              <c:f>'PLANILHA TIPO 4'!$AB$136:$AB$140</c:f>
              <c:numCache>
                <c:formatCode>#,##0.00_ ;\-#,##0.00\ </c:formatCode>
                <c:ptCount val="5"/>
                <c:pt idx="0">
                  <c:v>1.9</c:v>
                </c:pt>
                <c:pt idx="1">
                  <c:v>1.9</c:v>
                </c:pt>
                <c:pt idx="2">
                  <c:v>1.9</c:v>
                </c:pt>
                <c:pt idx="3">
                  <c:v>1.9</c:v>
                </c:pt>
                <c:pt idx="4">
                  <c:v>1.9</c:v>
                </c:pt>
              </c:numCache>
            </c:numRef>
          </c:val>
          <c:smooth val="0"/>
          <c:extLst>
            <c:ext xmlns:c16="http://schemas.microsoft.com/office/drawing/2014/chart" uri="{C3380CC4-5D6E-409C-BE32-E72D297353CC}">
              <c16:uniqueId val="{00000002-F5C7-4319-85FC-5306197934FA}"/>
            </c:ext>
          </c:extLst>
        </c:ser>
        <c:dLbls>
          <c:showLegendKey val="0"/>
          <c:showVal val="0"/>
          <c:showCatName val="0"/>
          <c:showSerName val="0"/>
          <c:showPercent val="0"/>
          <c:showBubbleSize val="0"/>
        </c:dLbls>
        <c:marker val="1"/>
        <c:smooth val="0"/>
        <c:axId val="1095974352"/>
        <c:axId val="1095975312"/>
      </c:lineChart>
      <c:catAx>
        <c:axId val="1095974352"/>
        <c:scaling>
          <c:orientation val="minMax"/>
        </c:scaling>
        <c:delete val="0"/>
        <c:axPos val="b"/>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1095975312"/>
        <c:crosses val="autoZero"/>
        <c:auto val="1"/>
        <c:lblAlgn val="ctr"/>
        <c:lblOffset val="100"/>
        <c:noMultiLvlLbl val="0"/>
      </c:catAx>
      <c:valAx>
        <c:axId val="1095975312"/>
        <c:scaling>
          <c:orientation val="minMax"/>
          <c:max val="2"/>
          <c:min val="0"/>
        </c:scaling>
        <c:delete val="0"/>
        <c:axPos val="l"/>
        <c:numFmt formatCode="#,##0.00_ ;[Red]\-#,##0.00\ " sourceLinked="1"/>
        <c:majorTickMark val="out"/>
        <c:minorTickMark val="none"/>
        <c:tickLblPos val="nextTo"/>
        <c:spPr>
          <a:noFill/>
          <a:ln w="12700">
            <a:solidFill>
              <a:schemeClr val="tx1"/>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1095974352"/>
        <c:crosses val="autoZero"/>
        <c:crossBetween val="between"/>
        <c:majorUnit val="0.5"/>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1"/>
          <c:order val="1"/>
          <c:tx>
            <c:strRef>
              <c:f>'PLANILHA TIPO 4'!$Y$258</c:f>
              <c:strCache>
                <c:ptCount val="1"/>
                <c:pt idx="0">
                  <c:v>Média</c:v>
                </c:pt>
              </c:strCache>
            </c:strRef>
          </c:tx>
          <c:spPr>
            <a:ln w="12700" cap="sq">
              <a:solidFill>
                <a:schemeClr val="tx1"/>
              </a:solidFill>
              <a:prstDash val="dash"/>
              <a:round/>
            </a:ln>
            <a:effectLst/>
          </c:spPr>
          <c:marker>
            <c:symbol val="none"/>
          </c:marker>
          <c:val>
            <c:numRef>
              <c:f>'PLANILHA TIPO 4'!$Y$259:$Y$263</c:f>
              <c:numCache>
                <c:formatCode>#,##0.00_ ;[Red]\-#,##0.00\ </c:formatCode>
                <c:ptCount val="5"/>
                <c:pt idx="0">
                  <c:v>738.46153846153845</c:v>
                </c:pt>
                <c:pt idx="1">
                  <c:v>738.46153846153845</c:v>
                </c:pt>
                <c:pt idx="2">
                  <c:v>738.46153846153845</c:v>
                </c:pt>
                <c:pt idx="3">
                  <c:v>738.46153846153845</c:v>
                </c:pt>
                <c:pt idx="4">
                  <c:v>738.46153846153845</c:v>
                </c:pt>
              </c:numCache>
            </c:numRef>
          </c:val>
          <c:smooth val="0"/>
          <c:extLst>
            <c:ext xmlns:c16="http://schemas.microsoft.com/office/drawing/2014/chart" uri="{C3380CC4-5D6E-409C-BE32-E72D297353CC}">
              <c16:uniqueId val="{00000000-6604-4D42-85ED-CFC7FB442C42}"/>
            </c:ext>
          </c:extLst>
        </c:ser>
        <c:ser>
          <c:idx val="3"/>
          <c:order val="2"/>
          <c:tx>
            <c:strRef>
              <c:f>'PLANILHA TIPO 4'!$W$258</c:f>
              <c:strCache>
                <c:ptCount val="1"/>
                <c:pt idx="0">
                  <c:v>Limite inferior</c:v>
                </c:pt>
              </c:strCache>
            </c:strRef>
          </c:tx>
          <c:spPr>
            <a:ln w="12700" cap="sq">
              <a:solidFill>
                <a:srgbClr val="0000FF"/>
              </a:solidFill>
              <a:round/>
            </a:ln>
            <a:effectLst/>
          </c:spPr>
          <c:marker>
            <c:symbol val="none"/>
          </c:marker>
          <c:val>
            <c:numRef>
              <c:f>'PLANILHA TIPO 4'!$W$259:$W$263</c:f>
              <c:numCache>
                <c:formatCode>#,##0.00_ ;[Red]\-#,##0.00\ </c:formatCode>
                <c:ptCount val="5"/>
                <c:pt idx="0">
                  <c:v>277.43640458425369</c:v>
                </c:pt>
                <c:pt idx="1">
                  <c:v>277.43640458425369</c:v>
                </c:pt>
                <c:pt idx="2">
                  <c:v>277.43640458425369</c:v>
                </c:pt>
                <c:pt idx="3">
                  <c:v>277.43640458425369</c:v>
                </c:pt>
                <c:pt idx="4">
                  <c:v>277.43640458425369</c:v>
                </c:pt>
              </c:numCache>
            </c:numRef>
          </c:val>
          <c:smooth val="0"/>
          <c:extLst>
            <c:ext xmlns:c16="http://schemas.microsoft.com/office/drawing/2014/chart" uri="{C3380CC4-5D6E-409C-BE32-E72D297353CC}">
              <c16:uniqueId val="{00000001-6604-4D42-85ED-CFC7FB442C42}"/>
            </c:ext>
          </c:extLst>
        </c:ser>
        <c:ser>
          <c:idx val="2"/>
          <c:order val="3"/>
          <c:tx>
            <c:strRef>
              <c:f>'PLANILHA TIPO 4'!$X$258</c:f>
              <c:strCache>
                <c:ptCount val="1"/>
                <c:pt idx="0">
                  <c:v>Limite superior</c:v>
                </c:pt>
              </c:strCache>
            </c:strRef>
          </c:tx>
          <c:spPr>
            <a:ln w="12700" cap="sq">
              <a:solidFill>
                <a:srgbClr val="FF0000"/>
              </a:solidFill>
              <a:round/>
            </a:ln>
            <a:effectLst/>
          </c:spPr>
          <c:marker>
            <c:symbol val="none"/>
          </c:marker>
          <c:val>
            <c:numRef>
              <c:f>'PLANILHA TIPO 4'!$X$259:$X$263</c:f>
              <c:numCache>
                <c:formatCode>#,##0.00_ ;[Red]\-#,##0.00\ </c:formatCode>
                <c:ptCount val="5"/>
                <c:pt idx="0">
                  <c:v>1199.4866723388232</c:v>
                </c:pt>
                <c:pt idx="1">
                  <c:v>1199.4866723388232</c:v>
                </c:pt>
                <c:pt idx="2">
                  <c:v>1199.4866723388232</c:v>
                </c:pt>
                <c:pt idx="3">
                  <c:v>1199.4866723388232</c:v>
                </c:pt>
                <c:pt idx="4">
                  <c:v>1199.4866723388232</c:v>
                </c:pt>
              </c:numCache>
            </c:numRef>
          </c:val>
          <c:smooth val="0"/>
          <c:extLst>
            <c:ext xmlns:c16="http://schemas.microsoft.com/office/drawing/2014/chart" uri="{C3380CC4-5D6E-409C-BE32-E72D297353CC}">
              <c16:uniqueId val="{00000002-6604-4D42-85ED-CFC7FB442C42}"/>
            </c:ext>
          </c:extLst>
        </c:ser>
        <c:dLbls>
          <c:showLegendKey val="0"/>
          <c:showVal val="0"/>
          <c:showCatName val="0"/>
          <c:showSerName val="0"/>
          <c:showPercent val="0"/>
          <c:showBubbleSize val="0"/>
        </c:dLbls>
        <c:marker val="1"/>
        <c:smooth val="0"/>
        <c:axId val="417256671"/>
        <c:axId val="417258591"/>
      </c:lineChart>
      <c:scatterChart>
        <c:scatterStyle val="lineMarker"/>
        <c:varyColors val="0"/>
        <c:ser>
          <c:idx val="0"/>
          <c:order val="0"/>
          <c:tx>
            <c:strRef>
              <c:f>'PLANILHA TIPO 4'!$B$258</c:f>
              <c:strCache>
                <c:ptCount val="1"/>
                <c:pt idx="0">
                  <c:v>Valor unitário homogeneizado</c:v>
                </c:pt>
              </c:strCache>
            </c:strRef>
          </c:tx>
          <c:spPr>
            <a:ln w="25400" cap="rnd">
              <a:noFill/>
              <a:round/>
            </a:ln>
            <a:effectLst/>
          </c:spPr>
          <c:marker>
            <c:symbol val="diamond"/>
            <c:size val="6"/>
            <c:spPr>
              <a:solidFill>
                <a:schemeClr val="tx1"/>
              </a:solidFill>
              <a:ln w="9525">
                <a:noFill/>
              </a:ln>
              <a:effectLst/>
            </c:spPr>
          </c:marker>
          <c:yVal>
            <c:numRef>
              <c:f>'PLANILHA TIPO 4'!$B$259:$B$263</c:f>
              <c:numCache>
                <c:formatCode>#,##0.00_ ;[Red]\-#,##0.00\ </c:formatCode>
                <c:ptCount val="5"/>
                <c:pt idx="0">
                  <c:v>540</c:v>
                </c:pt>
                <c:pt idx="1">
                  <c:v>562.5</c:v>
                </c:pt>
                <c:pt idx="2">
                  <c:v>660</c:v>
                </c:pt>
                <c:pt idx="3">
                  <c:v>1237.5</c:v>
                </c:pt>
                <c:pt idx="4">
                  <c:v>692.30769230769238</c:v>
                </c:pt>
              </c:numCache>
            </c:numRef>
          </c:yVal>
          <c:smooth val="0"/>
          <c:extLst>
            <c:ext xmlns:c16="http://schemas.microsoft.com/office/drawing/2014/chart" uri="{C3380CC4-5D6E-409C-BE32-E72D297353CC}">
              <c16:uniqueId val="{00000003-6604-4D42-85ED-CFC7FB442C42}"/>
            </c:ext>
          </c:extLst>
        </c:ser>
        <c:dLbls>
          <c:showLegendKey val="0"/>
          <c:showVal val="0"/>
          <c:showCatName val="0"/>
          <c:showSerName val="0"/>
          <c:showPercent val="0"/>
          <c:showBubbleSize val="0"/>
        </c:dLbls>
        <c:axId val="417256671"/>
        <c:axId val="417258591"/>
      </c:scatterChart>
      <c:catAx>
        <c:axId val="417256671"/>
        <c:scaling>
          <c:orientation val="minMax"/>
        </c:scaling>
        <c:delete val="0"/>
        <c:axPos val="b"/>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417258591"/>
        <c:crosses val="autoZero"/>
        <c:auto val="1"/>
        <c:lblAlgn val="ctr"/>
        <c:lblOffset val="100"/>
        <c:noMultiLvlLbl val="0"/>
      </c:catAx>
      <c:valAx>
        <c:axId val="417258591"/>
        <c:scaling>
          <c:orientation val="minMax"/>
          <c:max val="1400"/>
          <c:min val="0"/>
        </c:scaling>
        <c:delete val="0"/>
        <c:axPos val="l"/>
        <c:numFmt formatCode="#,##0_ ;[Red]\-#,##0\ " sourceLinked="0"/>
        <c:majorTickMark val="out"/>
        <c:minorTickMark val="none"/>
        <c:tickLblPos val="nextTo"/>
        <c:spPr>
          <a:noFill/>
          <a:ln w="12700">
            <a:solidFill>
              <a:schemeClr val="tx1"/>
            </a:solidFill>
            <a:tailEnd type="none"/>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417256671"/>
        <c:crosses val="autoZero"/>
        <c:crossBetween val="between"/>
        <c:majorUnit val="200"/>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6350" cap="flat" cmpd="sng" algn="ctr">
      <a:noFill/>
      <a:round/>
    </a:ln>
    <a:effectLst/>
  </c:spPr>
  <c:txPr>
    <a:bodyPr/>
    <a:lstStyle/>
    <a:p>
      <a:pPr>
        <a:defRPr sz="7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3"/>
          <c:order val="0"/>
          <c:tx>
            <c:strRef>
              <c:f>'PLANILHA TIPO 4'!$Y$189</c:f>
              <c:strCache>
                <c:ptCount val="1"/>
                <c:pt idx="0">
                  <c:v>Média</c:v>
                </c:pt>
              </c:strCache>
            </c:strRef>
          </c:tx>
          <c:spPr>
            <a:ln w="12700" cap="sq">
              <a:solidFill>
                <a:schemeClr val="tx1"/>
              </a:solidFill>
              <a:prstDash val="dash"/>
              <a:round/>
            </a:ln>
            <a:effectLst/>
          </c:spPr>
          <c:marker>
            <c:symbol val="none"/>
          </c:marker>
          <c:val>
            <c:numRef>
              <c:f>'PLANILHA TIPO 4'!$Y$190:$Y$194</c:f>
              <c:numCache>
                <c:formatCode>#,##0.00_ ;[Red]\-#,##0.00\ </c:formatCode>
                <c:ptCount val="5"/>
                <c:pt idx="0">
                  <c:v>738.46153846153845</c:v>
                </c:pt>
                <c:pt idx="1">
                  <c:v>738.46153846153845</c:v>
                </c:pt>
                <c:pt idx="2">
                  <c:v>738.46153846153845</c:v>
                </c:pt>
                <c:pt idx="3">
                  <c:v>738.46153846153845</c:v>
                </c:pt>
                <c:pt idx="4">
                  <c:v>738.46153846153845</c:v>
                </c:pt>
              </c:numCache>
            </c:numRef>
          </c:val>
          <c:smooth val="0"/>
          <c:extLst>
            <c:ext xmlns:c16="http://schemas.microsoft.com/office/drawing/2014/chart" uri="{C3380CC4-5D6E-409C-BE32-E72D297353CC}">
              <c16:uniqueId val="{00000000-B6CB-40FB-A071-CB1E901E51BA}"/>
            </c:ext>
          </c:extLst>
        </c:ser>
        <c:ser>
          <c:idx val="2"/>
          <c:order val="2"/>
          <c:tx>
            <c:strRef>
              <c:f>'PLANILHA TIPO 4'!$X$189</c:f>
              <c:strCache>
                <c:ptCount val="1"/>
                <c:pt idx="0">
                  <c:v>Limite superior</c:v>
                </c:pt>
              </c:strCache>
            </c:strRef>
          </c:tx>
          <c:spPr>
            <a:ln w="12700" cap="sq">
              <a:solidFill>
                <a:srgbClr val="FF0000"/>
              </a:solidFill>
              <a:prstDash val="solid"/>
              <a:round/>
            </a:ln>
            <a:effectLst/>
          </c:spPr>
          <c:marker>
            <c:symbol val="none"/>
          </c:marker>
          <c:val>
            <c:numRef>
              <c:f>'PLANILHA TIPO 4'!$X$190:$X$194</c:f>
              <c:numCache>
                <c:formatCode>#,##0.00_ ;[Red]\-#,##0.00\ </c:formatCode>
                <c:ptCount val="5"/>
                <c:pt idx="0">
                  <c:v>960</c:v>
                </c:pt>
                <c:pt idx="1">
                  <c:v>960</c:v>
                </c:pt>
                <c:pt idx="2">
                  <c:v>960</c:v>
                </c:pt>
                <c:pt idx="3">
                  <c:v>960</c:v>
                </c:pt>
                <c:pt idx="4">
                  <c:v>960</c:v>
                </c:pt>
              </c:numCache>
            </c:numRef>
          </c:val>
          <c:smooth val="0"/>
          <c:extLst>
            <c:ext xmlns:c16="http://schemas.microsoft.com/office/drawing/2014/chart" uri="{C3380CC4-5D6E-409C-BE32-E72D297353CC}">
              <c16:uniqueId val="{00000001-B6CB-40FB-A071-CB1E901E51BA}"/>
            </c:ext>
          </c:extLst>
        </c:ser>
        <c:ser>
          <c:idx val="1"/>
          <c:order val="3"/>
          <c:tx>
            <c:strRef>
              <c:f>'PLANILHA TIPO 4'!$W$189</c:f>
              <c:strCache>
                <c:ptCount val="1"/>
                <c:pt idx="0">
                  <c:v>Limite inferior</c:v>
                </c:pt>
              </c:strCache>
            </c:strRef>
          </c:tx>
          <c:spPr>
            <a:ln w="12700" cap="sq">
              <a:solidFill>
                <a:srgbClr val="0000FF"/>
              </a:solidFill>
              <a:round/>
            </a:ln>
            <a:effectLst/>
          </c:spPr>
          <c:marker>
            <c:symbol val="none"/>
          </c:marker>
          <c:val>
            <c:numRef>
              <c:f>'PLANILHA TIPO 4'!$W$190:$W$194</c:f>
              <c:numCache>
                <c:formatCode>#,##0.00_ ;[Red]\-#,##0.00\ </c:formatCode>
                <c:ptCount val="5"/>
                <c:pt idx="0">
                  <c:v>516.92307692307691</c:v>
                </c:pt>
                <c:pt idx="1">
                  <c:v>516.92307692307691</c:v>
                </c:pt>
                <c:pt idx="2">
                  <c:v>516.92307692307691</c:v>
                </c:pt>
                <c:pt idx="3">
                  <c:v>516.92307692307691</c:v>
                </c:pt>
                <c:pt idx="4">
                  <c:v>516.92307692307691</c:v>
                </c:pt>
              </c:numCache>
            </c:numRef>
          </c:val>
          <c:smooth val="0"/>
          <c:extLst>
            <c:ext xmlns:c16="http://schemas.microsoft.com/office/drawing/2014/chart" uri="{C3380CC4-5D6E-409C-BE32-E72D297353CC}">
              <c16:uniqueId val="{00000002-B6CB-40FB-A071-CB1E901E51BA}"/>
            </c:ext>
          </c:extLst>
        </c:ser>
        <c:dLbls>
          <c:showLegendKey val="0"/>
          <c:showVal val="0"/>
          <c:showCatName val="0"/>
          <c:showSerName val="0"/>
          <c:showPercent val="0"/>
          <c:showBubbleSize val="0"/>
        </c:dLbls>
        <c:marker val="1"/>
        <c:smooth val="0"/>
        <c:axId val="417256671"/>
        <c:axId val="417258591"/>
      </c:lineChart>
      <c:scatterChart>
        <c:scatterStyle val="lineMarker"/>
        <c:varyColors val="0"/>
        <c:ser>
          <c:idx val="0"/>
          <c:order val="1"/>
          <c:tx>
            <c:strRef>
              <c:f>'PLANILHA TIPO 4'!$B$189</c:f>
              <c:strCache>
                <c:ptCount val="1"/>
                <c:pt idx="0">
                  <c:v>Valor unitário homogeneizado</c:v>
                </c:pt>
              </c:strCache>
            </c:strRef>
          </c:tx>
          <c:spPr>
            <a:ln w="25400" cap="rnd">
              <a:noFill/>
              <a:round/>
            </a:ln>
            <a:effectLst/>
          </c:spPr>
          <c:marker>
            <c:symbol val="diamond"/>
            <c:size val="6"/>
            <c:spPr>
              <a:solidFill>
                <a:schemeClr val="tx1"/>
              </a:solidFill>
              <a:ln w="9525">
                <a:noFill/>
              </a:ln>
              <a:effectLst/>
            </c:spPr>
          </c:marker>
          <c:yVal>
            <c:numRef>
              <c:f>'PLANILHA TIPO 4'!$B$190:$B$194</c:f>
              <c:numCache>
                <c:formatCode>#,##0.00_ ;[Red]\-#,##0.00\ </c:formatCode>
                <c:ptCount val="5"/>
                <c:pt idx="0">
                  <c:v>540</c:v>
                </c:pt>
                <c:pt idx="1">
                  <c:v>562.5</c:v>
                </c:pt>
                <c:pt idx="2">
                  <c:v>660</c:v>
                </c:pt>
                <c:pt idx="3">
                  <c:v>1237.5</c:v>
                </c:pt>
                <c:pt idx="4">
                  <c:v>692.30769230769238</c:v>
                </c:pt>
              </c:numCache>
            </c:numRef>
          </c:yVal>
          <c:smooth val="0"/>
          <c:extLst>
            <c:ext xmlns:c16="http://schemas.microsoft.com/office/drawing/2014/chart" uri="{C3380CC4-5D6E-409C-BE32-E72D297353CC}">
              <c16:uniqueId val="{00000003-B6CB-40FB-A071-CB1E901E51BA}"/>
            </c:ext>
          </c:extLst>
        </c:ser>
        <c:dLbls>
          <c:showLegendKey val="0"/>
          <c:showVal val="0"/>
          <c:showCatName val="0"/>
          <c:showSerName val="0"/>
          <c:showPercent val="0"/>
          <c:showBubbleSize val="0"/>
        </c:dLbls>
        <c:axId val="417256671"/>
        <c:axId val="417258591"/>
      </c:scatterChart>
      <c:catAx>
        <c:axId val="417256671"/>
        <c:scaling>
          <c:orientation val="minMax"/>
        </c:scaling>
        <c:delete val="0"/>
        <c:axPos val="b"/>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417258591"/>
        <c:crosses val="autoZero"/>
        <c:auto val="1"/>
        <c:lblAlgn val="ctr"/>
        <c:lblOffset val="100"/>
        <c:noMultiLvlLbl val="0"/>
      </c:catAx>
      <c:valAx>
        <c:axId val="417258591"/>
        <c:scaling>
          <c:orientation val="minMax"/>
          <c:max val="1400"/>
          <c:min val="0"/>
        </c:scaling>
        <c:delete val="0"/>
        <c:axPos val="l"/>
        <c:numFmt formatCode="#,##0_ ;[Red]\-#,##0\ " sourceLinked="0"/>
        <c:majorTickMark val="out"/>
        <c:minorTickMark val="none"/>
        <c:tickLblPos val="nextTo"/>
        <c:spPr>
          <a:noFill/>
          <a:ln w="12700">
            <a:solidFill>
              <a:schemeClr val="tx1"/>
            </a:solidFill>
            <a:tailEnd type="none"/>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417256671"/>
        <c:crosses val="autoZero"/>
        <c:crossBetween val="between"/>
        <c:majorUnit val="200"/>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chart>
  <c:spPr>
    <a:solidFill>
      <a:srgbClr val="FDFDFE"/>
    </a:solidFill>
    <a:ln w="6350" cap="flat" cmpd="sng" algn="ctr">
      <a:noFill/>
      <a:round/>
    </a:ln>
    <a:effectLst/>
  </c:spPr>
  <c:txPr>
    <a:bodyPr/>
    <a:lstStyle/>
    <a:p>
      <a:pPr>
        <a:defRPr sz="8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Proporção das partes em relação ao todo</c:v>
          </c:tx>
          <c:spPr>
            <a:solidFill>
              <a:schemeClr val="tx2">
                <a:lumMod val="50000"/>
                <a:lumOff val="50000"/>
              </a:schemeClr>
            </a:solidFill>
            <a:ln w="12700"/>
          </c:spPr>
          <c:dPt>
            <c:idx val="0"/>
            <c:bubble3D val="0"/>
            <c:spPr>
              <a:solidFill>
                <a:schemeClr val="tx1"/>
              </a:solidFill>
              <a:ln w="12700">
                <a:solidFill>
                  <a:schemeClr val="lt1"/>
                </a:solidFill>
              </a:ln>
              <a:effectLst/>
            </c:spPr>
            <c:extLst>
              <c:ext xmlns:c16="http://schemas.microsoft.com/office/drawing/2014/chart" uri="{C3380CC4-5D6E-409C-BE32-E72D297353CC}">
                <c16:uniqueId val="{00000001-8476-4BF4-B366-759DA6ED532D}"/>
              </c:ext>
            </c:extLst>
          </c:dPt>
          <c:dPt>
            <c:idx val="1"/>
            <c:bubble3D val="0"/>
            <c:spPr>
              <a:solidFill>
                <a:schemeClr val="bg1">
                  <a:lumMod val="75000"/>
                </a:schemeClr>
              </a:solidFill>
              <a:ln w="12700">
                <a:solidFill>
                  <a:schemeClr val="lt1"/>
                </a:solidFill>
              </a:ln>
              <a:effectLst/>
            </c:spPr>
            <c:extLst>
              <c:ext xmlns:c16="http://schemas.microsoft.com/office/drawing/2014/chart" uri="{C3380CC4-5D6E-409C-BE32-E72D297353CC}">
                <c16:uniqueId val="{00000003-8476-4BF4-B366-759DA6ED532D}"/>
              </c:ext>
            </c:extLst>
          </c:dPt>
          <c:dLbls>
            <c:dLbl>
              <c:idx val="0"/>
              <c:dLblPos val="outEnd"/>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8476-4BF4-B366-759DA6ED532D}"/>
                </c:ext>
              </c:extLst>
            </c:dLbl>
            <c:dLbl>
              <c:idx val="1"/>
              <c:dLblPos val="outEnd"/>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8476-4BF4-B366-759DA6ED532D}"/>
                </c:ext>
              </c:extLst>
            </c:dLbl>
            <c:numFmt formatCode="0.00%" sourceLinked="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showLegendKey val="0"/>
            <c:showVal val="0"/>
            <c:showCatName val="0"/>
            <c:showSerName val="0"/>
            <c:showPercent val="1"/>
            <c:showBubbleSize val="0"/>
            <c:showLeaderLines val="0"/>
            <c:extLst>
              <c:ext xmlns:c15="http://schemas.microsoft.com/office/drawing/2012/chart" uri="{CE6537A1-D6FC-4f65-9D91-7224C49458BB}"/>
            </c:extLst>
          </c:dLbls>
          <c:cat>
            <c:strRef>
              <c:f>'PLANILHA TIPO 4'!$W$408:$W$409</c:f>
              <c:strCache>
                <c:ptCount val="2"/>
                <c:pt idx="0">
                  <c:v>Terreno</c:v>
                </c:pt>
                <c:pt idx="1">
                  <c:v>Edificações</c:v>
                </c:pt>
              </c:strCache>
            </c:strRef>
          </c:cat>
          <c:val>
            <c:numRef>
              <c:f>'PLANILHA TIPO 4'!$X$408:$X$409</c:f>
              <c:numCache>
                <c:formatCode>#,##0.00_ ;\-#,##0.00\ </c:formatCode>
                <c:ptCount val="2"/>
                <c:pt idx="0">
                  <c:v>236307.69230769231</c:v>
                </c:pt>
                <c:pt idx="1">
                  <c:v>198499.60737004993</c:v>
                </c:pt>
              </c:numCache>
            </c:numRef>
          </c:val>
          <c:extLst>
            <c:ext xmlns:c16="http://schemas.microsoft.com/office/drawing/2014/chart" uri="{C3380CC4-5D6E-409C-BE32-E72D297353CC}">
              <c16:uniqueId val="{00000004-8476-4BF4-B366-759DA6ED532D}"/>
            </c:ext>
          </c:extLst>
        </c:ser>
        <c:dLbls>
          <c:showLegendKey val="0"/>
          <c:showVal val="0"/>
          <c:showCatName val="0"/>
          <c:showSerName val="0"/>
          <c:showPercent val="1"/>
          <c:showBubbleSize val="0"/>
          <c:showLeaderLines val="0"/>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solidFill>
            <a:sysClr val="windowText" lastClr="000000"/>
          </a:solidFill>
        </a:defRPr>
      </a:pPr>
      <a:endParaRPr lang="pt-BR"/>
    </a:p>
  </c:txPr>
  <c:printSettings>
    <c:headerFooter/>
    <c:pageMargins b="0.78740157499999996" l="0.511811024" r="0.511811024" t="0.78740157499999996" header="0.31496062000000002" footer="0.3149606200000000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2"/>
          <c:order val="1"/>
          <c:tx>
            <c:strRef>
              <c:f>'PLANILHA TIPO 4'!$Y$222</c:f>
              <c:strCache>
                <c:ptCount val="1"/>
                <c:pt idx="0">
                  <c:v>Média</c:v>
                </c:pt>
              </c:strCache>
            </c:strRef>
          </c:tx>
          <c:spPr>
            <a:ln w="12700" cap="rnd">
              <a:solidFill>
                <a:schemeClr val="tx1"/>
              </a:solidFill>
              <a:prstDash val="dash"/>
              <a:round/>
            </a:ln>
            <a:effectLst/>
          </c:spPr>
          <c:marker>
            <c:symbol val="none"/>
          </c:marker>
          <c:val>
            <c:numRef>
              <c:f>'PLANILHA TIPO 4'!$Y$223:$Y$227</c:f>
              <c:numCache>
                <c:formatCode>#,##0.00_ ;[Red]\-#,##0.00\ </c:formatCode>
                <c:ptCount val="5"/>
                <c:pt idx="0">
                  <c:v>738.46153846153845</c:v>
                </c:pt>
                <c:pt idx="1">
                  <c:v>738.46153846153845</c:v>
                </c:pt>
                <c:pt idx="2">
                  <c:v>738.46153846153845</c:v>
                </c:pt>
                <c:pt idx="3">
                  <c:v>738.46153846153845</c:v>
                </c:pt>
                <c:pt idx="4">
                  <c:v>738.46153846153845</c:v>
                </c:pt>
              </c:numCache>
            </c:numRef>
          </c:val>
          <c:smooth val="0"/>
          <c:extLst>
            <c:ext xmlns:c16="http://schemas.microsoft.com/office/drawing/2014/chart" uri="{C3380CC4-5D6E-409C-BE32-E72D297353CC}">
              <c16:uniqueId val="{00000000-CF58-441D-BB24-ABAE744FF4B7}"/>
            </c:ext>
          </c:extLst>
        </c:ser>
        <c:ser>
          <c:idx val="1"/>
          <c:order val="2"/>
          <c:tx>
            <c:strRef>
              <c:f>'PLANILHA TIPO 4'!$W$222</c:f>
              <c:strCache>
                <c:ptCount val="1"/>
                <c:pt idx="0">
                  <c:v>Limite inferior</c:v>
                </c:pt>
              </c:strCache>
            </c:strRef>
          </c:tx>
          <c:spPr>
            <a:ln w="12700" cap="sq">
              <a:solidFill>
                <a:srgbClr val="0000FF"/>
              </a:solidFill>
              <a:round/>
            </a:ln>
            <a:effectLst/>
          </c:spPr>
          <c:marker>
            <c:symbol val="none"/>
          </c:marker>
          <c:val>
            <c:numRef>
              <c:f>'PLANILHA TIPO 4'!$W$223:$W$227</c:f>
              <c:numCache>
                <c:formatCode>#,##0.00_ ;[Red]\-#,##0.00\ </c:formatCode>
                <c:ptCount val="5"/>
                <c:pt idx="0">
                  <c:v>267.6803919446042</c:v>
                </c:pt>
                <c:pt idx="1">
                  <c:v>267.6803919446042</c:v>
                </c:pt>
                <c:pt idx="2">
                  <c:v>267.6803919446042</c:v>
                </c:pt>
                <c:pt idx="3">
                  <c:v>267.6803919446042</c:v>
                </c:pt>
                <c:pt idx="4">
                  <c:v>267.6803919446042</c:v>
                </c:pt>
              </c:numCache>
            </c:numRef>
          </c:val>
          <c:smooth val="0"/>
          <c:extLst>
            <c:ext xmlns:c16="http://schemas.microsoft.com/office/drawing/2014/chart" uri="{C3380CC4-5D6E-409C-BE32-E72D297353CC}">
              <c16:uniqueId val="{00000001-CF58-441D-BB24-ABAE744FF4B7}"/>
            </c:ext>
          </c:extLst>
        </c:ser>
        <c:ser>
          <c:idx val="3"/>
          <c:order val="3"/>
          <c:tx>
            <c:strRef>
              <c:f>'PLANILHA TIPO 4'!$X$222</c:f>
              <c:strCache>
                <c:ptCount val="1"/>
                <c:pt idx="0">
                  <c:v>Limite superior</c:v>
                </c:pt>
              </c:strCache>
            </c:strRef>
          </c:tx>
          <c:spPr>
            <a:ln w="12700" cap="sq">
              <a:solidFill>
                <a:srgbClr val="FF0000"/>
              </a:solidFill>
              <a:prstDash val="solid"/>
              <a:round/>
            </a:ln>
            <a:effectLst/>
          </c:spPr>
          <c:marker>
            <c:symbol val="none"/>
          </c:marker>
          <c:val>
            <c:numRef>
              <c:f>'PLANILHA TIPO 4'!$X$223:$X$227</c:f>
              <c:numCache>
                <c:formatCode>#,##0.00_ ;[Red]\-#,##0.00\ </c:formatCode>
                <c:ptCount val="5"/>
                <c:pt idx="0">
                  <c:v>1209.2426849784727</c:v>
                </c:pt>
                <c:pt idx="1">
                  <c:v>1209.2426849784727</c:v>
                </c:pt>
                <c:pt idx="2">
                  <c:v>1209.2426849784727</c:v>
                </c:pt>
                <c:pt idx="3">
                  <c:v>1209.2426849784727</c:v>
                </c:pt>
                <c:pt idx="4">
                  <c:v>1209.2426849784727</c:v>
                </c:pt>
              </c:numCache>
            </c:numRef>
          </c:val>
          <c:smooth val="0"/>
          <c:extLst>
            <c:ext xmlns:c16="http://schemas.microsoft.com/office/drawing/2014/chart" uri="{C3380CC4-5D6E-409C-BE32-E72D297353CC}">
              <c16:uniqueId val="{00000002-CF58-441D-BB24-ABAE744FF4B7}"/>
            </c:ext>
          </c:extLst>
        </c:ser>
        <c:dLbls>
          <c:showLegendKey val="0"/>
          <c:showVal val="0"/>
          <c:showCatName val="0"/>
          <c:showSerName val="0"/>
          <c:showPercent val="0"/>
          <c:showBubbleSize val="0"/>
        </c:dLbls>
        <c:marker val="1"/>
        <c:smooth val="0"/>
        <c:axId val="417256671"/>
        <c:axId val="417258591"/>
      </c:lineChart>
      <c:scatterChart>
        <c:scatterStyle val="lineMarker"/>
        <c:varyColors val="0"/>
        <c:ser>
          <c:idx val="0"/>
          <c:order val="0"/>
          <c:tx>
            <c:strRef>
              <c:f>'PLANILHA TIPO 4'!$B$222</c:f>
              <c:strCache>
                <c:ptCount val="1"/>
                <c:pt idx="0">
                  <c:v>Valor unitário homogeneizado</c:v>
                </c:pt>
              </c:strCache>
            </c:strRef>
          </c:tx>
          <c:spPr>
            <a:ln w="25400" cap="rnd">
              <a:noFill/>
              <a:round/>
            </a:ln>
            <a:effectLst/>
          </c:spPr>
          <c:marker>
            <c:symbol val="diamond"/>
            <c:size val="6"/>
            <c:spPr>
              <a:solidFill>
                <a:schemeClr val="tx1"/>
              </a:solidFill>
              <a:ln w="9525">
                <a:noFill/>
              </a:ln>
              <a:effectLst/>
            </c:spPr>
          </c:marker>
          <c:yVal>
            <c:numRef>
              <c:f>'PLANILHA TIPO 4'!$B$223:$B$227</c:f>
              <c:numCache>
                <c:formatCode>#,##0.00_ ;[Red]\-#,##0.00\ </c:formatCode>
                <c:ptCount val="5"/>
                <c:pt idx="0">
                  <c:v>540</c:v>
                </c:pt>
                <c:pt idx="1">
                  <c:v>562.5</c:v>
                </c:pt>
                <c:pt idx="2">
                  <c:v>660</c:v>
                </c:pt>
                <c:pt idx="3">
                  <c:v>1237.5</c:v>
                </c:pt>
                <c:pt idx="4">
                  <c:v>692.30769230769238</c:v>
                </c:pt>
              </c:numCache>
            </c:numRef>
          </c:yVal>
          <c:smooth val="0"/>
          <c:extLst>
            <c:ext xmlns:c16="http://schemas.microsoft.com/office/drawing/2014/chart" uri="{C3380CC4-5D6E-409C-BE32-E72D297353CC}">
              <c16:uniqueId val="{00000003-CF58-441D-BB24-ABAE744FF4B7}"/>
            </c:ext>
          </c:extLst>
        </c:ser>
        <c:dLbls>
          <c:showLegendKey val="0"/>
          <c:showVal val="0"/>
          <c:showCatName val="0"/>
          <c:showSerName val="0"/>
          <c:showPercent val="0"/>
          <c:showBubbleSize val="0"/>
        </c:dLbls>
        <c:axId val="417256671"/>
        <c:axId val="417258591"/>
      </c:scatterChart>
      <c:catAx>
        <c:axId val="417256671"/>
        <c:scaling>
          <c:orientation val="minMax"/>
        </c:scaling>
        <c:delete val="0"/>
        <c:axPos val="b"/>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417258591"/>
        <c:crosses val="autoZero"/>
        <c:auto val="1"/>
        <c:lblAlgn val="ctr"/>
        <c:lblOffset val="100"/>
        <c:noMultiLvlLbl val="0"/>
      </c:catAx>
      <c:valAx>
        <c:axId val="417258591"/>
        <c:scaling>
          <c:orientation val="minMax"/>
          <c:max val="1400"/>
          <c:min val="0"/>
        </c:scaling>
        <c:delete val="0"/>
        <c:axPos val="l"/>
        <c:numFmt formatCode="#,##0_ ;[Red]\-#,##0\ " sourceLinked="0"/>
        <c:majorTickMark val="out"/>
        <c:minorTickMark val="none"/>
        <c:tickLblPos val="nextTo"/>
        <c:spPr>
          <a:noFill/>
          <a:ln w="12700">
            <a:solidFill>
              <a:schemeClr val="tx1"/>
            </a:solidFill>
            <a:tailEnd type="none"/>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417256671"/>
        <c:crosses val="autoZero"/>
        <c:crossBetween val="between"/>
        <c:majorUnit val="200"/>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6350" cap="flat" cmpd="sng" algn="ctr">
      <a:noFill/>
      <a:round/>
    </a:ln>
    <a:effectLst/>
  </c:spPr>
  <c:txPr>
    <a:bodyPr/>
    <a:lstStyle/>
    <a:p>
      <a:pPr>
        <a:defRPr sz="8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Itens da amostra</c:v>
          </c:tx>
          <c:spPr>
            <a:solidFill>
              <a:schemeClr val="accent1"/>
            </a:solidFill>
            <a:ln>
              <a:noFill/>
            </a:ln>
            <a:effectLst/>
          </c:spPr>
          <c:invertIfNegative val="0"/>
          <c:val>
            <c:numRef>
              <c:f>'PLANILHA TIPO 5'!$J$39:$J$43</c:f>
              <c:numCache>
                <c:formatCode>#,##0.00_ ;[Red]\-#,##0.00\ </c:formatCode>
                <c:ptCount val="5"/>
                <c:pt idx="0">
                  <c:v>1</c:v>
                </c:pt>
                <c:pt idx="1">
                  <c:v>1</c:v>
                </c:pt>
                <c:pt idx="2">
                  <c:v>1</c:v>
                </c:pt>
                <c:pt idx="3">
                  <c:v>1</c:v>
                </c:pt>
                <c:pt idx="4">
                  <c:v>1</c:v>
                </c:pt>
              </c:numCache>
            </c:numRef>
          </c:val>
          <c:extLst>
            <c:ext xmlns:c16="http://schemas.microsoft.com/office/drawing/2014/chart" uri="{C3380CC4-5D6E-409C-BE32-E72D297353CC}">
              <c16:uniqueId val="{00000000-6EEF-4E9D-A107-5CF6064F2C3C}"/>
            </c:ext>
          </c:extLst>
        </c:ser>
        <c:dLbls>
          <c:showLegendKey val="0"/>
          <c:showVal val="0"/>
          <c:showCatName val="0"/>
          <c:showSerName val="0"/>
          <c:showPercent val="0"/>
          <c:showBubbleSize val="0"/>
        </c:dLbls>
        <c:gapWidth val="219"/>
        <c:axId val="884650287"/>
        <c:axId val="863456463"/>
      </c:barChart>
      <c:lineChart>
        <c:grouping val="standard"/>
        <c:varyColors val="0"/>
        <c:ser>
          <c:idx val="1"/>
          <c:order val="1"/>
          <c:tx>
            <c:strRef>
              <c:f>'PLANILHA TIPO 5'!$Y$38</c:f>
              <c:strCache>
                <c:ptCount val="1"/>
                <c:pt idx="0">
                  <c:v>Paradigma</c:v>
                </c:pt>
              </c:strCache>
            </c:strRef>
          </c:tx>
          <c:spPr>
            <a:ln w="12700" cap="sq">
              <a:solidFill>
                <a:schemeClr val="tx1"/>
              </a:solidFill>
              <a:round/>
            </a:ln>
            <a:effectLst/>
          </c:spPr>
          <c:marker>
            <c:symbol val="none"/>
          </c:marker>
          <c:val>
            <c:numRef>
              <c:f>'PLANILHA TIPO 5'!$Y$39:$Y$43</c:f>
              <c:numCache>
                <c:formatCode>#,##0.00_ ;\-#,##0.00\ </c:formatCode>
                <c:ptCount val="5"/>
                <c:pt idx="0">
                  <c:v>1</c:v>
                </c:pt>
                <c:pt idx="1">
                  <c:v>1</c:v>
                </c:pt>
                <c:pt idx="2">
                  <c:v>1</c:v>
                </c:pt>
                <c:pt idx="3">
                  <c:v>1</c:v>
                </c:pt>
                <c:pt idx="4">
                  <c:v>1</c:v>
                </c:pt>
              </c:numCache>
            </c:numRef>
          </c:val>
          <c:smooth val="0"/>
          <c:extLst>
            <c:ext xmlns:c16="http://schemas.microsoft.com/office/drawing/2014/chart" uri="{C3380CC4-5D6E-409C-BE32-E72D297353CC}">
              <c16:uniqueId val="{00000001-6EEF-4E9D-A107-5CF6064F2C3C}"/>
            </c:ext>
          </c:extLst>
        </c:ser>
        <c:dLbls>
          <c:showLegendKey val="0"/>
          <c:showVal val="0"/>
          <c:showCatName val="0"/>
          <c:showSerName val="0"/>
          <c:showPercent val="0"/>
          <c:showBubbleSize val="0"/>
        </c:dLbls>
        <c:marker val="1"/>
        <c:smooth val="0"/>
        <c:axId val="884650287"/>
        <c:axId val="863456463"/>
      </c:lineChart>
      <c:catAx>
        <c:axId val="884650287"/>
        <c:scaling>
          <c:orientation val="minMax"/>
        </c:scaling>
        <c:delete val="0"/>
        <c:axPos val="b"/>
        <c:numFmt formatCode="General" sourceLinked="0"/>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863456463"/>
        <c:crosses val="autoZero"/>
        <c:auto val="1"/>
        <c:lblAlgn val="ctr"/>
        <c:lblOffset val="100"/>
        <c:noMultiLvlLbl val="0"/>
      </c:catAx>
      <c:valAx>
        <c:axId val="863456463"/>
        <c:scaling>
          <c:orientation val="minMax"/>
          <c:max val="1.5"/>
        </c:scaling>
        <c:delete val="0"/>
        <c:axPos val="l"/>
        <c:numFmt formatCode="#,##0.00_ ;[Red]\-#,##0.00\ " sourceLinked="1"/>
        <c:majorTickMark val="out"/>
        <c:minorTickMark val="none"/>
        <c:tickLblPos val="nextTo"/>
        <c:spPr>
          <a:noFill/>
          <a:ln w="12700">
            <a:solidFill>
              <a:schemeClr val="tx1"/>
            </a:solidFill>
            <a:tailEnd type="triangle"/>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884650287"/>
        <c:crosses val="autoZero"/>
        <c:crossBetween val="between"/>
        <c:majorUnit val="0.5"/>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12700" cap="flat" cmpd="sng" algn="ctr">
      <a:noFill/>
      <a:round/>
    </a:ln>
    <a:effectLst/>
  </c:spPr>
  <c:txPr>
    <a:bodyPr/>
    <a:lstStyle/>
    <a:p>
      <a:pPr>
        <a:defRPr sz="9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Itens da amostra</c:v>
          </c:tx>
          <c:spPr>
            <a:solidFill>
              <a:schemeClr val="accent1"/>
            </a:solidFill>
            <a:ln>
              <a:noFill/>
            </a:ln>
            <a:effectLst/>
          </c:spPr>
          <c:invertIfNegative val="0"/>
          <c:val>
            <c:numRef>
              <c:f>'PLANILHA TIPO 5'!$Y$39:$Y$43</c:f>
              <c:numCache>
                <c:formatCode>#,##0.00_ ;\-#,##0.00\ </c:formatCode>
                <c:ptCount val="5"/>
                <c:pt idx="0">
                  <c:v>1</c:v>
                </c:pt>
                <c:pt idx="1">
                  <c:v>1</c:v>
                </c:pt>
                <c:pt idx="2">
                  <c:v>1</c:v>
                </c:pt>
                <c:pt idx="3">
                  <c:v>1</c:v>
                </c:pt>
                <c:pt idx="4">
                  <c:v>1</c:v>
                </c:pt>
              </c:numCache>
            </c:numRef>
          </c:val>
          <c:extLst>
            <c:ext xmlns:c16="http://schemas.microsoft.com/office/drawing/2014/chart" uri="{C3380CC4-5D6E-409C-BE32-E72D297353CC}">
              <c16:uniqueId val="{00000000-19AC-47B4-B6A3-891B9D702BEB}"/>
            </c:ext>
          </c:extLst>
        </c:ser>
        <c:dLbls>
          <c:showLegendKey val="0"/>
          <c:showVal val="0"/>
          <c:showCatName val="0"/>
          <c:showSerName val="0"/>
          <c:showPercent val="0"/>
          <c:showBubbleSize val="0"/>
        </c:dLbls>
        <c:gapWidth val="219"/>
        <c:axId val="884650287"/>
        <c:axId val="863456463"/>
      </c:barChart>
      <c:lineChart>
        <c:grouping val="standard"/>
        <c:varyColors val="0"/>
        <c:ser>
          <c:idx val="1"/>
          <c:order val="1"/>
          <c:tx>
            <c:strRef>
              <c:f>'PLANILHA TIPO 5'!$Y$38</c:f>
              <c:strCache>
                <c:ptCount val="1"/>
                <c:pt idx="0">
                  <c:v>Paradigma</c:v>
                </c:pt>
              </c:strCache>
            </c:strRef>
          </c:tx>
          <c:spPr>
            <a:ln w="12700" cap="sq">
              <a:solidFill>
                <a:schemeClr val="tx1"/>
              </a:solidFill>
              <a:round/>
            </a:ln>
            <a:effectLst/>
          </c:spPr>
          <c:marker>
            <c:symbol val="none"/>
          </c:marker>
          <c:val>
            <c:numRef>
              <c:f>'PLANILHA TIPO 5'!$Y$39:$Y$43</c:f>
              <c:numCache>
                <c:formatCode>#,##0.00_ ;\-#,##0.00\ </c:formatCode>
                <c:ptCount val="5"/>
                <c:pt idx="0">
                  <c:v>1</c:v>
                </c:pt>
                <c:pt idx="1">
                  <c:v>1</c:v>
                </c:pt>
                <c:pt idx="2">
                  <c:v>1</c:v>
                </c:pt>
                <c:pt idx="3">
                  <c:v>1</c:v>
                </c:pt>
                <c:pt idx="4">
                  <c:v>1</c:v>
                </c:pt>
              </c:numCache>
            </c:numRef>
          </c:val>
          <c:smooth val="0"/>
          <c:extLst>
            <c:ext xmlns:c16="http://schemas.microsoft.com/office/drawing/2014/chart" uri="{C3380CC4-5D6E-409C-BE32-E72D297353CC}">
              <c16:uniqueId val="{00000001-19AC-47B4-B6A3-891B9D702BEB}"/>
            </c:ext>
          </c:extLst>
        </c:ser>
        <c:dLbls>
          <c:showLegendKey val="0"/>
          <c:showVal val="0"/>
          <c:showCatName val="0"/>
          <c:showSerName val="0"/>
          <c:showPercent val="0"/>
          <c:showBubbleSize val="0"/>
        </c:dLbls>
        <c:marker val="1"/>
        <c:smooth val="0"/>
        <c:axId val="884650287"/>
        <c:axId val="863456463"/>
      </c:lineChart>
      <c:catAx>
        <c:axId val="884650287"/>
        <c:scaling>
          <c:orientation val="minMax"/>
        </c:scaling>
        <c:delete val="0"/>
        <c:axPos val="b"/>
        <c:numFmt formatCode="General" sourceLinked="0"/>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863456463"/>
        <c:crosses val="autoZero"/>
        <c:auto val="1"/>
        <c:lblAlgn val="ctr"/>
        <c:lblOffset val="100"/>
        <c:noMultiLvlLbl val="0"/>
      </c:catAx>
      <c:valAx>
        <c:axId val="863456463"/>
        <c:scaling>
          <c:orientation val="minMax"/>
          <c:max val="1.5"/>
        </c:scaling>
        <c:delete val="0"/>
        <c:axPos val="l"/>
        <c:numFmt formatCode="#,##0.00" sourceLinked="0"/>
        <c:majorTickMark val="out"/>
        <c:minorTickMark val="none"/>
        <c:tickLblPos val="nextTo"/>
        <c:spPr>
          <a:noFill/>
          <a:ln w="12700">
            <a:solidFill>
              <a:schemeClr val="tx1"/>
            </a:solidFill>
            <a:tailEnd type="triangle"/>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884650287"/>
        <c:crosses val="autoZero"/>
        <c:crossBetween val="between"/>
        <c:majorUnit val="0.5"/>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12700" cap="flat" cmpd="sng" algn="ctr">
      <a:noFill/>
      <a:round/>
    </a:ln>
    <a:effectLst/>
  </c:spPr>
  <c:txPr>
    <a:bodyPr/>
    <a:lstStyle/>
    <a:p>
      <a:pPr>
        <a:defRPr sz="9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Ajuste ao bem avaliando</c:v>
          </c:tx>
          <c:spPr>
            <a:solidFill>
              <a:schemeClr val="accent1"/>
            </a:solidFill>
            <a:ln>
              <a:noFill/>
            </a:ln>
            <a:effectLst/>
          </c:spPr>
          <c:invertIfNegative val="0"/>
          <c:val>
            <c:numRef>
              <c:f>'PLANILHA TIPO 5'!$L$39:$L$43</c:f>
              <c:numCache>
                <c:formatCode>#,##0.00_ ;[Red]\-#,##0.00\ </c:formatCode>
                <c:ptCount val="5"/>
                <c:pt idx="0">
                  <c:v>1</c:v>
                </c:pt>
                <c:pt idx="1">
                  <c:v>1</c:v>
                </c:pt>
                <c:pt idx="2">
                  <c:v>1</c:v>
                </c:pt>
                <c:pt idx="3">
                  <c:v>1</c:v>
                </c:pt>
                <c:pt idx="4">
                  <c:v>1</c:v>
                </c:pt>
              </c:numCache>
            </c:numRef>
          </c:val>
          <c:extLst>
            <c:ext xmlns:c16="http://schemas.microsoft.com/office/drawing/2014/chart" uri="{C3380CC4-5D6E-409C-BE32-E72D297353CC}">
              <c16:uniqueId val="{00000000-C6DE-4A81-BAE0-0C3422A7C715}"/>
            </c:ext>
          </c:extLst>
        </c:ser>
        <c:dLbls>
          <c:showLegendKey val="0"/>
          <c:showVal val="0"/>
          <c:showCatName val="0"/>
          <c:showSerName val="0"/>
          <c:showPercent val="0"/>
          <c:showBubbleSize val="0"/>
        </c:dLbls>
        <c:gapWidth val="219"/>
        <c:axId val="884650287"/>
        <c:axId val="863456463"/>
      </c:barChart>
      <c:lineChart>
        <c:grouping val="standard"/>
        <c:varyColors val="0"/>
        <c:ser>
          <c:idx val="1"/>
          <c:order val="1"/>
          <c:tx>
            <c:strRef>
              <c:f>'PLANILHA TIPO 5'!$Y$38</c:f>
              <c:strCache>
                <c:ptCount val="1"/>
                <c:pt idx="0">
                  <c:v>Paradigma</c:v>
                </c:pt>
              </c:strCache>
            </c:strRef>
          </c:tx>
          <c:spPr>
            <a:ln w="12700" cap="sq">
              <a:solidFill>
                <a:schemeClr val="tx1"/>
              </a:solidFill>
              <a:round/>
            </a:ln>
            <a:effectLst/>
          </c:spPr>
          <c:marker>
            <c:symbol val="none"/>
          </c:marker>
          <c:val>
            <c:numRef>
              <c:f>'PLANILHA TIPO 5'!$Y$39:$Y$43</c:f>
              <c:numCache>
                <c:formatCode>#,##0.00_ ;\-#,##0.00\ </c:formatCode>
                <c:ptCount val="5"/>
                <c:pt idx="0">
                  <c:v>1</c:v>
                </c:pt>
                <c:pt idx="1">
                  <c:v>1</c:v>
                </c:pt>
                <c:pt idx="2">
                  <c:v>1</c:v>
                </c:pt>
                <c:pt idx="3">
                  <c:v>1</c:v>
                </c:pt>
                <c:pt idx="4">
                  <c:v>1</c:v>
                </c:pt>
              </c:numCache>
            </c:numRef>
          </c:val>
          <c:smooth val="0"/>
          <c:extLst>
            <c:ext xmlns:c16="http://schemas.microsoft.com/office/drawing/2014/chart" uri="{C3380CC4-5D6E-409C-BE32-E72D297353CC}">
              <c16:uniqueId val="{00000001-C6DE-4A81-BAE0-0C3422A7C715}"/>
            </c:ext>
          </c:extLst>
        </c:ser>
        <c:dLbls>
          <c:showLegendKey val="0"/>
          <c:showVal val="0"/>
          <c:showCatName val="0"/>
          <c:showSerName val="0"/>
          <c:showPercent val="0"/>
          <c:showBubbleSize val="0"/>
        </c:dLbls>
        <c:marker val="1"/>
        <c:smooth val="0"/>
        <c:axId val="884650287"/>
        <c:axId val="863456463"/>
      </c:lineChart>
      <c:catAx>
        <c:axId val="884650287"/>
        <c:scaling>
          <c:orientation val="minMax"/>
        </c:scaling>
        <c:delete val="0"/>
        <c:axPos val="b"/>
        <c:numFmt formatCode="General" sourceLinked="0"/>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863456463"/>
        <c:crosses val="autoZero"/>
        <c:auto val="1"/>
        <c:lblAlgn val="ctr"/>
        <c:lblOffset val="100"/>
        <c:noMultiLvlLbl val="0"/>
      </c:catAx>
      <c:valAx>
        <c:axId val="863456463"/>
        <c:scaling>
          <c:orientation val="minMax"/>
          <c:max val="1.5"/>
        </c:scaling>
        <c:delete val="0"/>
        <c:axPos val="l"/>
        <c:numFmt formatCode="#,##0.00_ ;[Red]\-#,##0.00\ " sourceLinked="1"/>
        <c:majorTickMark val="out"/>
        <c:minorTickMark val="none"/>
        <c:tickLblPos val="nextTo"/>
        <c:spPr>
          <a:noFill/>
          <a:ln w="12700">
            <a:solidFill>
              <a:schemeClr val="tx1"/>
            </a:solidFill>
            <a:tailEnd type="triangle"/>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884650287"/>
        <c:crosses val="autoZero"/>
        <c:crossBetween val="between"/>
        <c:majorUnit val="0.5"/>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12700" cap="flat" cmpd="sng" algn="ctr">
      <a:noFill/>
      <a:round/>
    </a:ln>
    <a:effectLst/>
  </c:spPr>
  <c:txPr>
    <a:bodyPr/>
    <a:lstStyle/>
    <a:p>
      <a:pPr>
        <a:defRPr sz="9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1"/>
          <c:tx>
            <c:v>Elementos da amostra antes da homogeneização</c:v>
          </c:tx>
          <c:spPr>
            <a:solidFill>
              <a:schemeClr val="accent1"/>
            </a:solidFill>
            <a:ln>
              <a:noFill/>
            </a:ln>
            <a:effectLst/>
          </c:spPr>
          <c:invertIfNegative val="0"/>
          <c:val>
            <c:numRef>
              <c:f>'PLANILHA TIPO 5'!$AA$136:$AA$140</c:f>
              <c:numCache>
                <c:formatCode>#,##0.00_ ;[Red]\-#,##0.00\ </c:formatCode>
                <c:ptCount val="5"/>
                <c:pt idx="0">
                  <c:v>1.9</c:v>
                </c:pt>
                <c:pt idx="1">
                  <c:v>1.9</c:v>
                </c:pt>
                <c:pt idx="2">
                  <c:v>1.9</c:v>
                </c:pt>
                <c:pt idx="3">
                  <c:v>1.9</c:v>
                </c:pt>
                <c:pt idx="4">
                  <c:v>1.9</c:v>
                </c:pt>
              </c:numCache>
            </c:numRef>
          </c:val>
          <c:extLst>
            <c:ext xmlns:c16="http://schemas.microsoft.com/office/drawing/2014/chart" uri="{C3380CC4-5D6E-409C-BE32-E72D297353CC}">
              <c16:uniqueId val="{00000000-C272-4F66-8D3F-85B21819A923}"/>
            </c:ext>
          </c:extLst>
        </c:ser>
        <c:dLbls>
          <c:showLegendKey val="0"/>
          <c:showVal val="0"/>
          <c:showCatName val="0"/>
          <c:showSerName val="0"/>
          <c:showPercent val="0"/>
          <c:showBubbleSize val="0"/>
        </c:dLbls>
        <c:gapWidth val="219"/>
        <c:overlap val="100"/>
        <c:axId val="1095974352"/>
        <c:axId val="1095975312"/>
        <c:extLst/>
      </c:barChart>
      <c:lineChart>
        <c:grouping val="standard"/>
        <c:varyColors val="0"/>
        <c:ser>
          <c:idx val="0"/>
          <c:order val="0"/>
          <c:tx>
            <c:v>Fator mínimo</c:v>
          </c:tx>
          <c:spPr>
            <a:ln w="12700" cap="rnd">
              <a:solidFill>
                <a:srgbClr val="0000FF"/>
              </a:solidFill>
              <a:round/>
            </a:ln>
            <a:effectLst/>
          </c:spPr>
          <c:marker>
            <c:symbol val="none"/>
          </c:marker>
          <c:val>
            <c:numRef>
              <c:f>'PLANILHA TIPO 5'!$Z$136:$Z$140</c:f>
              <c:numCache>
                <c:formatCode>#,##0.00_ ;\-#,##0.00\ </c:formatCode>
                <c:ptCount val="5"/>
                <c:pt idx="0">
                  <c:v>1</c:v>
                </c:pt>
                <c:pt idx="1">
                  <c:v>1</c:v>
                </c:pt>
                <c:pt idx="2">
                  <c:v>1</c:v>
                </c:pt>
                <c:pt idx="3">
                  <c:v>1</c:v>
                </c:pt>
                <c:pt idx="4">
                  <c:v>1</c:v>
                </c:pt>
              </c:numCache>
            </c:numRef>
          </c:val>
          <c:smooth val="0"/>
          <c:extLst>
            <c:ext xmlns:c16="http://schemas.microsoft.com/office/drawing/2014/chart" uri="{C3380CC4-5D6E-409C-BE32-E72D297353CC}">
              <c16:uniqueId val="{00000001-C272-4F66-8D3F-85B21819A923}"/>
            </c:ext>
          </c:extLst>
        </c:ser>
        <c:ser>
          <c:idx val="2"/>
          <c:order val="2"/>
          <c:tx>
            <c:v>Fator máximo</c:v>
          </c:tx>
          <c:spPr>
            <a:ln w="12700" cap="rnd">
              <a:solidFill>
                <a:srgbClr val="FF0000"/>
              </a:solidFill>
              <a:round/>
            </a:ln>
            <a:effectLst/>
          </c:spPr>
          <c:marker>
            <c:symbol val="none"/>
          </c:marker>
          <c:val>
            <c:numRef>
              <c:f>'PLANILHA TIPO 5'!$AB$136:$AB$140</c:f>
              <c:numCache>
                <c:formatCode>#,##0.00_ ;\-#,##0.00\ </c:formatCode>
                <c:ptCount val="5"/>
                <c:pt idx="0">
                  <c:v>1.9</c:v>
                </c:pt>
                <c:pt idx="1">
                  <c:v>1.9</c:v>
                </c:pt>
                <c:pt idx="2">
                  <c:v>1.9</c:v>
                </c:pt>
                <c:pt idx="3">
                  <c:v>1.9</c:v>
                </c:pt>
                <c:pt idx="4">
                  <c:v>1.9</c:v>
                </c:pt>
              </c:numCache>
            </c:numRef>
          </c:val>
          <c:smooth val="0"/>
          <c:extLst>
            <c:ext xmlns:c16="http://schemas.microsoft.com/office/drawing/2014/chart" uri="{C3380CC4-5D6E-409C-BE32-E72D297353CC}">
              <c16:uniqueId val="{00000002-C272-4F66-8D3F-85B21819A923}"/>
            </c:ext>
          </c:extLst>
        </c:ser>
        <c:dLbls>
          <c:showLegendKey val="0"/>
          <c:showVal val="0"/>
          <c:showCatName val="0"/>
          <c:showSerName val="0"/>
          <c:showPercent val="0"/>
          <c:showBubbleSize val="0"/>
        </c:dLbls>
        <c:marker val="1"/>
        <c:smooth val="0"/>
        <c:axId val="1095974352"/>
        <c:axId val="1095975312"/>
      </c:lineChart>
      <c:catAx>
        <c:axId val="1095974352"/>
        <c:scaling>
          <c:orientation val="minMax"/>
        </c:scaling>
        <c:delete val="0"/>
        <c:axPos val="b"/>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1095975312"/>
        <c:crosses val="autoZero"/>
        <c:auto val="1"/>
        <c:lblAlgn val="ctr"/>
        <c:lblOffset val="100"/>
        <c:noMultiLvlLbl val="0"/>
      </c:catAx>
      <c:valAx>
        <c:axId val="1095975312"/>
        <c:scaling>
          <c:orientation val="minMax"/>
          <c:max val="2"/>
          <c:min val="0"/>
        </c:scaling>
        <c:delete val="0"/>
        <c:axPos val="l"/>
        <c:numFmt formatCode="#,##0.00_ ;[Red]\-#,##0.00\ " sourceLinked="1"/>
        <c:majorTickMark val="out"/>
        <c:minorTickMark val="none"/>
        <c:tickLblPos val="nextTo"/>
        <c:spPr>
          <a:noFill/>
          <a:ln w="12700">
            <a:solidFill>
              <a:schemeClr val="tx1"/>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1095974352"/>
        <c:crosses val="autoZero"/>
        <c:crossBetween val="between"/>
        <c:majorUnit val="0.5"/>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1"/>
          <c:tx>
            <c:v>Elementos da amostra antes da homogeneização</c:v>
          </c:tx>
          <c:spPr>
            <a:solidFill>
              <a:schemeClr val="accent1"/>
            </a:solidFill>
            <a:ln>
              <a:noFill/>
            </a:ln>
            <a:effectLst/>
          </c:spPr>
          <c:invertIfNegative val="0"/>
          <c:val>
            <c:numRef>
              <c:f>'PLANILHA TIPO 1'!$AA$136:$AA$140</c:f>
              <c:numCache>
                <c:formatCode>#,##0.00_ ;[Red]\-#,##0.00\ </c:formatCode>
                <c:ptCount val="5"/>
                <c:pt idx="0">
                  <c:v>1.6</c:v>
                </c:pt>
                <c:pt idx="1">
                  <c:v>1.6</c:v>
                </c:pt>
                <c:pt idx="2">
                  <c:v>1.9</c:v>
                </c:pt>
                <c:pt idx="3">
                  <c:v>1.9</c:v>
                </c:pt>
                <c:pt idx="4">
                  <c:v>1.6</c:v>
                </c:pt>
              </c:numCache>
            </c:numRef>
          </c:val>
          <c:extLst>
            <c:ext xmlns:c16="http://schemas.microsoft.com/office/drawing/2014/chart" uri="{C3380CC4-5D6E-409C-BE32-E72D297353CC}">
              <c16:uniqueId val="{00000000-F859-404F-B0FB-8D8A92FA474A}"/>
            </c:ext>
          </c:extLst>
        </c:ser>
        <c:dLbls>
          <c:showLegendKey val="0"/>
          <c:showVal val="0"/>
          <c:showCatName val="0"/>
          <c:showSerName val="0"/>
          <c:showPercent val="0"/>
          <c:showBubbleSize val="0"/>
        </c:dLbls>
        <c:gapWidth val="219"/>
        <c:overlap val="100"/>
        <c:axId val="1095974352"/>
        <c:axId val="1095975312"/>
        <c:extLst/>
      </c:barChart>
      <c:lineChart>
        <c:grouping val="standard"/>
        <c:varyColors val="0"/>
        <c:ser>
          <c:idx val="0"/>
          <c:order val="0"/>
          <c:tx>
            <c:v>Fator mínimo</c:v>
          </c:tx>
          <c:spPr>
            <a:ln w="12700" cap="rnd">
              <a:solidFill>
                <a:srgbClr val="0000FF"/>
              </a:solidFill>
              <a:round/>
            </a:ln>
            <a:effectLst/>
          </c:spPr>
          <c:marker>
            <c:symbol val="none"/>
          </c:marker>
          <c:val>
            <c:numRef>
              <c:f>'PLANILHA TIPO 1'!$Z$136:$Z$140</c:f>
              <c:numCache>
                <c:formatCode>#,##0.00_ ;\-#,##0.00\ </c:formatCode>
                <c:ptCount val="5"/>
                <c:pt idx="0">
                  <c:v>1</c:v>
                </c:pt>
                <c:pt idx="1">
                  <c:v>1</c:v>
                </c:pt>
                <c:pt idx="2">
                  <c:v>1</c:v>
                </c:pt>
                <c:pt idx="3">
                  <c:v>1</c:v>
                </c:pt>
                <c:pt idx="4">
                  <c:v>1</c:v>
                </c:pt>
              </c:numCache>
            </c:numRef>
          </c:val>
          <c:smooth val="0"/>
          <c:extLst>
            <c:ext xmlns:c16="http://schemas.microsoft.com/office/drawing/2014/chart" uri="{C3380CC4-5D6E-409C-BE32-E72D297353CC}">
              <c16:uniqueId val="{00000001-F859-404F-B0FB-8D8A92FA474A}"/>
            </c:ext>
          </c:extLst>
        </c:ser>
        <c:ser>
          <c:idx val="2"/>
          <c:order val="2"/>
          <c:tx>
            <c:v>Fator máximo</c:v>
          </c:tx>
          <c:spPr>
            <a:ln w="12700" cap="rnd">
              <a:solidFill>
                <a:srgbClr val="FF0000"/>
              </a:solidFill>
              <a:round/>
            </a:ln>
            <a:effectLst/>
          </c:spPr>
          <c:marker>
            <c:symbol val="none"/>
          </c:marker>
          <c:val>
            <c:numRef>
              <c:f>'PLANILHA TIPO 1'!$AB$136:$AB$140</c:f>
              <c:numCache>
                <c:formatCode>#,##0.00_ ;\-#,##0.00\ </c:formatCode>
                <c:ptCount val="5"/>
                <c:pt idx="0">
                  <c:v>1.9</c:v>
                </c:pt>
                <c:pt idx="1">
                  <c:v>1.9</c:v>
                </c:pt>
                <c:pt idx="2">
                  <c:v>1.9</c:v>
                </c:pt>
                <c:pt idx="3">
                  <c:v>1.9</c:v>
                </c:pt>
                <c:pt idx="4">
                  <c:v>1.9</c:v>
                </c:pt>
              </c:numCache>
            </c:numRef>
          </c:val>
          <c:smooth val="0"/>
          <c:extLst>
            <c:ext xmlns:c16="http://schemas.microsoft.com/office/drawing/2014/chart" uri="{C3380CC4-5D6E-409C-BE32-E72D297353CC}">
              <c16:uniqueId val="{00000002-F859-404F-B0FB-8D8A92FA474A}"/>
            </c:ext>
          </c:extLst>
        </c:ser>
        <c:dLbls>
          <c:showLegendKey val="0"/>
          <c:showVal val="0"/>
          <c:showCatName val="0"/>
          <c:showSerName val="0"/>
          <c:showPercent val="0"/>
          <c:showBubbleSize val="0"/>
        </c:dLbls>
        <c:marker val="1"/>
        <c:smooth val="0"/>
        <c:axId val="1095974352"/>
        <c:axId val="1095975312"/>
      </c:lineChart>
      <c:catAx>
        <c:axId val="1095974352"/>
        <c:scaling>
          <c:orientation val="minMax"/>
        </c:scaling>
        <c:delete val="0"/>
        <c:axPos val="b"/>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1095975312"/>
        <c:crosses val="autoZero"/>
        <c:auto val="1"/>
        <c:lblAlgn val="ctr"/>
        <c:lblOffset val="100"/>
        <c:noMultiLvlLbl val="0"/>
      </c:catAx>
      <c:valAx>
        <c:axId val="1095975312"/>
        <c:scaling>
          <c:orientation val="minMax"/>
          <c:max val="2"/>
          <c:min val="0"/>
        </c:scaling>
        <c:delete val="0"/>
        <c:axPos val="l"/>
        <c:numFmt formatCode="#,##0.00_ ;[Red]\-#,##0.00\ " sourceLinked="1"/>
        <c:majorTickMark val="out"/>
        <c:minorTickMark val="none"/>
        <c:tickLblPos val="nextTo"/>
        <c:spPr>
          <a:noFill/>
          <a:ln w="12700">
            <a:solidFill>
              <a:schemeClr val="tx1"/>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1095974352"/>
        <c:crosses val="autoZero"/>
        <c:crossBetween val="between"/>
        <c:majorUnit val="0.5"/>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1"/>
          <c:tx>
            <c:v>Elementos da amostra após a homogeneização</c:v>
          </c:tx>
          <c:spPr>
            <a:solidFill>
              <a:schemeClr val="accent1"/>
            </a:solidFill>
            <a:ln>
              <a:noFill/>
            </a:ln>
            <a:effectLst/>
          </c:spPr>
          <c:invertIfNegative val="0"/>
          <c:val>
            <c:numRef>
              <c:f>'PLANILHA TIPO 5'!$H$159:$H$163</c:f>
              <c:numCache>
                <c:formatCode>#,##0.00_ ;[Red]\-#,##0.00\ </c:formatCode>
                <c:ptCount val="5"/>
                <c:pt idx="0">
                  <c:v>1.9</c:v>
                </c:pt>
                <c:pt idx="1">
                  <c:v>1.9</c:v>
                </c:pt>
                <c:pt idx="2">
                  <c:v>1.9</c:v>
                </c:pt>
                <c:pt idx="3">
                  <c:v>1.9</c:v>
                </c:pt>
                <c:pt idx="4">
                  <c:v>1.9</c:v>
                </c:pt>
              </c:numCache>
            </c:numRef>
          </c:val>
          <c:extLst>
            <c:ext xmlns:c16="http://schemas.microsoft.com/office/drawing/2014/chart" uri="{C3380CC4-5D6E-409C-BE32-E72D297353CC}">
              <c16:uniqueId val="{00000000-CCC1-4296-ABB5-83B6658BEC13}"/>
            </c:ext>
          </c:extLst>
        </c:ser>
        <c:dLbls>
          <c:showLegendKey val="0"/>
          <c:showVal val="0"/>
          <c:showCatName val="0"/>
          <c:showSerName val="0"/>
          <c:showPercent val="0"/>
          <c:showBubbleSize val="0"/>
        </c:dLbls>
        <c:gapWidth val="219"/>
        <c:overlap val="100"/>
        <c:axId val="1095974352"/>
        <c:axId val="1095975312"/>
        <c:extLst>
          <c:ext xmlns:c15="http://schemas.microsoft.com/office/drawing/2012/chart" uri="{02D57815-91ED-43cb-92C2-25804820EDAC}">
            <c15:filteredBarSeries>
              <c15:ser>
                <c:idx val="3"/>
                <c:order val="3"/>
                <c:tx>
                  <c:v>Faixa inalterável</c:v>
                </c:tx>
                <c:spPr>
                  <a:solidFill>
                    <a:schemeClr val="bg1">
                      <a:lumMod val="95000"/>
                    </a:schemeClr>
                  </a:solidFill>
                  <a:ln>
                    <a:noFill/>
                  </a:ln>
                  <a:effectLst/>
                </c:spPr>
                <c:invertIfNegative val="0"/>
                <c:val>
                  <c:numRef>
                    <c:extLst>
                      <c:ext uri="{02D57815-91ED-43cb-92C2-25804820EDAC}">
                        <c15:formulaRef>
                          <c15:sqref>'PLANILHA TIPO 5'!$AC$136:$AC$140</c15:sqref>
                        </c15:formulaRef>
                      </c:ext>
                    </c:extLst>
                    <c:numCache>
                      <c:formatCode>#,##0.00_ ;\-#,##0.00\ </c:formatCode>
                      <c:ptCount val="5"/>
                    </c:numCache>
                  </c:numRef>
                </c:val>
                <c:extLst>
                  <c:ext xmlns:c16="http://schemas.microsoft.com/office/drawing/2014/chart" uri="{C3380CC4-5D6E-409C-BE32-E72D297353CC}">
                    <c16:uniqueId val="{00000003-CCC1-4296-ABB5-83B6658BEC13}"/>
                  </c:ext>
                </c:extLst>
              </c15:ser>
            </c15:filteredBarSeries>
          </c:ext>
        </c:extLst>
      </c:barChart>
      <c:lineChart>
        <c:grouping val="standard"/>
        <c:varyColors val="0"/>
        <c:ser>
          <c:idx val="0"/>
          <c:order val="0"/>
          <c:tx>
            <c:v>Fator mínimo</c:v>
          </c:tx>
          <c:spPr>
            <a:ln w="12700" cap="rnd">
              <a:solidFill>
                <a:srgbClr val="0000FF"/>
              </a:solidFill>
              <a:round/>
            </a:ln>
            <a:effectLst/>
          </c:spPr>
          <c:marker>
            <c:symbol val="none"/>
          </c:marker>
          <c:val>
            <c:numRef>
              <c:f>'PLANILHA TIPO 5'!$Z$136:$Z$140</c:f>
              <c:numCache>
                <c:formatCode>#,##0.00_ ;\-#,##0.00\ </c:formatCode>
                <c:ptCount val="5"/>
                <c:pt idx="0">
                  <c:v>1</c:v>
                </c:pt>
                <c:pt idx="1">
                  <c:v>1</c:v>
                </c:pt>
                <c:pt idx="2">
                  <c:v>1</c:v>
                </c:pt>
                <c:pt idx="3">
                  <c:v>1</c:v>
                </c:pt>
                <c:pt idx="4">
                  <c:v>1</c:v>
                </c:pt>
              </c:numCache>
            </c:numRef>
          </c:val>
          <c:smooth val="0"/>
          <c:extLst>
            <c:ext xmlns:c16="http://schemas.microsoft.com/office/drawing/2014/chart" uri="{C3380CC4-5D6E-409C-BE32-E72D297353CC}">
              <c16:uniqueId val="{00000001-CCC1-4296-ABB5-83B6658BEC13}"/>
            </c:ext>
          </c:extLst>
        </c:ser>
        <c:ser>
          <c:idx val="2"/>
          <c:order val="2"/>
          <c:tx>
            <c:v>Fator máximo</c:v>
          </c:tx>
          <c:spPr>
            <a:ln w="12700" cap="rnd">
              <a:solidFill>
                <a:srgbClr val="FF0000"/>
              </a:solidFill>
              <a:round/>
            </a:ln>
            <a:effectLst/>
          </c:spPr>
          <c:marker>
            <c:symbol val="none"/>
          </c:marker>
          <c:val>
            <c:numRef>
              <c:f>'PLANILHA TIPO 5'!$AB$136:$AB$140</c:f>
              <c:numCache>
                <c:formatCode>#,##0.00_ ;\-#,##0.00\ </c:formatCode>
                <c:ptCount val="5"/>
                <c:pt idx="0">
                  <c:v>1.9</c:v>
                </c:pt>
                <c:pt idx="1">
                  <c:v>1.9</c:v>
                </c:pt>
                <c:pt idx="2">
                  <c:v>1.9</c:v>
                </c:pt>
                <c:pt idx="3">
                  <c:v>1.9</c:v>
                </c:pt>
                <c:pt idx="4">
                  <c:v>1.9</c:v>
                </c:pt>
              </c:numCache>
            </c:numRef>
          </c:val>
          <c:smooth val="0"/>
          <c:extLst>
            <c:ext xmlns:c16="http://schemas.microsoft.com/office/drawing/2014/chart" uri="{C3380CC4-5D6E-409C-BE32-E72D297353CC}">
              <c16:uniqueId val="{00000002-CCC1-4296-ABB5-83B6658BEC13}"/>
            </c:ext>
          </c:extLst>
        </c:ser>
        <c:dLbls>
          <c:showLegendKey val="0"/>
          <c:showVal val="0"/>
          <c:showCatName val="0"/>
          <c:showSerName val="0"/>
          <c:showPercent val="0"/>
          <c:showBubbleSize val="0"/>
        </c:dLbls>
        <c:marker val="1"/>
        <c:smooth val="0"/>
        <c:axId val="1095974352"/>
        <c:axId val="1095975312"/>
      </c:lineChart>
      <c:catAx>
        <c:axId val="1095974352"/>
        <c:scaling>
          <c:orientation val="minMax"/>
        </c:scaling>
        <c:delete val="0"/>
        <c:axPos val="b"/>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1095975312"/>
        <c:crosses val="autoZero"/>
        <c:auto val="1"/>
        <c:lblAlgn val="ctr"/>
        <c:lblOffset val="100"/>
        <c:noMultiLvlLbl val="0"/>
      </c:catAx>
      <c:valAx>
        <c:axId val="1095975312"/>
        <c:scaling>
          <c:orientation val="minMax"/>
          <c:max val="2"/>
          <c:min val="0"/>
        </c:scaling>
        <c:delete val="0"/>
        <c:axPos val="l"/>
        <c:numFmt formatCode="#,##0.00_ ;[Red]\-#,##0.00\ " sourceLinked="1"/>
        <c:majorTickMark val="out"/>
        <c:minorTickMark val="none"/>
        <c:tickLblPos val="nextTo"/>
        <c:spPr>
          <a:noFill/>
          <a:ln w="12700">
            <a:solidFill>
              <a:schemeClr val="tx1"/>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1095974352"/>
        <c:crosses val="autoZero"/>
        <c:crossBetween val="between"/>
        <c:majorUnit val="0.5"/>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2"/>
          <c:order val="1"/>
          <c:tx>
            <c:strRef>
              <c:f>'PLANILHA TIPO 5'!$Y$222</c:f>
              <c:strCache>
                <c:ptCount val="1"/>
                <c:pt idx="0">
                  <c:v>Média</c:v>
                </c:pt>
              </c:strCache>
            </c:strRef>
          </c:tx>
          <c:spPr>
            <a:ln w="12700" cap="rnd">
              <a:solidFill>
                <a:schemeClr val="tx1"/>
              </a:solidFill>
              <a:prstDash val="dash"/>
              <a:round/>
            </a:ln>
            <a:effectLst/>
          </c:spPr>
          <c:marker>
            <c:symbol val="none"/>
          </c:marker>
          <c:val>
            <c:numRef>
              <c:f>'PLANILHA TIPO 5'!$Y$223:$Y$227</c:f>
              <c:numCache>
                <c:formatCode>#,##0.00_ ;[Red]\-#,##0.00\ </c:formatCode>
                <c:ptCount val="5"/>
                <c:pt idx="0">
                  <c:v>738.46153846153845</c:v>
                </c:pt>
                <c:pt idx="1">
                  <c:v>738.46153846153845</c:v>
                </c:pt>
                <c:pt idx="2">
                  <c:v>738.46153846153845</c:v>
                </c:pt>
                <c:pt idx="3">
                  <c:v>738.46153846153845</c:v>
                </c:pt>
                <c:pt idx="4">
                  <c:v>738.46153846153845</c:v>
                </c:pt>
              </c:numCache>
            </c:numRef>
          </c:val>
          <c:smooth val="0"/>
          <c:extLst>
            <c:ext xmlns:c16="http://schemas.microsoft.com/office/drawing/2014/chart" uri="{C3380CC4-5D6E-409C-BE32-E72D297353CC}">
              <c16:uniqueId val="{00000000-799F-40B7-AC8F-CBD9E681D97D}"/>
            </c:ext>
          </c:extLst>
        </c:ser>
        <c:ser>
          <c:idx val="1"/>
          <c:order val="2"/>
          <c:tx>
            <c:strRef>
              <c:f>'PLANILHA TIPO 5'!$W$222</c:f>
              <c:strCache>
                <c:ptCount val="1"/>
                <c:pt idx="0">
                  <c:v>Limite inferior</c:v>
                </c:pt>
              </c:strCache>
            </c:strRef>
          </c:tx>
          <c:spPr>
            <a:ln w="12700" cap="sq">
              <a:solidFill>
                <a:srgbClr val="0000FF"/>
              </a:solidFill>
              <a:round/>
            </a:ln>
            <a:effectLst/>
          </c:spPr>
          <c:marker>
            <c:symbol val="none"/>
          </c:marker>
          <c:val>
            <c:numRef>
              <c:f>'PLANILHA TIPO 5'!$W$223:$W$227</c:f>
              <c:numCache>
                <c:formatCode>#,##0.00_ ;[Red]\-#,##0.00\ </c:formatCode>
                <c:ptCount val="5"/>
                <c:pt idx="0">
                  <c:v>267.6803919446042</c:v>
                </c:pt>
                <c:pt idx="1">
                  <c:v>267.6803919446042</c:v>
                </c:pt>
                <c:pt idx="2">
                  <c:v>267.6803919446042</c:v>
                </c:pt>
                <c:pt idx="3">
                  <c:v>267.6803919446042</c:v>
                </c:pt>
                <c:pt idx="4">
                  <c:v>267.6803919446042</c:v>
                </c:pt>
              </c:numCache>
            </c:numRef>
          </c:val>
          <c:smooth val="0"/>
          <c:extLst>
            <c:ext xmlns:c16="http://schemas.microsoft.com/office/drawing/2014/chart" uri="{C3380CC4-5D6E-409C-BE32-E72D297353CC}">
              <c16:uniqueId val="{00000001-799F-40B7-AC8F-CBD9E681D97D}"/>
            </c:ext>
          </c:extLst>
        </c:ser>
        <c:ser>
          <c:idx val="3"/>
          <c:order val="3"/>
          <c:tx>
            <c:strRef>
              <c:f>'PLANILHA TIPO 5'!$X$222</c:f>
              <c:strCache>
                <c:ptCount val="1"/>
                <c:pt idx="0">
                  <c:v>Limite superior</c:v>
                </c:pt>
              </c:strCache>
            </c:strRef>
          </c:tx>
          <c:spPr>
            <a:ln w="12700" cap="sq">
              <a:solidFill>
                <a:srgbClr val="FF0000"/>
              </a:solidFill>
              <a:prstDash val="solid"/>
              <a:round/>
            </a:ln>
            <a:effectLst/>
          </c:spPr>
          <c:marker>
            <c:symbol val="none"/>
          </c:marker>
          <c:val>
            <c:numRef>
              <c:f>'PLANILHA TIPO 5'!$X$223:$X$227</c:f>
              <c:numCache>
                <c:formatCode>#,##0.00_ ;[Red]\-#,##0.00\ </c:formatCode>
                <c:ptCount val="5"/>
                <c:pt idx="0">
                  <c:v>1209.2426849784727</c:v>
                </c:pt>
                <c:pt idx="1">
                  <c:v>1209.2426849784727</c:v>
                </c:pt>
                <c:pt idx="2">
                  <c:v>1209.2426849784727</c:v>
                </c:pt>
                <c:pt idx="3">
                  <c:v>1209.2426849784727</c:v>
                </c:pt>
                <c:pt idx="4">
                  <c:v>1209.2426849784727</c:v>
                </c:pt>
              </c:numCache>
            </c:numRef>
          </c:val>
          <c:smooth val="0"/>
          <c:extLst>
            <c:ext xmlns:c16="http://schemas.microsoft.com/office/drawing/2014/chart" uri="{C3380CC4-5D6E-409C-BE32-E72D297353CC}">
              <c16:uniqueId val="{00000002-799F-40B7-AC8F-CBD9E681D97D}"/>
            </c:ext>
          </c:extLst>
        </c:ser>
        <c:dLbls>
          <c:showLegendKey val="0"/>
          <c:showVal val="0"/>
          <c:showCatName val="0"/>
          <c:showSerName val="0"/>
          <c:showPercent val="0"/>
          <c:showBubbleSize val="0"/>
        </c:dLbls>
        <c:marker val="1"/>
        <c:smooth val="0"/>
        <c:axId val="417256671"/>
        <c:axId val="417258591"/>
      </c:lineChart>
      <c:scatterChart>
        <c:scatterStyle val="lineMarker"/>
        <c:varyColors val="0"/>
        <c:ser>
          <c:idx val="0"/>
          <c:order val="0"/>
          <c:tx>
            <c:strRef>
              <c:f>'PLANILHA TIPO 5'!$B$222</c:f>
              <c:strCache>
                <c:ptCount val="1"/>
                <c:pt idx="0">
                  <c:v>Valor unitário homogeneizado</c:v>
                </c:pt>
              </c:strCache>
            </c:strRef>
          </c:tx>
          <c:spPr>
            <a:ln w="25400" cap="rnd">
              <a:noFill/>
              <a:round/>
            </a:ln>
            <a:effectLst/>
          </c:spPr>
          <c:marker>
            <c:symbol val="diamond"/>
            <c:size val="6"/>
            <c:spPr>
              <a:solidFill>
                <a:schemeClr val="tx1"/>
              </a:solidFill>
              <a:ln w="9525">
                <a:noFill/>
              </a:ln>
              <a:effectLst/>
            </c:spPr>
          </c:marker>
          <c:yVal>
            <c:numRef>
              <c:f>'PLANILHA TIPO 5'!$B$223:$B$227</c:f>
              <c:numCache>
                <c:formatCode>#,##0.00_ ;[Red]\-#,##0.00\ </c:formatCode>
                <c:ptCount val="5"/>
                <c:pt idx="0">
                  <c:v>540</c:v>
                </c:pt>
                <c:pt idx="1">
                  <c:v>562.5</c:v>
                </c:pt>
                <c:pt idx="2">
                  <c:v>660</c:v>
                </c:pt>
                <c:pt idx="3">
                  <c:v>1237.5</c:v>
                </c:pt>
                <c:pt idx="4">
                  <c:v>692.30769230769238</c:v>
                </c:pt>
              </c:numCache>
            </c:numRef>
          </c:yVal>
          <c:smooth val="0"/>
          <c:extLst>
            <c:ext xmlns:c16="http://schemas.microsoft.com/office/drawing/2014/chart" uri="{C3380CC4-5D6E-409C-BE32-E72D297353CC}">
              <c16:uniqueId val="{00000003-799F-40B7-AC8F-CBD9E681D97D}"/>
            </c:ext>
          </c:extLst>
        </c:ser>
        <c:dLbls>
          <c:showLegendKey val="0"/>
          <c:showVal val="0"/>
          <c:showCatName val="0"/>
          <c:showSerName val="0"/>
          <c:showPercent val="0"/>
          <c:showBubbleSize val="0"/>
        </c:dLbls>
        <c:axId val="417256671"/>
        <c:axId val="417258591"/>
      </c:scatterChart>
      <c:catAx>
        <c:axId val="417256671"/>
        <c:scaling>
          <c:orientation val="minMax"/>
        </c:scaling>
        <c:delete val="0"/>
        <c:axPos val="b"/>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417258591"/>
        <c:crosses val="autoZero"/>
        <c:auto val="1"/>
        <c:lblAlgn val="ctr"/>
        <c:lblOffset val="100"/>
        <c:noMultiLvlLbl val="0"/>
      </c:catAx>
      <c:valAx>
        <c:axId val="417258591"/>
        <c:scaling>
          <c:orientation val="minMax"/>
          <c:max val="1400"/>
          <c:min val="0"/>
        </c:scaling>
        <c:delete val="0"/>
        <c:axPos val="l"/>
        <c:numFmt formatCode="#,##0_ ;[Red]\-#,##0\ " sourceLinked="0"/>
        <c:majorTickMark val="out"/>
        <c:minorTickMark val="none"/>
        <c:tickLblPos val="nextTo"/>
        <c:spPr>
          <a:noFill/>
          <a:ln w="12700">
            <a:solidFill>
              <a:schemeClr val="tx1"/>
            </a:solidFill>
            <a:tailEnd type="none"/>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417256671"/>
        <c:crosses val="autoZero"/>
        <c:crossBetween val="between"/>
        <c:majorUnit val="200"/>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6350" cap="flat" cmpd="sng" algn="ctr">
      <a:noFill/>
      <a:round/>
    </a:ln>
    <a:effectLst/>
  </c:spPr>
  <c:txPr>
    <a:bodyPr/>
    <a:lstStyle/>
    <a:p>
      <a:pPr>
        <a:defRPr sz="8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1"/>
          <c:order val="1"/>
          <c:tx>
            <c:strRef>
              <c:f>'PLANILHA TIPO 5'!$Y$257</c:f>
              <c:strCache>
                <c:ptCount val="1"/>
                <c:pt idx="0">
                  <c:v>Média</c:v>
                </c:pt>
              </c:strCache>
            </c:strRef>
          </c:tx>
          <c:spPr>
            <a:ln w="12700" cap="sq">
              <a:solidFill>
                <a:schemeClr val="tx1"/>
              </a:solidFill>
              <a:prstDash val="dash"/>
              <a:round/>
            </a:ln>
            <a:effectLst/>
          </c:spPr>
          <c:marker>
            <c:symbol val="none"/>
          </c:marker>
          <c:val>
            <c:numRef>
              <c:f>'PLANILHA TIPO 5'!$Y$258:$Y$262</c:f>
              <c:numCache>
                <c:formatCode>#,##0.00_ ;[Red]\-#,##0.00\ </c:formatCode>
                <c:ptCount val="5"/>
                <c:pt idx="0">
                  <c:v>738.46153846153845</c:v>
                </c:pt>
                <c:pt idx="1">
                  <c:v>738.46153846153845</c:v>
                </c:pt>
                <c:pt idx="2">
                  <c:v>738.46153846153845</c:v>
                </c:pt>
                <c:pt idx="3">
                  <c:v>738.46153846153845</c:v>
                </c:pt>
                <c:pt idx="4">
                  <c:v>738.46153846153845</c:v>
                </c:pt>
              </c:numCache>
            </c:numRef>
          </c:val>
          <c:smooth val="0"/>
          <c:extLst>
            <c:ext xmlns:c16="http://schemas.microsoft.com/office/drawing/2014/chart" uri="{C3380CC4-5D6E-409C-BE32-E72D297353CC}">
              <c16:uniqueId val="{00000000-B5B1-4F07-B534-D22514319D05}"/>
            </c:ext>
          </c:extLst>
        </c:ser>
        <c:ser>
          <c:idx val="3"/>
          <c:order val="2"/>
          <c:tx>
            <c:strRef>
              <c:f>'PLANILHA TIPO 5'!$W$257</c:f>
              <c:strCache>
                <c:ptCount val="1"/>
                <c:pt idx="0">
                  <c:v>Limite inferior</c:v>
                </c:pt>
              </c:strCache>
            </c:strRef>
          </c:tx>
          <c:spPr>
            <a:ln w="12700" cap="sq">
              <a:solidFill>
                <a:srgbClr val="0000FF"/>
              </a:solidFill>
              <a:round/>
            </a:ln>
            <a:effectLst/>
          </c:spPr>
          <c:marker>
            <c:symbol val="none"/>
          </c:marker>
          <c:val>
            <c:numRef>
              <c:f>'PLANILHA TIPO 5'!$W$258:$W$262</c:f>
              <c:numCache>
                <c:formatCode>#,##0.00_ ;[Red]\-#,##0.00\ </c:formatCode>
                <c:ptCount val="5"/>
                <c:pt idx="0">
                  <c:v>277.43640458425369</c:v>
                </c:pt>
                <c:pt idx="1">
                  <c:v>277.43640458425369</c:v>
                </c:pt>
                <c:pt idx="2">
                  <c:v>277.43640458425369</c:v>
                </c:pt>
                <c:pt idx="3">
                  <c:v>277.43640458425369</c:v>
                </c:pt>
                <c:pt idx="4">
                  <c:v>277.43640458425369</c:v>
                </c:pt>
              </c:numCache>
            </c:numRef>
          </c:val>
          <c:smooth val="0"/>
          <c:extLst>
            <c:ext xmlns:c16="http://schemas.microsoft.com/office/drawing/2014/chart" uri="{C3380CC4-5D6E-409C-BE32-E72D297353CC}">
              <c16:uniqueId val="{00000001-B5B1-4F07-B534-D22514319D05}"/>
            </c:ext>
          </c:extLst>
        </c:ser>
        <c:ser>
          <c:idx val="2"/>
          <c:order val="3"/>
          <c:tx>
            <c:strRef>
              <c:f>'PLANILHA TIPO 5'!$X$257</c:f>
              <c:strCache>
                <c:ptCount val="1"/>
                <c:pt idx="0">
                  <c:v>Limite superior</c:v>
                </c:pt>
              </c:strCache>
            </c:strRef>
          </c:tx>
          <c:spPr>
            <a:ln w="12700" cap="sq">
              <a:solidFill>
                <a:srgbClr val="FF0000"/>
              </a:solidFill>
              <a:round/>
            </a:ln>
            <a:effectLst/>
          </c:spPr>
          <c:marker>
            <c:symbol val="none"/>
          </c:marker>
          <c:val>
            <c:numRef>
              <c:f>'PLANILHA TIPO 5'!$X$258:$X$262</c:f>
              <c:numCache>
                <c:formatCode>#,##0.00_ ;[Red]\-#,##0.00\ </c:formatCode>
                <c:ptCount val="5"/>
                <c:pt idx="0">
                  <c:v>1199.4866723388232</c:v>
                </c:pt>
                <c:pt idx="1">
                  <c:v>1199.4866723388232</c:v>
                </c:pt>
                <c:pt idx="2">
                  <c:v>1199.4866723388232</c:v>
                </c:pt>
                <c:pt idx="3">
                  <c:v>1199.4866723388232</c:v>
                </c:pt>
                <c:pt idx="4">
                  <c:v>1199.4866723388232</c:v>
                </c:pt>
              </c:numCache>
            </c:numRef>
          </c:val>
          <c:smooth val="0"/>
          <c:extLst>
            <c:ext xmlns:c16="http://schemas.microsoft.com/office/drawing/2014/chart" uri="{C3380CC4-5D6E-409C-BE32-E72D297353CC}">
              <c16:uniqueId val="{00000002-B5B1-4F07-B534-D22514319D05}"/>
            </c:ext>
          </c:extLst>
        </c:ser>
        <c:dLbls>
          <c:showLegendKey val="0"/>
          <c:showVal val="0"/>
          <c:showCatName val="0"/>
          <c:showSerName val="0"/>
          <c:showPercent val="0"/>
          <c:showBubbleSize val="0"/>
        </c:dLbls>
        <c:marker val="1"/>
        <c:smooth val="0"/>
        <c:axId val="417256671"/>
        <c:axId val="417258591"/>
      </c:lineChart>
      <c:scatterChart>
        <c:scatterStyle val="lineMarker"/>
        <c:varyColors val="0"/>
        <c:ser>
          <c:idx val="0"/>
          <c:order val="0"/>
          <c:tx>
            <c:strRef>
              <c:f>'PLANILHA TIPO 5'!$B$257</c:f>
              <c:strCache>
                <c:ptCount val="1"/>
                <c:pt idx="0">
                  <c:v>Valor unitário homogeneizado</c:v>
                </c:pt>
              </c:strCache>
            </c:strRef>
          </c:tx>
          <c:spPr>
            <a:ln w="25400" cap="rnd">
              <a:noFill/>
              <a:round/>
            </a:ln>
            <a:effectLst/>
          </c:spPr>
          <c:marker>
            <c:symbol val="diamond"/>
            <c:size val="6"/>
            <c:spPr>
              <a:solidFill>
                <a:schemeClr val="tx1"/>
              </a:solidFill>
              <a:ln w="9525">
                <a:noFill/>
              </a:ln>
              <a:effectLst/>
            </c:spPr>
          </c:marker>
          <c:yVal>
            <c:numRef>
              <c:f>'PLANILHA TIPO 5'!$B$258:$B$262</c:f>
              <c:numCache>
                <c:formatCode>#,##0.00_ ;[Red]\-#,##0.00\ </c:formatCode>
                <c:ptCount val="5"/>
                <c:pt idx="0">
                  <c:v>540</c:v>
                </c:pt>
                <c:pt idx="1">
                  <c:v>562.5</c:v>
                </c:pt>
                <c:pt idx="2">
                  <c:v>660</c:v>
                </c:pt>
                <c:pt idx="3">
                  <c:v>1237.5</c:v>
                </c:pt>
                <c:pt idx="4">
                  <c:v>692.30769230769238</c:v>
                </c:pt>
              </c:numCache>
            </c:numRef>
          </c:yVal>
          <c:smooth val="0"/>
          <c:extLst>
            <c:ext xmlns:c16="http://schemas.microsoft.com/office/drawing/2014/chart" uri="{C3380CC4-5D6E-409C-BE32-E72D297353CC}">
              <c16:uniqueId val="{00000003-B5B1-4F07-B534-D22514319D05}"/>
            </c:ext>
          </c:extLst>
        </c:ser>
        <c:dLbls>
          <c:showLegendKey val="0"/>
          <c:showVal val="0"/>
          <c:showCatName val="0"/>
          <c:showSerName val="0"/>
          <c:showPercent val="0"/>
          <c:showBubbleSize val="0"/>
        </c:dLbls>
        <c:axId val="417256671"/>
        <c:axId val="417258591"/>
      </c:scatterChart>
      <c:catAx>
        <c:axId val="417256671"/>
        <c:scaling>
          <c:orientation val="minMax"/>
        </c:scaling>
        <c:delete val="0"/>
        <c:axPos val="b"/>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417258591"/>
        <c:crosses val="autoZero"/>
        <c:auto val="1"/>
        <c:lblAlgn val="ctr"/>
        <c:lblOffset val="100"/>
        <c:noMultiLvlLbl val="0"/>
      </c:catAx>
      <c:valAx>
        <c:axId val="417258591"/>
        <c:scaling>
          <c:orientation val="minMax"/>
          <c:max val="1400"/>
          <c:min val="0"/>
        </c:scaling>
        <c:delete val="0"/>
        <c:axPos val="l"/>
        <c:numFmt formatCode="#,##0_ ;[Red]\-#,##0\ " sourceLinked="0"/>
        <c:majorTickMark val="out"/>
        <c:minorTickMark val="none"/>
        <c:tickLblPos val="nextTo"/>
        <c:spPr>
          <a:noFill/>
          <a:ln w="12700">
            <a:solidFill>
              <a:schemeClr val="tx1"/>
            </a:solidFill>
            <a:tailEnd type="none"/>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417256671"/>
        <c:crosses val="autoZero"/>
        <c:crossBetween val="between"/>
        <c:majorUnit val="200"/>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6350" cap="flat" cmpd="sng" algn="ctr">
      <a:noFill/>
      <a:round/>
    </a:ln>
    <a:effectLst/>
  </c:spPr>
  <c:txPr>
    <a:bodyPr/>
    <a:lstStyle/>
    <a:p>
      <a:pPr>
        <a:defRPr sz="7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3"/>
          <c:order val="0"/>
          <c:tx>
            <c:strRef>
              <c:f>'PLANILHA TIPO 5'!$Y$189</c:f>
              <c:strCache>
                <c:ptCount val="1"/>
                <c:pt idx="0">
                  <c:v>Média</c:v>
                </c:pt>
              </c:strCache>
            </c:strRef>
          </c:tx>
          <c:spPr>
            <a:ln w="12700" cap="sq">
              <a:solidFill>
                <a:schemeClr val="tx1"/>
              </a:solidFill>
              <a:prstDash val="dash"/>
              <a:round/>
            </a:ln>
            <a:effectLst/>
          </c:spPr>
          <c:marker>
            <c:symbol val="none"/>
          </c:marker>
          <c:val>
            <c:numRef>
              <c:f>'PLANILHA TIPO 5'!$Y$190:$Y$194</c:f>
              <c:numCache>
                <c:formatCode>#,##0.00_ ;[Red]\-#,##0.00\ </c:formatCode>
                <c:ptCount val="5"/>
                <c:pt idx="0">
                  <c:v>738.46153846153845</c:v>
                </c:pt>
                <c:pt idx="1">
                  <c:v>738.46153846153845</c:v>
                </c:pt>
                <c:pt idx="2">
                  <c:v>738.46153846153845</c:v>
                </c:pt>
                <c:pt idx="3">
                  <c:v>738.46153846153845</c:v>
                </c:pt>
                <c:pt idx="4">
                  <c:v>738.46153846153845</c:v>
                </c:pt>
              </c:numCache>
            </c:numRef>
          </c:val>
          <c:smooth val="0"/>
          <c:extLst>
            <c:ext xmlns:c16="http://schemas.microsoft.com/office/drawing/2014/chart" uri="{C3380CC4-5D6E-409C-BE32-E72D297353CC}">
              <c16:uniqueId val="{00000000-0D3F-47E5-B9F5-8F2AF3A74D8D}"/>
            </c:ext>
          </c:extLst>
        </c:ser>
        <c:ser>
          <c:idx val="2"/>
          <c:order val="2"/>
          <c:tx>
            <c:strRef>
              <c:f>'PLANILHA TIPO 5'!$X$189</c:f>
              <c:strCache>
                <c:ptCount val="1"/>
                <c:pt idx="0">
                  <c:v>Limite superior</c:v>
                </c:pt>
              </c:strCache>
            </c:strRef>
          </c:tx>
          <c:spPr>
            <a:ln w="12700" cap="sq">
              <a:solidFill>
                <a:srgbClr val="FF0000"/>
              </a:solidFill>
              <a:prstDash val="solid"/>
              <a:round/>
            </a:ln>
            <a:effectLst/>
          </c:spPr>
          <c:marker>
            <c:symbol val="none"/>
          </c:marker>
          <c:val>
            <c:numRef>
              <c:f>'PLANILHA TIPO 5'!$X$190:$X$194</c:f>
              <c:numCache>
                <c:formatCode>#,##0.00_ ;[Red]\-#,##0.00\ </c:formatCode>
                <c:ptCount val="5"/>
                <c:pt idx="0">
                  <c:v>960</c:v>
                </c:pt>
                <c:pt idx="1">
                  <c:v>960</c:v>
                </c:pt>
                <c:pt idx="2">
                  <c:v>960</c:v>
                </c:pt>
                <c:pt idx="3">
                  <c:v>960</c:v>
                </c:pt>
                <c:pt idx="4">
                  <c:v>960</c:v>
                </c:pt>
              </c:numCache>
            </c:numRef>
          </c:val>
          <c:smooth val="0"/>
          <c:extLst>
            <c:ext xmlns:c16="http://schemas.microsoft.com/office/drawing/2014/chart" uri="{C3380CC4-5D6E-409C-BE32-E72D297353CC}">
              <c16:uniqueId val="{00000001-0D3F-47E5-B9F5-8F2AF3A74D8D}"/>
            </c:ext>
          </c:extLst>
        </c:ser>
        <c:ser>
          <c:idx val="1"/>
          <c:order val="3"/>
          <c:tx>
            <c:strRef>
              <c:f>'PLANILHA TIPO 5'!$W$189</c:f>
              <c:strCache>
                <c:ptCount val="1"/>
                <c:pt idx="0">
                  <c:v>Limite inferior</c:v>
                </c:pt>
              </c:strCache>
            </c:strRef>
          </c:tx>
          <c:spPr>
            <a:ln w="12700" cap="sq">
              <a:solidFill>
                <a:srgbClr val="0000FF"/>
              </a:solidFill>
              <a:round/>
            </a:ln>
            <a:effectLst/>
          </c:spPr>
          <c:marker>
            <c:symbol val="none"/>
          </c:marker>
          <c:val>
            <c:numRef>
              <c:f>'PLANILHA TIPO 5'!$W$190:$W$194</c:f>
              <c:numCache>
                <c:formatCode>#,##0.00_ ;[Red]\-#,##0.00\ </c:formatCode>
                <c:ptCount val="5"/>
                <c:pt idx="0">
                  <c:v>516.92307692307691</c:v>
                </c:pt>
                <c:pt idx="1">
                  <c:v>516.92307692307691</c:v>
                </c:pt>
                <c:pt idx="2">
                  <c:v>516.92307692307691</c:v>
                </c:pt>
                <c:pt idx="3">
                  <c:v>516.92307692307691</c:v>
                </c:pt>
                <c:pt idx="4">
                  <c:v>516.92307692307691</c:v>
                </c:pt>
              </c:numCache>
            </c:numRef>
          </c:val>
          <c:smooth val="0"/>
          <c:extLst>
            <c:ext xmlns:c16="http://schemas.microsoft.com/office/drawing/2014/chart" uri="{C3380CC4-5D6E-409C-BE32-E72D297353CC}">
              <c16:uniqueId val="{00000002-0D3F-47E5-B9F5-8F2AF3A74D8D}"/>
            </c:ext>
          </c:extLst>
        </c:ser>
        <c:dLbls>
          <c:showLegendKey val="0"/>
          <c:showVal val="0"/>
          <c:showCatName val="0"/>
          <c:showSerName val="0"/>
          <c:showPercent val="0"/>
          <c:showBubbleSize val="0"/>
        </c:dLbls>
        <c:marker val="1"/>
        <c:smooth val="0"/>
        <c:axId val="417256671"/>
        <c:axId val="417258591"/>
      </c:lineChart>
      <c:scatterChart>
        <c:scatterStyle val="lineMarker"/>
        <c:varyColors val="0"/>
        <c:ser>
          <c:idx val="0"/>
          <c:order val="1"/>
          <c:tx>
            <c:strRef>
              <c:f>'PLANILHA TIPO 5'!$B$189</c:f>
              <c:strCache>
                <c:ptCount val="1"/>
                <c:pt idx="0">
                  <c:v>Valor unitário homogeneizado</c:v>
                </c:pt>
              </c:strCache>
            </c:strRef>
          </c:tx>
          <c:spPr>
            <a:ln w="25400" cap="rnd">
              <a:noFill/>
              <a:round/>
            </a:ln>
            <a:effectLst/>
          </c:spPr>
          <c:marker>
            <c:symbol val="diamond"/>
            <c:size val="6"/>
            <c:spPr>
              <a:solidFill>
                <a:schemeClr val="tx1"/>
              </a:solidFill>
              <a:ln w="9525">
                <a:noFill/>
              </a:ln>
              <a:effectLst/>
            </c:spPr>
          </c:marker>
          <c:yVal>
            <c:numRef>
              <c:f>'PLANILHA TIPO 5'!$B$190:$B$194</c:f>
              <c:numCache>
                <c:formatCode>#,##0.00_ ;[Red]\-#,##0.00\ </c:formatCode>
                <c:ptCount val="5"/>
                <c:pt idx="0">
                  <c:v>540</c:v>
                </c:pt>
                <c:pt idx="1">
                  <c:v>562.5</c:v>
                </c:pt>
                <c:pt idx="2">
                  <c:v>660</c:v>
                </c:pt>
                <c:pt idx="3">
                  <c:v>1237.5</c:v>
                </c:pt>
                <c:pt idx="4">
                  <c:v>692.30769230769238</c:v>
                </c:pt>
              </c:numCache>
            </c:numRef>
          </c:yVal>
          <c:smooth val="0"/>
          <c:extLst>
            <c:ext xmlns:c16="http://schemas.microsoft.com/office/drawing/2014/chart" uri="{C3380CC4-5D6E-409C-BE32-E72D297353CC}">
              <c16:uniqueId val="{00000003-0D3F-47E5-B9F5-8F2AF3A74D8D}"/>
            </c:ext>
          </c:extLst>
        </c:ser>
        <c:dLbls>
          <c:showLegendKey val="0"/>
          <c:showVal val="0"/>
          <c:showCatName val="0"/>
          <c:showSerName val="0"/>
          <c:showPercent val="0"/>
          <c:showBubbleSize val="0"/>
        </c:dLbls>
        <c:axId val="417256671"/>
        <c:axId val="417258591"/>
      </c:scatterChart>
      <c:catAx>
        <c:axId val="417256671"/>
        <c:scaling>
          <c:orientation val="minMax"/>
        </c:scaling>
        <c:delete val="0"/>
        <c:axPos val="b"/>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417258591"/>
        <c:crosses val="autoZero"/>
        <c:auto val="1"/>
        <c:lblAlgn val="ctr"/>
        <c:lblOffset val="100"/>
        <c:noMultiLvlLbl val="0"/>
      </c:catAx>
      <c:valAx>
        <c:axId val="417258591"/>
        <c:scaling>
          <c:orientation val="minMax"/>
          <c:max val="1400"/>
          <c:min val="0"/>
        </c:scaling>
        <c:delete val="0"/>
        <c:axPos val="l"/>
        <c:numFmt formatCode="#,##0_ ;[Red]\-#,##0\ " sourceLinked="0"/>
        <c:majorTickMark val="out"/>
        <c:minorTickMark val="none"/>
        <c:tickLblPos val="nextTo"/>
        <c:spPr>
          <a:noFill/>
          <a:ln w="12700">
            <a:solidFill>
              <a:schemeClr val="tx1"/>
            </a:solidFill>
            <a:tailEnd type="none"/>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417256671"/>
        <c:crosses val="autoZero"/>
        <c:crossBetween val="between"/>
        <c:majorUnit val="200"/>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chart>
  <c:spPr>
    <a:solidFill>
      <a:srgbClr val="FDFDFE"/>
    </a:solidFill>
    <a:ln w="6350" cap="flat" cmpd="sng" algn="ctr">
      <a:noFill/>
      <a:round/>
    </a:ln>
    <a:effectLst/>
  </c:spPr>
  <c:txPr>
    <a:bodyPr/>
    <a:lstStyle/>
    <a:p>
      <a:pPr>
        <a:defRPr sz="8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Proporção das partes em relação ao todo</c:v>
          </c:tx>
          <c:spPr>
            <a:solidFill>
              <a:schemeClr val="tx2">
                <a:lumMod val="50000"/>
                <a:lumOff val="50000"/>
              </a:schemeClr>
            </a:solidFill>
            <a:ln w="19050"/>
          </c:spPr>
          <c:dPt>
            <c:idx val="0"/>
            <c:bubble3D val="0"/>
            <c:spPr>
              <a:solidFill>
                <a:schemeClr val="tx1"/>
              </a:solidFill>
              <a:ln w="19050">
                <a:solidFill>
                  <a:schemeClr val="lt1"/>
                </a:solidFill>
              </a:ln>
              <a:effectLst/>
            </c:spPr>
            <c:extLst>
              <c:ext xmlns:c16="http://schemas.microsoft.com/office/drawing/2014/chart" uri="{C3380CC4-5D6E-409C-BE32-E72D297353CC}">
                <c16:uniqueId val="{00000001-338A-4738-A52E-BB84423A7A3D}"/>
              </c:ext>
            </c:extLst>
          </c:dPt>
          <c:dPt>
            <c:idx val="1"/>
            <c:bubble3D val="0"/>
            <c:spPr>
              <a:solidFill>
                <a:schemeClr val="bg1">
                  <a:lumMod val="75000"/>
                </a:schemeClr>
              </a:solidFill>
              <a:ln w="12700">
                <a:solidFill>
                  <a:schemeClr val="lt1"/>
                </a:solidFill>
              </a:ln>
              <a:effectLst/>
            </c:spPr>
            <c:extLst>
              <c:ext xmlns:c16="http://schemas.microsoft.com/office/drawing/2014/chart" uri="{C3380CC4-5D6E-409C-BE32-E72D297353CC}">
                <c16:uniqueId val="{00000003-338A-4738-A52E-BB84423A7A3D}"/>
              </c:ext>
            </c:extLst>
          </c:dPt>
          <c:dLbls>
            <c:dLbl>
              <c:idx val="0"/>
              <c:dLblPos val="outEnd"/>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338A-4738-A52E-BB84423A7A3D}"/>
                </c:ext>
              </c:extLst>
            </c:dLbl>
            <c:dLbl>
              <c:idx val="1"/>
              <c:dLblPos val="outEnd"/>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338A-4738-A52E-BB84423A7A3D}"/>
                </c:ext>
              </c:extLst>
            </c:dLbl>
            <c:numFmt formatCode="0.00%" sourceLinked="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showLegendKey val="0"/>
            <c:showVal val="0"/>
            <c:showCatName val="0"/>
            <c:showSerName val="0"/>
            <c:showPercent val="1"/>
            <c:showBubbleSize val="0"/>
            <c:showLeaderLines val="0"/>
            <c:extLst>
              <c:ext xmlns:c15="http://schemas.microsoft.com/office/drawing/2012/chart" uri="{CE6537A1-D6FC-4f65-9D91-7224C49458BB}"/>
            </c:extLst>
          </c:dLbls>
          <c:cat>
            <c:strRef>
              <c:f>'PLANILHA TIPO 5'!$T$458:$T$459</c:f>
              <c:strCache>
                <c:ptCount val="2"/>
                <c:pt idx="0">
                  <c:v>Terreno</c:v>
                </c:pt>
                <c:pt idx="1">
                  <c:v>Benfeitoria</c:v>
                </c:pt>
              </c:strCache>
            </c:strRef>
          </c:cat>
          <c:val>
            <c:numRef>
              <c:f>'PLANILHA TIPO 5'!$U$458:$U$459</c:f>
              <c:numCache>
                <c:formatCode>#,##0.00_ ;\-#,##0.00\ </c:formatCode>
                <c:ptCount val="2"/>
                <c:pt idx="0">
                  <c:v>236307.69230769231</c:v>
                </c:pt>
                <c:pt idx="1">
                  <c:v>308057.4885567826</c:v>
                </c:pt>
              </c:numCache>
            </c:numRef>
          </c:val>
          <c:extLst>
            <c:ext xmlns:c16="http://schemas.microsoft.com/office/drawing/2014/chart" uri="{C3380CC4-5D6E-409C-BE32-E72D297353CC}">
              <c16:uniqueId val="{00000004-338A-4738-A52E-BB84423A7A3D}"/>
            </c:ext>
          </c:extLst>
        </c:ser>
        <c:dLbls>
          <c:showLegendKey val="0"/>
          <c:showVal val="0"/>
          <c:showCatName val="0"/>
          <c:showSerName val="0"/>
          <c:showPercent val="1"/>
          <c:showBubbleSize val="0"/>
          <c:showLeaderLines val="0"/>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solidFill>
            <a:sysClr val="windowText" lastClr="000000"/>
          </a:solidFill>
        </a:defRPr>
      </a:pPr>
      <a:endParaRPr lang="pt-BR"/>
    </a:p>
  </c:txPr>
  <c:printSettings>
    <c:headerFooter/>
    <c:pageMargins b="0.78740157499999996" l="0.511811024" r="0.511811024" t="0.78740157499999996" header="0.31496062000000002" footer="0.31496062000000002"/>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plotArea>
      <c:layout/>
      <c:pieChart>
        <c:varyColors val="1"/>
        <c:dLbls>
          <c:showLegendKey val="0"/>
          <c:showVal val="0"/>
          <c:showCatName val="0"/>
          <c:showSerName val="0"/>
          <c:showPercent val="1"/>
          <c:showBubbleSize val="0"/>
          <c:showLeaderLines val="0"/>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solidFill>
            <a:sysClr val="windowText" lastClr="000000"/>
          </a:solidFill>
        </a:defRPr>
      </a:pPr>
      <a:endParaRPr lang="pt-BR"/>
    </a:p>
  </c:txPr>
  <c:printSettings>
    <c:headerFooter/>
    <c:pageMargins b="0.78740157499999996" l="0.511811024" r="0.511811024" t="0.78740157499999996" header="0.31496062000000002" footer="0.31496062000000002"/>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dLbls>
          <c:showLegendKey val="0"/>
          <c:showVal val="0"/>
          <c:showCatName val="0"/>
          <c:showSerName val="0"/>
          <c:showPercent val="1"/>
          <c:showBubbleSize val="0"/>
          <c:showLeaderLines val="0"/>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solidFill>
            <a:sysClr val="windowText" lastClr="000000"/>
          </a:solidFill>
        </a:defRPr>
      </a:pPr>
      <a:endParaRPr lang="pt-BR"/>
    </a:p>
  </c:txPr>
  <c:printSettings>
    <c:headerFooter/>
    <c:pageMargins b="0.78740157499999996" l="0.511811024" r="0.511811024" t="0.78740157499999996" header="0.31496062000000002" footer="0.31496062000000002"/>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dLbls>
          <c:showLegendKey val="0"/>
          <c:showVal val="0"/>
          <c:showCatName val="0"/>
          <c:showSerName val="0"/>
          <c:showPercent val="1"/>
          <c:showBubbleSize val="0"/>
          <c:showLeaderLines val="0"/>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solidFill>
            <a:sysClr val="windowText" lastClr="000000"/>
          </a:solidFill>
        </a:defRPr>
      </a:pPr>
      <a:endParaRPr lang="pt-BR"/>
    </a:p>
  </c:txPr>
  <c:printSettings>
    <c:headerFooter/>
    <c:pageMargins b="0.78740157499999996" l="0.511811024" r="0.511811024" t="0.78740157499999996" header="0.31496062000000002" footer="0.31496062000000002"/>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Proporção das partes em relação ao todo</c:v>
          </c:tx>
          <c:spPr>
            <a:solidFill>
              <a:schemeClr val="tx2">
                <a:lumMod val="50000"/>
                <a:lumOff val="50000"/>
              </a:schemeClr>
            </a:solidFill>
            <a:ln w="19050"/>
          </c:spPr>
          <c:dPt>
            <c:idx val="0"/>
            <c:bubble3D val="0"/>
            <c:spPr>
              <a:solidFill>
                <a:schemeClr val="tx1"/>
              </a:solidFill>
              <a:ln w="19050">
                <a:solidFill>
                  <a:schemeClr val="lt1"/>
                </a:solidFill>
              </a:ln>
              <a:effectLst/>
            </c:spPr>
            <c:extLst>
              <c:ext xmlns:c16="http://schemas.microsoft.com/office/drawing/2014/chart" uri="{C3380CC4-5D6E-409C-BE32-E72D297353CC}">
                <c16:uniqueId val="{00000001-747B-4DBD-8C78-528592E4632D}"/>
              </c:ext>
            </c:extLst>
          </c:dPt>
          <c:dPt>
            <c:idx val="1"/>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3-747B-4DBD-8C78-528592E4632D}"/>
              </c:ext>
            </c:extLst>
          </c:dPt>
          <c:dLbls>
            <c:dLbl>
              <c:idx val="0"/>
              <c:dLblPos val="outEnd"/>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747B-4DBD-8C78-528592E4632D}"/>
                </c:ext>
              </c:extLst>
            </c:dLbl>
            <c:dLbl>
              <c:idx val="1"/>
              <c:dLblPos val="outEnd"/>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747B-4DBD-8C78-528592E4632D}"/>
                </c:ext>
              </c:extLst>
            </c:dLbl>
            <c:numFmt formatCode="0.00%" sourceLinked="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showLegendKey val="0"/>
            <c:showVal val="0"/>
            <c:showCatName val="0"/>
            <c:showSerName val="0"/>
            <c:showPercent val="1"/>
            <c:showBubbleSize val="0"/>
            <c:showLeaderLines val="0"/>
            <c:extLst>
              <c:ext xmlns:c15="http://schemas.microsoft.com/office/drawing/2012/chart" uri="{CE6537A1-D6FC-4f65-9D91-7224C49458BB}"/>
            </c:extLst>
          </c:dLbls>
          <c:cat>
            <c:numLit>
              <c:formatCode>General</c:formatCode>
              <c:ptCount val="2"/>
            </c:numLit>
          </c:cat>
          <c:val>
            <c:numLit>
              <c:formatCode>General</c:formatCode>
              <c:ptCount val="2"/>
            </c:numLit>
          </c:val>
          <c:extLst>
            <c:ext xmlns:c16="http://schemas.microsoft.com/office/drawing/2014/chart" uri="{C3380CC4-5D6E-409C-BE32-E72D297353CC}">
              <c16:uniqueId val="{00000004-747B-4DBD-8C78-528592E4632D}"/>
            </c:ext>
          </c:extLst>
        </c:ser>
        <c:dLbls>
          <c:showLegendKey val="0"/>
          <c:showVal val="0"/>
          <c:showCatName val="0"/>
          <c:showSerName val="0"/>
          <c:showPercent val="1"/>
          <c:showBubbleSize val="0"/>
          <c:showLeaderLines val="0"/>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solidFill>
            <a:sysClr val="windowText" lastClr="000000"/>
          </a:solidFill>
        </a:defRPr>
      </a:pPr>
      <a:endParaRPr lang="pt-BR"/>
    </a:p>
  </c:txPr>
  <c:printSettings>
    <c:headerFooter/>
    <c:pageMargins b="0.78740157499999996" l="0.511811024" r="0.511811024" t="0.78740157499999996" header="0.31496062000000002" footer="0.3149606200000000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1"/>
          <c:tx>
            <c:v>Elementos da amostra após a homogeneização</c:v>
          </c:tx>
          <c:spPr>
            <a:solidFill>
              <a:schemeClr val="accent1"/>
            </a:solidFill>
            <a:ln>
              <a:noFill/>
            </a:ln>
            <a:effectLst/>
          </c:spPr>
          <c:invertIfNegative val="0"/>
          <c:val>
            <c:numRef>
              <c:f>'PLANILHA TIPO 1'!$H$159:$H$163</c:f>
              <c:numCache>
                <c:formatCode>#,##0.00_ ;[Red]\-#,##0.00\ </c:formatCode>
                <c:ptCount val="5"/>
                <c:pt idx="0">
                  <c:v>1.6</c:v>
                </c:pt>
                <c:pt idx="1">
                  <c:v>1.6</c:v>
                </c:pt>
                <c:pt idx="2">
                  <c:v>1.6</c:v>
                </c:pt>
                <c:pt idx="3">
                  <c:v>1.6</c:v>
                </c:pt>
                <c:pt idx="4">
                  <c:v>1.6</c:v>
                </c:pt>
              </c:numCache>
            </c:numRef>
          </c:val>
          <c:extLst>
            <c:ext xmlns:c16="http://schemas.microsoft.com/office/drawing/2014/chart" uri="{C3380CC4-5D6E-409C-BE32-E72D297353CC}">
              <c16:uniqueId val="{00000000-DF00-4977-AF9A-56874D78162B}"/>
            </c:ext>
          </c:extLst>
        </c:ser>
        <c:dLbls>
          <c:showLegendKey val="0"/>
          <c:showVal val="0"/>
          <c:showCatName val="0"/>
          <c:showSerName val="0"/>
          <c:showPercent val="0"/>
          <c:showBubbleSize val="0"/>
        </c:dLbls>
        <c:gapWidth val="219"/>
        <c:overlap val="100"/>
        <c:axId val="1095974352"/>
        <c:axId val="1095975312"/>
        <c:extLst>
          <c:ext xmlns:c15="http://schemas.microsoft.com/office/drawing/2012/chart" uri="{02D57815-91ED-43cb-92C2-25804820EDAC}">
            <c15:filteredBarSeries>
              <c15:ser>
                <c:idx val="3"/>
                <c:order val="3"/>
                <c:tx>
                  <c:v>Faixa inalterável</c:v>
                </c:tx>
                <c:spPr>
                  <a:solidFill>
                    <a:schemeClr val="bg1">
                      <a:lumMod val="95000"/>
                    </a:schemeClr>
                  </a:solidFill>
                  <a:ln>
                    <a:noFill/>
                  </a:ln>
                  <a:effectLst/>
                </c:spPr>
                <c:invertIfNegative val="0"/>
                <c:val>
                  <c:numRef>
                    <c:extLst>
                      <c:ext uri="{02D57815-91ED-43cb-92C2-25804820EDAC}">
                        <c15:formulaRef>
                          <c15:sqref>'PLANILHA TIPO 1'!$AC$136:$AC$140</c15:sqref>
                        </c15:formulaRef>
                      </c:ext>
                    </c:extLst>
                    <c:numCache>
                      <c:formatCode>#,##0.00_ ;\-#,##0.00\ </c:formatCode>
                      <c:ptCount val="5"/>
                    </c:numCache>
                  </c:numRef>
                </c:val>
                <c:extLst>
                  <c:ext xmlns:c16="http://schemas.microsoft.com/office/drawing/2014/chart" uri="{C3380CC4-5D6E-409C-BE32-E72D297353CC}">
                    <c16:uniqueId val="{00000003-DF00-4977-AF9A-56874D78162B}"/>
                  </c:ext>
                </c:extLst>
              </c15:ser>
            </c15:filteredBarSeries>
          </c:ext>
        </c:extLst>
      </c:barChart>
      <c:lineChart>
        <c:grouping val="standard"/>
        <c:varyColors val="0"/>
        <c:ser>
          <c:idx val="0"/>
          <c:order val="0"/>
          <c:tx>
            <c:v>Fator mínimo</c:v>
          </c:tx>
          <c:spPr>
            <a:ln w="12700" cap="rnd">
              <a:solidFill>
                <a:srgbClr val="0000FF"/>
              </a:solidFill>
              <a:round/>
            </a:ln>
            <a:effectLst/>
          </c:spPr>
          <c:marker>
            <c:symbol val="none"/>
          </c:marker>
          <c:val>
            <c:numRef>
              <c:f>'PLANILHA TIPO 1'!$Z$136:$Z$140</c:f>
              <c:numCache>
                <c:formatCode>#,##0.00_ ;\-#,##0.00\ </c:formatCode>
                <c:ptCount val="5"/>
                <c:pt idx="0">
                  <c:v>1</c:v>
                </c:pt>
                <c:pt idx="1">
                  <c:v>1</c:v>
                </c:pt>
                <c:pt idx="2">
                  <c:v>1</c:v>
                </c:pt>
                <c:pt idx="3">
                  <c:v>1</c:v>
                </c:pt>
                <c:pt idx="4">
                  <c:v>1</c:v>
                </c:pt>
              </c:numCache>
            </c:numRef>
          </c:val>
          <c:smooth val="0"/>
          <c:extLst>
            <c:ext xmlns:c16="http://schemas.microsoft.com/office/drawing/2014/chart" uri="{C3380CC4-5D6E-409C-BE32-E72D297353CC}">
              <c16:uniqueId val="{00000001-DF00-4977-AF9A-56874D78162B}"/>
            </c:ext>
          </c:extLst>
        </c:ser>
        <c:ser>
          <c:idx val="2"/>
          <c:order val="2"/>
          <c:tx>
            <c:v>Fator máximo</c:v>
          </c:tx>
          <c:spPr>
            <a:ln w="12700" cap="rnd">
              <a:solidFill>
                <a:srgbClr val="FF0000"/>
              </a:solidFill>
              <a:round/>
            </a:ln>
            <a:effectLst/>
          </c:spPr>
          <c:marker>
            <c:symbol val="none"/>
          </c:marker>
          <c:val>
            <c:numRef>
              <c:f>'PLANILHA TIPO 1'!$AB$136:$AB$140</c:f>
              <c:numCache>
                <c:formatCode>#,##0.00_ ;\-#,##0.00\ </c:formatCode>
                <c:ptCount val="5"/>
                <c:pt idx="0">
                  <c:v>1.9</c:v>
                </c:pt>
                <c:pt idx="1">
                  <c:v>1.9</c:v>
                </c:pt>
                <c:pt idx="2">
                  <c:v>1.9</c:v>
                </c:pt>
                <c:pt idx="3">
                  <c:v>1.9</c:v>
                </c:pt>
                <c:pt idx="4">
                  <c:v>1.9</c:v>
                </c:pt>
              </c:numCache>
            </c:numRef>
          </c:val>
          <c:smooth val="0"/>
          <c:extLst>
            <c:ext xmlns:c16="http://schemas.microsoft.com/office/drawing/2014/chart" uri="{C3380CC4-5D6E-409C-BE32-E72D297353CC}">
              <c16:uniqueId val="{00000002-DF00-4977-AF9A-56874D78162B}"/>
            </c:ext>
          </c:extLst>
        </c:ser>
        <c:dLbls>
          <c:showLegendKey val="0"/>
          <c:showVal val="0"/>
          <c:showCatName val="0"/>
          <c:showSerName val="0"/>
          <c:showPercent val="0"/>
          <c:showBubbleSize val="0"/>
        </c:dLbls>
        <c:marker val="1"/>
        <c:smooth val="0"/>
        <c:axId val="1095974352"/>
        <c:axId val="1095975312"/>
      </c:lineChart>
      <c:catAx>
        <c:axId val="1095974352"/>
        <c:scaling>
          <c:orientation val="minMax"/>
        </c:scaling>
        <c:delete val="0"/>
        <c:axPos val="b"/>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1095975312"/>
        <c:crosses val="autoZero"/>
        <c:auto val="1"/>
        <c:lblAlgn val="ctr"/>
        <c:lblOffset val="100"/>
        <c:noMultiLvlLbl val="0"/>
      </c:catAx>
      <c:valAx>
        <c:axId val="1095975312"/>
        <c:scaling>
          <c:orientation val="minMax"/>
          <c:max val="2"/>
          <c:min val="0"/>
        </c:scaling>
        <c:delete val="0"/>
        <c:axPos val="l"/>
        <c:numFmt formatCode="#,##0.00_ ;[Red]\-#,##0.00\ " sourceLinked="1"/>
        <c:majorTickMark val="out"/>
        <c:minorTickMark val="none"/>
        <c:tickLblPos val="nextTo"/>
        <c:spPr>
          <a:noFill/>
          <a:ln w="12700">
            <a:solidFill>
              <a:schemeClr val="tx1"/>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1095974352"/>
        <c:crosses val="autoZero"/>
        <c:crossBetween val="between"/>
        <c:majorUnit val="0.5"/>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3"/>
          <c:order val="0"/>
          <c:tx>
            <c:strRef>
              <c:f>'PLANILHA TIPO 1'!$Y$189</c:f>
              <c:strCache>
                <c:ptCount val="1"/>
                <c:pt idx="0">
                  <c:v>Média</c:v>
                </c:pt>
              </c:strCache>
            </c:strRef>
          </c:tx>
          <c:spPr>
            <a:ln w="12700" cap="sq">
              <a:solidFill>
                <a:schemeClr val="tx1"/>
              </a:solidFill>
              <a:prstDash val="dash"/>
              <a:round/>
            </a:ln>
            <a:effectLst/>
          </c:spPr>
          <c:marker>
            <c:symbol val="none"/>
          </c:marker>
          <c:val>
            <c:numRef>
              <c:f>'PLANILHA TIPO 1'!$Y$190:$Y$194</c:f>
              <c:numCache>
                <c:formatCode>#,##0.00_ ;[Red]\-#,##0.00\ </c:formatCode>
                <c:ptCount val="5"/>
                <c:pt idx="0">
                  <c:v>541.82117224880358</c:v>
                </c:pt>
                <c:pt idx="1">
                  <c:v>541.82117224880358</c:v>
                </c:pt>
                <c:pt idx="2">
                  <c:v>541.82117224880358</c:v>
                </c:pt>
                <c:pt idx="3">
                  <c:v>541.82117224880358</c:v>
                </c:pt>
                <c:pt idx="4">
                  <c:v>541.82117224880358</c:v>
                </c:pt>
              </c:numCache>
            </c:numRef>
          </c:val>
          <c:smooth val="0"/>
          <c:extLst>
            <c:ext xmlns:c16="http://schemas.microsoft.com/office/drawing/2014/chart" uri="{C3380CC4-5D6E-409C-BE32-E72D297353CC}">
              <c16:uniqueId val="{00000000-E95B-42F7-9327-CFE4C062303F}"/>
            </c:ext>
          </c:extLst>
        </c:ser>
        <c:ser>
          <c:idx val="2"/>
          <c:order val="2"/>
          <c:tx>
            <c:strRef>
              <c:f>'PLANILHA TIPO 1'!$X$189</c:f>
              <c:strCache>
                <c:ptCount val="1"/>
                <c:pt idx="0">
                  <c:v>Limite superior</c:v>
                </c:pt>
              </c:strCache>
            </c:strRef>
          </c:tx>
          <c:spPr>
            <a:ln w="12700" cap="sq">
              <a:solidFill>
                <a:srgbClr val="FF0000"/>
              </a:solidFill>
              <a:prstDash val="solid"/>
              <a:round/>
            </a:ln>
            <a:effectLst/>
          </c:spPr>
          <c:marker>
            <c:symbol val="none"/>
          </c:marker>
          <c:val>
            <c:numRef>
              <c:f>'PLANILHA TIPO 1'!$X$190:$X$194</c:f>
              <c:numCache>
                <c:formatCode>#,##0.00_ ;[Red]\-#,##0.00\ </c:formatCode>
                <c:ptCount val="5"/>
                <c:pt idx="0">
                  <c:v>704.36752392344465</c:v>
                </c:pt>
                <c:pt idx="1">
                  <c:v>704.36752392344465</c:v>
                </c:pt>
                <c:pt idx="2">
                  <c:v>704.36752392344465</c:v>
                </c:pt>
                <c:pt idx="3">
                  <c:v>704.36752392344465</c:v>
                </c:pt>
                <c:pt idx="4">
                  <c:v>704.36752392344465</c:v>
                </c:pt>
              </c:numCache>
            </c:numRef>
          </c:val>
          <c:smooth val="0"/>
          <c:extLst>
            <c:ext xmlns:c16="http://schemas.microsoft.com/office/drawing/2014/chart" uri="{C3380CC4-5D6E-409C-BE32-E72D297353CC}">
              <c16:uniqueId val="{00000001-E95B-42F7-9327-CFE4C062303F}"/>
            </c:ext>
          </c:extLst>
        </c:ser>
        <c:ser>
          <c:idx val="1"/>
          <c:order val="3"/>
          <c:tx>
            <c:strRef>
              <c:f>'PLANILHA TIPO 1'!$W$189</c:f>
              <c:strCache>
                <c:ptCount val="1"/>
                <c:pt idx="0">
                  <c:v>Limite inferior</c:v>
                </c:pt>
              </c:strCache>
            </c:strRef>
          </c:tx>
          <c:spPr>
            <a:ln w="12700" cap="sq">
              <a:solidFill>
                <a:srgbClr val="0000FF"/>
              </a:solidFill>
              <a:round/>
            </a:ln>
            <a:effectLst/>
          </c:spPr>
          <c:marker>
            <c:symbol val="none"/>
          </c:marker>
          <c:val>
            <c:numRef>
              <c:f>'PLANILHA TIPO 1'!$W$190:$W$194</c:f>
              <c:numCache>
                <c:formatCode>#,##0.00_ ;[Red]\-#,##0.00\ </c:formatCode>
                <c:ptCount val="5"/>
                <c:pt idx="0">
                  <c:v>379.2748205741625</c:v>
                </c:pt>
                <c:pt idx="1">
                  <c:v>379.2748205741625</c:v>
                </c:pt>
                <c:pt idx="2">
                  <c:v>379.2748205741625</c:v>
                </c:pt>
                <c:pt idx="3">
                  <c:v>379.2748205741625</c:v>
                </c:pt>
                <c:pt idx="4">
                  <c:v>379.2748205741625</c:v>
                </c:pt>
              </c:numCache>
            </c:numRef>
          </c:val>
          <c:smooth val="0"/>
          <c:extLst>
            <c:ext xmlns:c16="http://schemas.microsoft.com/office/drawing/2014/chart" uri="{C3380CC4-5D6E-409C-BE32-E72D297353CC}">
              <c16:uniqueId val="{00000002-E95B-42F7-9327-CFE4C062303F}"/>
            </c:ext>
          </c:extLst>
        </c:ser>
        <c:dLbls>
          <c:showLegendKey val="0"/>
          <c:showVal val="0"/>
          <c:showCatName val="0"/>
          <c:showSerName val="0"/>
          <c:showPercent val="0"/>
          <c:showBubbleSize val="0"/>
        </c:dLbls>
        <c:marker val="1"/>
        <c:smooth val="0"/>
        <c:axId val="417256671"/>
        <c:axId val="417258591"/>
      </c:lineChart>
      <c:scatterChart>
        <c:scatterStyle val="lineMarker"/>
        <c:varyColors val="0"/>
        <c:ser>
          <c:idx val="0"/>
          <c:order val="1"/>
          <c:tx>
            <c:strRef>
              <c:f>'PLANILHA TIPO 1'!$B$189</c:f>
              <c:strCache>
                <c:ptCount val="1"/>
                <c:pt idx="0">
                  <c:v>Valor unitário homogeneizado</c:v>
                </c:pt>
              </c:strCache>
            </c:strRef>
          </c:tx>
          <c:spPr>
            <a:ln w="25400" cap="rnd">
              <a:noFill/>
              <a:round/>
            </a:ln>
            <a:effectLst/>
          </c:spPr>
          <c:marker>
            <c:symbol val="diamond"/>
            <c:size val="6"/>
            <c:spPr>
              <a:solidFill>
                <a:schemeClr val="tx1"/>
              </a:solidFill>
              <a:ln w="9525">
                <a:noFill/>
              </a:ln>
              <a:effectLst/>
            </c:spPr>
          </c:marker>
          <c:yVal>
            <c:numRef>
              <c:f>'PLANILHA TIPO 1'!$B$190:$B$194</c:f>
              <c:numCache>
                <c:formatCode>#,##0.00_ ;[Red]\-#,##0.00\ </c:formatCode>
                <c:ptCount val="5"/>
                <c:pt idx="0">
                  <c:v>426.31578947368416</c:v>
                </c:pt>
                <c:pt idx="1">
                  <c:v>444.07894736842098</c:v>
                </c:pt>
                <c:pt idx="2">
                  <c:v>641.29554655870425</c:v>
                </c:pt>
                <c:pt idx="4">
                  <c:v>655.59440559440509</c:v>
                </c:pt>
              </c:numCache>
            </c:numRef>
          </c:yVal>
          <c:smooth val="0"/>
          <c:extLst>
            <c:ext xmlns:c16="http://schemas.microsoft.com/office/drawing/2014/chart" uri="{C3380CC4-5D6E-409C-BE32-E72D297353CC}">
              <c16:uniqueId val="{00000003-E95B-42F7-9327-CFE4C062303F}"/>
            </c:ext>
          </c:extLst>
        </c:ser>
        <c:dLbls>
          <c:showLegendKey val="0"/>
          <c:showVal val="0"/>
          <c:showCatName val="0"/>
          <c:showSerName val="0"/>
          <c:showPercent val="0"/>
          <c:showBubbleSize val="0"/>
        </c:dLbls>
        <c:axId val="417256671"/>
        <c:axId val="417258591"/>
      </c:scatterChart>
      <c:catAx>
        <c:axId val="417256671"/>
        <c:scaling>
          <c:orientation val="minMax"/>
        </c:scaling>
        <c:delete val="0"/>
        <c:axPos val="b"/>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417258591"/>
        <c:crosses val="autoZero"/>
        <c:auto val="1"/>
        <c:lblAlgn val="ctr"/>
        <c:lblOffset val="100"/>
        <c:noMultiLvlLbl val="0"/>
      </c:catAx>
      <c:valAx>
        <c:axId val="417258591"/>
        <c:scaling>
          <c:orientation val="minMax"/>
          <c:max val="1400"/>
          <c:min val="0"/>
        </c:scaling>
        <c:delete val="0"/>
        <c:axPos val="l"/>
        <c:numFmt formatCode="#,##0_ ;[Red]\-#,##0\ " sourceLinked="0"/>
        <c:majorTickMark val="out"/>
        <c:minorTickMark val="none"/>
        <c:tickLblPos val="nextTo"/>
        <c:spPr>
          <a:noFill/>
          <a:ln w="12700">
            <a:solidFill>
              <a:schemeClr val="tx1"/>
            </a:solidFill>
            <a:tailEnd type="none"/>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417256671"/>
        <c:crosses val="autoZero"/>
        <c:crossBetween val="between"/>
        <c:majorUnit val="200"/>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chart>
  <c:spPr>
    <a:solidFill>
      <a:srgbClr val="FDFDFE"/>
    </a:solidFill>
    <a:ln w="6350" cap="flat" cmpd="sng" algn="ctr">
      <a:noFill/>
      <a:round/>
    </a:ln>
    <a:effectLst/>
  </c:spPr>
  <c:txPr>
    <a:bodyPr/>
    <a:lstStyle/>
    <a:p>
      <a:pPr>
        <a:defRPr sz="8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2"/>
          <c:order val="1"/>
          <c:tx>
            <c:strRef>
              <c:f>'PLANILHA TIPO 1'!$Y$223</c:f>
              <c:strCache>
                <c:ptCount val="1"/>
                <c:pt idx="0">
                  <c:v>Média</c:v>
                </c:pt>
              </c:strCache>
            </c:strRef>
          </c:tx>
          <c:spPr>
            <a:ln w="12700" cap="rnd">
              <a:solidFill>
                <a:schemeClr val="tx1"/>
              </a:solidFill>
              <a:prstDash val="dash"/>
              <a:round/>
            </a:ln>
            <a:effectLst/>
          </c:spPr>
          <c:marker>
            <c:symbol val="none"/>
          </c:marker>
          <c:val>
            <c:numRef>
              <c:f>'PLANILHA TIPO 1'!$Y$224:$Y$228</c:f>
              <c:numCache>
                <c:formatCode>#,##0.00_ ;[Red]\-#,##0.00\ </c:formatCode>
                <c:ptCount val="5"/>
                <c:pt idx="0">
                  <c:v>541.82117224880358</c:v>
                </c:pt>
                <c:pt idx="1">
                  <c:v>541.82117224880358</c:v>
                </c:pt>
                <c:pt idx="2">
                  <c:v>541.82117224880358</c:v>
                </c:pt>
                <c:pt idx="3">
                  <c:v>541.82117224880358</c:v>
                </c:pt>
                <c:pt idx="4">
                  <c:v>541.82117224880358</c:v>
                </c:pt>
              </c:numCache>
            </c:numRef>
          </c:val>
          <c:smooth val="0"/>
          <c:extLst>
            <c:ext xmlns:c16="http://schemas.microsoft.com/office/drawing/2014/chart" uri="{C3380CC4-5D6E-409C-BE32-E72D297353CC}">
              <c16:uniqueId val="{00000000-0F3F-45B3-81FA-DD8891C748AB}"/>
            </c:ext>
          </c:extLst>
        </c:ser>
        <c:ser>
          <c:idx val="1"/>
          <c:order val="2"/>
          <c:tx>
            <c:strRef>
              <c:f>'PLANILHA TIPO 1'!$W$223</c:f>
              <c:strCache>
                <c:ptCount val="1"/>
                <c:pt idx="0">
                  <c:v>Limite inferior</c:v>
                </c:pt>
              </c:strCache>
            </c:strRef>
          </c:tx>
          <c:spPr>
            <a:ln w="12700" cap="sq">
              <a:solidFill>
                <a:srgbClr val="0000FF"/>
              </a:solidFill>
              <a:round/>
            </a:ln>
            <a:effectLst/>
          </c:spPr>
          <c:marker>
            <c:symbol val="none"/>
          </c:marker>
          <c:val>
            <c:numRef>
              <c:f>'PLANILHA TIPO 1'!$W$224:$W$228</c:f>
              <c:numCache>
                <c:formatCode>#,##0.00_ ;[Red]\-#,##0.00\ </c:formatCode>
                <c:ptCount val="5"/>
                <c:pt idx="0">
                  <c:v>352.4032816237775</c:v>
                </c:pt>
                <c:pt idx="1">
                  <c:v>352.4032816237775</c:v>
                </c:pt>
                <c:pt idx="2">
                  <c:v>352.4032816237775</c:v>
                </c:pt>
                <c:pt idx="3">
                  <c:v>352.4032816237775</c:v>
                </c:pt>
                <c:pt idx="4">
                  <c:v>352.4032816237775</c:v>
                </c:pt>
              </c:numCache>
            </c:numRef>
          </c:val>
          <c:smooth val="0"/>
          <c:extLst>
            <c:ext xmlns:c16="http://schemas.microsoft.com/office/drawing/2014/chart" uri="{C3380CC4-5D6E-409C-BE32-E72D297353CC}">
              <c16:uniqueId val="{00000001-0F3F-45B3-81FA-DD8891C748AB}"/>
            </c:ext>
          </c:extLst>
        </c:ser>
        <c:ser>
          <c:idx val="3"/>
          <c:order val="3"/>
          <c:tx>
            <c:strRef>
              <c:f>'PLANILHA TIPO 1'!$X$223</c:f>
              <c:strCache>
                <c:ptCount val="1"/>
                <c:pt idx="0">
                  <c:v>Limite superior</c:v>
                </c:pt>
              </c:strCache>
            </c:strRef>
          </c:tx>
          <c:spPr>
            <a:ln w="12700" cap="sq">
              <a:solidFill>
                <a:srgbClr val="FF0000"/>
              </a:solidFill>
              <a:prstDash val="solid"/>
              <a:round/>
            </a:ln>
            <a:effectLst/>
          </c:spPr>
          <c:marker>
            <c:symbol val="none"/>
          </c:marker>
          <c:val>
            <c:numRef>
              <c:f>'PLANILHA TIPO 1'!$X$224:$X$228</c:f>
              <c:numCache>
                <c:formatCode>#,##0.00_ ;[Red]\-#,##0.00\ </c:formatCode>
                <c:ptCount val="5"/>
                <c:pt idx="0">
                  <c:v>731.23906287382965</c:v>
                </c:pt>
                <c:pt idx="1">
                  <c:v>731.23906287382965</c:v>
                </c:pt>
                <c:pt idx="2">
                  <c:v>731.23906287382965</c:v>
                </c:pt>
                <c:pt idx="3">
                  <c:v>731.23906287382965</c:v>
                </c:pt>
                <c:pt idx="4">
                  <c:v>731.23906287382965</c:v>
                </c:pt>
              </c:numCache>
            </c:numRef>
          </c:val>
          <c:smooth val="0"/>
          <c:extLst>
            <c:ext xmlns:c16="http://schemas.microsoft.com/office/drawing/2014/chart" uri="{C3380CC4-5D6E-409C-BE32-E72D297353CC}">
              <c16:uniqueId val="{00000002-0F3F-45B3-81FA-DD8891C748AB}"/>
            </c:ext>
          </c:extLst>
        </c:ser>
        <c:dLbls>
          <c:showLegendKey val="0"/>
          <c:showVal val="0"/>
          <c:showCatName val="0"/>
          <c:showSerName val="0"/>
          <c:showPercent val="0"/>
          <c:showBubbleSize val="0"/>
        </c:dLbls>
        <c:marker val="1"/>
        <c:smooth val="0"/>
        <c:axId val="417256671"/>
        <c:axId val="417258591"/>
      </c:lineChart>
      <c:scatterChart>
        <c:scatterStyle val="lineMarker"/>
        <c:varyColors val="0"/>
        <c:ser>
          <c:idx val="0"/>
          <c:order val="0"/>
          <c:tx>
            <c:strRef>
              <c:f>'PLANILHA TIPO 1'!$B$223</c:f>
              <c:strCache>
                <c:ptCount val="1"/>
                <c:pt idx="0">
                  <c:v>Valor unitário homogeneizado</c:v>
                </c:pt>
              </c:strCache>
            </c:strRef>
          </c:tx>
          <c:spPr>
            <a:ln w="25400" cap="rnd">
              <a:noFill/>
              <a:round/>
            </a:ln>
            <a:effectLst/>
          </c:spPr>
          <c:marker>
            <c:symbol val="diamond"/>
            <c:size val="6"/>
            <c:spPr>
              <a:solidFill>
                <a:schemeClr val="tx1"/>
              </a:solidFill>
              <a:ln w="9525">
                <a:noFill/>
              </a:ln>
              <a:effectLst/>
            </c:spPr>
          </c:marker>
          <c:yVal>
            <c:numRef>
              <c:f>'PLANILHA TIPO 1'!$B$224:$B$228</c:f>
              <c:numCache>
                <c:formatCode>#,##0.00_ ;[Red]\-#,##0.00\ </c:formatCode>
                <c:ptCount val="5"/>
                <c:pt idx="0">
                  <c:v>426.31578947368416</c:v>
                </c:pt>
                <c:pt idx="1">
                  <c:v>444.07894736842098</c:v>
                </c:pt>
                <c:pt idx="2">
                  <c:v>641.29554655870425</c:v>
                </c:pt>
                <c:pt idx="4">
                  <c:v>655.59440559440509</c:v>
                </c:pt>
              </c:numCache>
            </c:numRef>
          </c:yVal>
          <c:smooth val="0"/>
          <c:extLst>
            <c:ext xmlns:c16="http://schemas.microsoft.com/office/drawing/2014/chart" uri="{C3380CC4-5D6E-409C-BE32-E72D297353CC}">
              <c16:uniqueId val="{00000003-0F3F-45B3-81FA-DD8891C748AB}"/>
            </c:ext>
          </c:extLst>
        </c:ser>
        <c:dLbls>
          <c:showLegendKey val="0"/>
          <c:showVal val="0"/>
          <c:showCatName val="0"/>
          <c:showSerName val="0"/>
          <c:showPercent val="0"/>
          <c:showBubbleSize val="0"/>
        </c:dLbls>
        <c:axId val="417256671"/>
        <c:axId val="417258591"/>
      </c:scatterChart>
      <c:catAx>
        <c:axId val="417256671"/>
        <c:scaling>
          <c:orientation val="minMax"/>
        </c:scaling>
        <c:delete val="0"/>
        <c:axPos val="b"/>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417258591"/>
        <c:crosses val="autoZero"/>
        <c:auto val="1"/>
        <c:lblAlgn val="ctr"/>
        <c:lblOffset val="100"/>
        <c:noMultiLvlLbl val="0"/>
      </c:catAx>
      <c:valAx>
        <c:axId val="417258591"/>
        <c:scaling>
          <c:orientation val="minMax"/>
          <c:max val="1400"/>
          <c:min val="0"/>
        </c:scaling>
        <c:delete val="0"/>
        <c:axPos val="l"/>
        <c:numFmt formatCode="#,##0_ ;[Red]\-#,##0\ " sourceLinked="0"/>
        <c:majorTickMark val="out"/>
        <c:minorTickMark val="none"/>
        <c:tickLblPos val="nextTo"/>
        <c:spPr>
          <a:noFill/>
          <a:ln w="12700">
            <a:solidFill>
              <a:schemeClr val="tx1"/>
            </a:solidFill>
            <a:tailEnd type="none"/>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417256671"/>
        <c:crosses val="autoZero"/>
        <c:crossBetween val="between"/>
        <c:majorUnit val="200"/>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6350" cap="flat" cmpd="sng" algn="ctr">
      <a:noFill/>
      <a:round/>
    </a:ln>
    <a:effectLst/>
  </c:spPr>
  <c:txPr>
    <a:bodyPr/>
    <a:lstStyle/>
    <a:p>
      <a:pPr>
        <a:defRPr sz="8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1"/>
          <c:order val="1"/>
          <c:tx>
            <c:strRef>
              <c:f>'PLANILHA TIPO 1'!$Y$259</c:f>
              <c:strCache>
                <c:ptCount val="1"/>
                <c:pt idx="0">
                  <c:v>Média</c:v>
                </c:pt>
              </c:strCache>
            </c:strRef>
          </c:tx>
          <c:spPr>
            <a:ln w="12700" cap="sq">
              <a:solidFill>
                <a:schemeClr val="tx1"/>
              </a:solidFill>
              <a:prstDash val="dash"/>
              <a:round/>
            </a:ln>
            <a:effectLst/>
          </c:spPr>
          <c:marker>
            <c:symbol val="none"/>
          </c:marker>
          <c:val>
            <c:numRef>
              <c:f>'PLANILHA TIPO 1'!$Y$260:$Y$264</c:f>
              <c:numCache>
                <c:formatCode>#,##0.00_ ;[Red]\-#,##0.00\ </c:formatCode>
                <c:ptCount val="5"/>
                <c:pt idx="0">
                  <c:v>541.82117224880358</c:v>
                </c:pt>
                <c:pt idx="1">
                  <c:v>541.82117224880358</c:v>
                </c:pt>
                <c:pt idx="2">
                  <c:v>541.82117224880358</c:v>
                </c:pt>
                <c:pt idx="3">
                  <c:v>541.82117224880358</c:v>
                </c:pt>
                <c:pt idx="4">
                  <c:v>541.82117224880358</c:v>
                </c:pt>
              </c:numCache>
            </c:numRef>
          </c:val>
          <c:smooth val="0"/>
          <c:extLst>
            <c:ext xmlns:c16="http://schemas.microsoft.com/office/drawing/2014/chart" uri="{C3380CC4-5D6E-409C-BE32-E72D297353CC}">
              <c16:uniqueId val="{00000000-42E0-4AB1-8AD4-CE3561E8BD6D}"/>
            </c:ext>
          </c:extLst>
        </c:ser>
        <c:ser>
          <c:idx val="3"/>
          <c:order val="2"/>
          <c:tx>
            <c:strRef>
              <c:f>'PLANILHA TIPO 1'!$W$259</c:f>
              <c:strCache>
                <c:ptCount val="1"/>
                <c:pt idx="0">
                  <c:v>Limite inferior</c:v>
                </c:pt>
              </c:strCache>
            </c:strRef>
          </c:tx>
          <c:spPr>
            <a:ln w="12700" cap="sq">
              <a:solidFill>
                <a:srgbClr val="0000FF"/>
              </a:solidFill>
              <a:round/>
            </a:ln>
            <a:effectLst/>
          </c:spPr>
          <c:marker>
            <c:symbol val="none"/>
          </c:marker>
          <c:val>
            <c:numRef>
              <c:f>'PLANILHA TIPO 1'!$W$260:$W$264</c:f>
              <c:numCache>
                <c:formatCode>#,##0.00_ ;[Red]\-#,##0.00\ </c:formatCode>
                <c:ptCount val="5"/>
                <c:pt idx="0">
                  <c:v>349.35046291013253</c:v>
                </c:pt>
                <c:pt idx="1">
                  <c:v>349.35046291013253</c:v>
                </c:pt>
                <c:pt idx="2">
                  <c:v>349.35046291013253</c:v>
                </c:pt>
                <c:pt idx="3">
                  <c:v>349.35046291013253</c:v>
                </c:pt>
                <c:pt idx="4">
                  <c:v>349.35046291013253</c:v>
                </c:pt>
              </c:numCache>
            </c:numRef>
          </c:val>
          <c:smooth val="0"/>
          <c:extLst>
            <c:ext xmlns:c16="http://schemas.microsoft.com/office/drawing/2014/chart" uri="{C3380CC4-5D6E-409C-BE32-E72D297353CC}">
              <c16:uniqueId val="{00000001-42E0-4AB1-8AD4-CE3561E8BD6D}"/>
            </c:ext>
          </c:extLst>
        </c:ser>
        <c:ser>
          <c:idx val="2"/>
          <c:order val="3"/>
          <c:tx>
            <c:strRef>
              <c:f>'PLANILHA TIPO 1'!$X$259</c:f>
              <c:strCache>
                <c:ptCount val="1"/>
                <c:pt idx="0">
                  <c:v>Limite superior</c:v>
                </c:pt>
              </c:strCache>
            </c:strRef>
          </c:tx>
          <c:spPr>
            <a:ln w="12700" cap="sq">
              <a:solidFill>
                <a:srgbClr val="FF0000"/>
              </a:solidFill>
              <a:round/>
            </a:ln>
            <a:effectLst/>
          </c:spPr>
          <c:marker>
            <c:symbol val="none"/>
          </c:marker>
          <c:val>
            <c:numRef>
              <c:f>'PLANILHA TIPO 1'!$X$260:$X$264</c:f>
              <c:numCache>
                <c:formatCode>#,##0.00_ ;[Red]\-#,##0.00\ </c:formatCode>
                <c:ptCount val="5"/>
                <c:pt idx="0">
                  <c:v>734.29188158747456</c:v>
                </c:pt>
                <c:pt idx="1">
                  <c:v>734.29188158747456</c:v>
                </c:pt>
                <c:pt idx="2">
                  <c:v>734.29188158747456</c:v>
                </c:pt>
                <c:pt idx="3">
                  <c:v>734.29188158747456</c:v>
                </c:pt>
                <c:pt idx="4">
                  <c:v>734.29188158747456</c:v>
                </c:pt>
              </c:numCache>
            </c:numRef>
          </c:val>
          <c:smooth val="0"/>
          <c:extLst>
            <c:ext xmlns:c16="http://schemas.microsoft.com/office/drawing/2014/chart" uri="{C3380CC4-5D6E-409C-BE32-E72D297353CC}">
              <c16:uniqueId val="{00000002-42E0-4AB1-8AD4-CE3561E8BD6D}"/>
            </c:ext>
          </c:extLst>
        </c:ser>
        <c:dLbls>
          <c:showLegendKey val="0"/>
          <c:showVal val="0"/>
          <c:showCatName val="0"/>
          <c:showSerName val="0"/>
          <c:showPercent val="0"/>
          <c:showBubbleSize val="0"/>
        </c:dLbls>
        <c:marker val="1"/>
        <c:smooth val="0"/>
        <c:axId val="417256671"/>
        <c:axId val="417258591"/>
      </c:lineChart>
      <c:scatterChart>
        <c:scatterStyle val="lineMarker"/>
        <c:varyColors val="0"/>
        <c:ser>
          <c:idx val="0"/>
          <c:order val="0"/>
          <c:tx>
            <c:strRef>
              <c:f>'PLANILHA TIPO 1'!$B$259</c:f>
              <c:strCache>
                <c:ptCount val="1"/>
                <c:pt idx="0">
                  <c:v>Valor unitário homogeneizado</c:v>
                </c:pt>
              </c:strCache>
            </c:strRef>
          </c:tx>
          <c:spPr>
            <a:ln w="25400" cap="rnd">
              <a:noFill/>
              <a:round/>
            </a:ln>
            <a:effectLst/>
          </c:spPr>
          <c:marker>
            <c:symbol val="diamond"/>
            <c:size val="6"/>
            <c:spPr>
              <a:solidFill>
                <a:schemeClr val="tx1"/>
              </a:solidFill>
              <a:ln w="9525">
                <a:noFill/>
              </a:ln>
              <a:effectLst/>
            </c:spPr>
          </c:marker>
          <c:yVal>
            <c:numRef>
              <c:f>'PLANILHA TIPO 1'!$B$260:$B$264</c:f>
              <c:numCache>
                <c:formatCode>#,##0.00_ ;[Red]\-#,##0.00\ </c:formatCode>
                <c:ptCount val="5"/>
                <c:pt idx="0">
                  <c:v>426.31578947368416</c:v>
                </c:pt>
                <c:pt idx="1">
                  <c:v>444.07894736842098</c:v>
                </c:pt>
                <c:pt idx="2">
                  <c:v>641.29554655870425</c:v>
                </c:pt>
                <c:pt idx="4">
                  <c:v>655.59440559440509</c:v>
                </c:pt>
              </c:numCache>
            </c:numRef>
          </c:yVal>
          <c:smooth val="0"/>
          <c:extLst>
            <c:ext xmlns:c16="http://schemas.microsoft.com/office/drawing/2014/chart" uri="{C3380CC4-5D6E-409C-BE32-E72D297353CC}">
              <c16:uniqueId val="{00000003-42E0-4AB1-8AD4-CE3561E8BD6D}"/>
            </c:ext>
          </c:extLst>
        </c:ser>
        <c:dLbls>
          <c:showLegendKey val="0"/>
          <c:showVal val="0"/>
          <c:showCatName val="0"/>
          <c:showSerName val="0"/>
          <c:showPercent val="0"/>
          <c:showBubbleSize val="0"/>
        </c:dLbls>
        <c:axId val="417256671"/>
        <c:axId val="417258591"/>
      </c:scatterChart>
      <c:catAx>
        <c:axId val="417256671"/>
        <c:scaling>
          <c:orientation val="minMax"/>
        </c:scaling>
        <c:delete val="0"/>
        <c:axPos val="b"/>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417258591"/>
        <c:crosses val="autoZero"/>
        <c:auto val="1"/>
        <c:lblAlgn val="ctr"/>
        <c:lblOffset val="100"/>
        <c:noMultiLvlLbl val="0"/>
      </c:catAx>
      <c:valAx>
        <c:axId val="417258591"/>
        <c:scaling>
          <c:orientation val="minMax"/>
          <c:max val="1400"/>
          <c:min val="0"/>
        </c:scaling>
        <c:delete val="0"/>
        <c:axPos val="l"/>
        <c:numFmt formatCode="#,##0_ ;[Red]\-#,##0\ " sourceLinked="0"/>
        <c:majorTickMark val="out"/>
        <c:minorTickMark val="none"/>
        <c:tickLblPos val="nextTo"/>
        <c:spPr>
          <a:noFill/>
          <a:ln w="12700">
            <a:solidFill>
              <a:schemeClr val="tx1"/>
            </a:solidFill>
            <a:tailEnd type="none"/>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417256671"/>
        <c:crosses val="autoZero"/>
        <c:crossBetween val="between"/>
        <c:majorUnit val="200"/>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6350" cap="flat" cmpd="sng" algn="ctr">
      <a:noFill/>
      <a:round/>
    </a:ln>
    <a:effectLst/>
  </c:spPr>
  <c:txPr>
    <a:bodyPr/>
    <a:lstStyle/>
    <a:p>
      <a:pPr>
        <a:defRPr sz="7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Itens da amostra</c:v>
          </c:tx>
          <c:spPr>
            <a:solidFill>
              <a:schemeClr val="accent1"/>
            </a:solidFill>
            <a:ln>
              <a:noFill/>
            </a:ln>
            <a:effectLst/>
          </c:spPr>
          <c:invertIfNegative val="0"/>
          <c:val>
            <c:numRef>
              <c:f>'PLANILHA TIPO 2'!$J$39:$J$43</c:f>
              <c:numCache>
                <c:formatCode>#,##0.00_ ;[Red]\-#,##0.00\ </c:formatCode>
                <c:ptCount val="5"/>
                <c:pt idx="0">
                  <c:v>1</c:v>
                </c:pt>
                <c:pt idx="1">
                  <c:v>1</c:v>
                </c:pt>
                <c:pt idx="2">
                  <c:v>1</c:v>
                </c:pt>
                <c:pt idx="3">
                  <c:v>1</c:v>
                </c:pt>
                <c:pt idx="4">
                  <c:v>1</c:v>
                </c:pt>
              </c:numCache>
            </c:numRef>
          </c:val>
          <c:extLst>
            <c:ext xmlns:c16="http://schemas.microsoft.com/office/drawing/2014/chart" uri="{C3380CC4-5D6E-409C-BE32-E72D297353CC}">
              <c16:uniqueId val="{00000000-FE88-433E-BEF5-6EE8FC4929B2}"/>
            </c:ext>
          </c:extLst>
        </c:ser>
        <c:dLbls>
          <c:showLegendKey val="0"/>
          <c:showVal val="0"/>
          <c:showCatName val="0"/>
          <c:showSerName val="0"/>
          <c:showPercent val="0"/>
          <c:showBubbleSize val="0"/>
        </c:dLbls>
        <c:gapWidth val="219"/>
        <c:axId val="884650287"/>
        <c:axId val="863456463"/>
      </c:barChart>
      <c:lineChart>
        <c:grouping val="standard"/>
        <c:varyColors val="0"/>
        <c:ser>
          <c:idx val="1"/>
          <c:order val="1"/>
          <c:tx>
            <c:strRef>
              <c:f>'PLANILHA TIPO 2'!$Y$38</c:f>
              <c:strCache>
                <c:ptCount val="1"/>
                <c:pt idx="0">
                  <c:v>Paradigma</c:v>
                </c:pt>
              </c:strCache>
            </c:strRef>
          </c:tx>
          <c:spPr>
            <a:ln w="12700" cap="sq">
              <a:solidFill>
                <a:schemeClr val="tx1"/>
              </a:solidFill>
              <a:round/>
            </a:ln>
            <a:effectLst/>
          </c:spPr>
          <c:marker>
            <c:symbol val="none"/>
          </c:marker>
          <c:val>
            <c:numRef>
              <c:f>'PLANILHA TIPO 2'!$Y$39:$Y$43</c:f>
              <c:numCache>
                <c:formatCode>#,##0.00_ ;\-#,##0.00\ </c:formatCode>
                <c:ptCount val="5"/>
                <c:pt idx="0">
                  <c:v>1</c:v>
                </c:pt>
                <c:pt idx="1">
                  <c:v>1</c:v>
                </c:pt>
                <c:pt idx="2">
                  <c:v>1</c:v>
                </c:pt>
                <c:pt idx="3">
                  <c:v>1</c:v>
                </c:pt>
                <c:pt idx="4">
                  <c:v>1</c:v>
                </c:pt>
              </c:numCache>
            </c:numRef>
          </c:val>
          <c:smooth val="0"/>
          <c:extLst>
            <c:ext xmlns:c16="http://schemas.microsoft.com/office/drawing/2014/chart" uri="{C3380CC4-5D6E-409C-BE32-E72D297353CC}">
              <c16:uniqueId val="{00000001-FE88-433E-BEF5-6EE8FC4929B2}"/>
            </c:ext>
          </c:extLst>
        </c:ser>
        <c:dLbls>
          <c:showLegendKey val="0"/>
          <c:showVal val="0"/>
          <c:showCatName val="0"/>
          <c:showSerName val="0"/>
          <c:showPercent val="0"/>
          <c:showBubbleSize val="0"/>
        </c:dLbls>
        <c:marker val="1"/>
        <c:smooth val="0"/>
        <c:axId val="884650287"/>
        <c:axId val="863456463"/>
      </c:lineChart>
      <c:catAx>
        <c:axId val="884650287"/>
        <c:scaling>
          <c:orientation val="minMax"/>
        </c:scaling>
        <c:delete val="0"/>
        <c:axPos val="b"/>
        <c:numFmt formatCode="General" sourceLinked="0"/>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863456463"/>
        <c:crosses val="autoZero"/>
        <c:auto val="1"/>
        <c:lblAlgn val="ctr"/>
        <c:lblOffset val="100"/>
        <c:noMultiLvlLbl val="0"/>
      </c:catAx>
      <c:valAx>
        <c:axId val="863456463"/>
        <c:scaling>
          <c:orientation val="minMax"/>
          <c:max val="1.5"/>
        </c:scaling>
        <c:delete val="0"/>
        <c:axPos val="l"/>
        <c:numFmt formatCode="#,##0.00_ ;[Red]\-#,##0.00\ " sourceLinked="1"/>
        <c:majorTickMark val="out"/>
        <c:minorTickMark val="none"/>
        <c:tickLblPos val="nextTo"/>
        <c:spPr>
          <a:noFill/>
          <a:ln w="12700">
            <a:solidFill>
              <a:schemeClr val="tx1"/>
            </a:solidFill>
            <a:tailEnd type="triangle"/>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884650287"/>
        <c:crosses val="autoZero"/>
        <c:crossBetween val="between"/>
        <c:majorUnit val="0.5"/>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12700" cap="flat" cmpd="sng" algn="ctr">
      <a:noFill/>
      <a:round/>
    </a:ln>
    <a:effectLst/>
  </c:spPr>
  <c:txPr>
    <a:bodyPr/>
    <a:lstStyle/>
    <a:p>
      <a:pPr>
        <a:defRPr sz="9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withinLinearReversed" id="23">
  <a:schemeClr val="accent3"/>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47.xml"/><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48.xml"/><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1.png"/><Relationship Id="rId4" Type="http://schemas.openxmlformats.org/officeDocument/2006/relationships/image" Target="../media/image5.png"/></Relationships>
</file>

<file path=xl/drawings/_rels/drawing1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7.png"/></Relationships>
</file>

<file path=xl/drawings/_rels/drawing3.xml.rels><?xml version="1.0" encoding="UTF-8" standalone="yes"?>
<Relationships xmlns="http://schemas.openxmlformats.org/package/2006/relationships"><Relationship Id="rId8" Type="http://schemas.openxmlformats.org/officeDocument/2006/relationships/chart" Target="../charts/chart7.xml"/><Relationship Id="rId3" Type="http://schemas.openxmlformats.org/officeDocument/2006/relationships/chart" Target="../charts/chart2.xml"/><Relationship Id="rId7" Type="http://schemas.openxmlformats.org/officeDocument/2006/relationships/chart" Target="../charts/chart6.xml"/><Relationship Id="rId2" Type="http://schemas.openxmlformats.org/officeDocument/2006/relationships/chart" Target="../charts/chart1.xml"/><Relationship Id="rId1" Type="http://schemas.openxmlformats.org/officeDocument/2006/relationships/image" Target="../media/image1.png"/><Relationship Id="rId6" Type="http://schemas.openxmlformats.org/officeDocument/2006/relationships/chart" Target="../charts/chart5.xml"/><Relationship Id="rId5" Type="http://schemas.openxmlformats.org/officeDocument/2006/relationships/chart" Target="../charts/chart4.xml"/><Relationship Id="rId10" Type="http://schemas.openxmlformats.org/officeDocument/2006/relationships/image" Target="../media/image2.png"/><Relationship Id="rId4" Type="http://schemas.openxmlformats.org/officeDocument/2006/relationships/chart" Target="../charts/chart3.xml"/><Relationship Id="rId9" Type="http://schemas.openxmlformats.org/officeDocument/2006/relationships/chart" Target="../charts/chart8.xml"/></Relationships>
</file>

<file path=xl/drawings/_rels/drawing4.xml.rels><?xml version="1.0" encoding="UTF-8" standalone="yes"?>
<Relationships xmlns="http://schemas.openxmlformats.org/package/2006/relationships"><Relationship Id="rId8" Type="http://schemas.openxmlformats.org/officeDocument/2006/relationships/chart" Target="../charts/chart15.xml"/><Relationship Id="rId3" Type="http://schemas.openxmlformats.org/officeDocument/2006/relationships/chart" Target="../charts/chart10.xml"/><Relationship Id="rId7" Type="http://schemas.openxmlformats.org/officeDocument/2006/relationships/chart" Target="../charts/chart14.xml"/><Relationship Id="rId2" Type="http://schemas.openxmlformats.org/officeDocument/2006/relationships/chart" Target="../charts/chart9.xml"/><Relationship Id="rId1" Type="http://schemas.openxmlformats.org/officeDocument/2006/relationships/image" Target="../media/image1.png"/><Relationship Id="rId6" Type="http://schemas.openxmlformats.org/officeDocument/2006/relationships/chart" Target="../charts/chart13.xml"/><Relationship Id="rId11" Type="http://schemas.openxmlformats.org/officeDocument/2006/relationships/image" Target="../media/image2.png"/><Relationship Id="rId5" Type="http://schemas.openxmlformats.org/officeDocument/2006/relationships/chart" Target="../charts/chart12.xml"/><Relationship Id="rId10" Type="http://schemas.openxmlformats.org/officeDocument/2006/relationships/chart" Target="../charts/chart17.xml"/><Relationship Id="rId4" Type="http://schemas.openxmlformats.org/officeDocument/2006/relationships/chart" Target="../charts/chart11.xml"/><Relationship Id="rId9" Type="http://schemas.openxmlformats.org/officeDocument/2006/relationships/chart" Target="../charts/chart16.xml"/></Relationships>
</file>

<file path=xl/drawings/_rels/drawing5.xml.rels><?xml version="1.0" encoding="UTF-8" standalone="yes"?>
<Relationships xmlns="http://schemas.openxmlformats.org/package/2006/relationships"><Relationship Id="rId8" Type="http://schemas.openxmlformats.org/officeDocument/2006/relationships/chart" Target="../charts/chart24.xml"/><Relationship Id="rId3" Type="http://schemas.openxmlformats.org/officeDocument/2006/relationships/chart" Target="../charts/chart19.xml"/><Relationship Id="rId7" Type="http://schemas.openxmlformats.org/officeDocument/2006/relationships/chart" Target="../charts/chart23.xml"/><Relationship Id="rId2" Type="http://schemas.openxmlformats.org/officeDocument/2006/relationships/chart" Target="../charts/chart18.xml"/><Relationship Id="rId1" Type="http://schemas.openxmlformats.org/officeDocument/2006/relationships/image" Target="../media/image1.png"/><Relationship Id="rId6" Type="http://schemas.openxmlformats.org/officeDocument/2006/relationships/chart" Target="../charts/chart22.xml"/><Relationship Id="rId11" Type="http://schemas.openxmlformats.org/officeDocument/2006/relationships/image" Target="../media/image2.png"/><Relationship Id="rId5" Type="http://schemas.openxmlformats.org/officeDocument/2006/relationships/chart" Target="../charts/chart21.xml"/><Relationship Id="rId10" Type="http://schemas.openxmlformats.org/officeDocument/2006/relationships/chart" Target="../charts/chart26.xml"/><Relationship Id="rId4" Type="http://schemas.openxmlformats.org/officeDocument/2006/relationships/chart" Target="../charts/chart20.xml"/><Relationship Id="rId9" Type="http://schemas.openxmlformats.org/officeDocument/2006/relationships/chart" Target="../charts/chart25.xml"/></Relationships>
</file>

<file path=xl/drawings/_rels/drawing6.xml.rels><?xml version="1.0" encoding="UTF-8" standalone="yes"?>
<Relationships xmlns="http://schemas.openxmlformats.org/package/2006/relationships"><Relationship Id="rId8" Type="http://schemas.openxmlformats.org/officeDocument/2006/relationships/chart" Target="../charts/chart33.xml"/><Relationship Id="rId3" Type="http://schemas.openxmlformats.org/officeDocument/2006/relationships/chart" Target="../charts/chart28.xml"/><Relationship Id="rId7" Type="http://schemas.openxmlformats.org/officeDocument/2006/relationships/chart" Target="../charts/chart32.xml"/><Relationship Id="rId2" Type="http://schemas.openxmlformats.org/officeDocument/2006/relationships/chart" Target="../charts/chart27.xml"/><Relationship Id="rId1" Type="http://schemas.openxmlformats.org/officeDocument/2006/relationships/image" Target="../media/image1.png"/><Relationship Id="rId6" Type="http://schemas.openxmlformats.org/officeDocument/2006/relationships/chart" Target="../charts/chart31.xml"/><Relationship Id="rId11" Type="http://schemas.openxmlformats.org/officeDocument/2006/relationships/image" Target="../media/image2.png"/><Relationship Id="rId5" Type="http://schemas.openxmlformats.org/officeDocument/2006/relationships/chart" Target="../charts/chart30.xml"/><Relationship Id="rId10" Type="http://schemas.openxmlformats.org/officeDocument/2006/relationships/chart" Target="../charts/chart35.xml"/><Relationship Id="rId4" Type="http://schemas.openxmlformats.org/officeDocument/2006/relationships/chart" Target="../charts/chart29.xml"/><Relationship Id="rId9" Type="http://schemas.openxmlformats.org/officeDocument/2006/relationships/chart" Target="../charts/chart34.xml"/></Relationships>
</file>

<file path=xl/drawings/_rels/drawing7.xml.rels><?xml version="1.0" encoding="UTF-8" standalone="yes"?>
<Relationships xmlns="http://schemas.openxmlformats.org/package/2006/relationships"><Relationship Id="rId8" Type="http://schemas.openxmlformats.org/officeDocument/2006/relationships/chart" Target="../charts/chart42.xml"/><Relationship Id="rId3" Type="http://schemas.openxmlformats.org/officeDocument/2006/relationships/chart" Target="../charts/chart37.xml"/><Relationship Id="rId7" Type="http://schemas.openxmlformats.org/officeDocument/2006/relationships/chart" Target="../charts/chart41.xml"/><Relationship Id="rId2" Type="http://schemas.openxmlformats.org/officeDocument/2006/relationships/chart" Target="../charts/chart36.xml"/><Relationship Id="rId1" Type="http://schemas.openxmlformats.org/officeDocument/2006/relationships/image" Target="../media/image1.png"/><Relationship Id="rId6" Type="http://schemas.openxmlformats.org/officeDocument/2006/relationships/chart" Target="../charts/chart40.xml"/><Relationship Id="rId11" Type="http://schemas.openxmlformats.org/officeDocument/2006/relationships/image" Target="../media/image2.png"/><Relationship Id="rId5" Type="http://schemas.openxmlformats.org/officeDocument/2006/relationships/chart" Target="../charts/chart39.xml"/><Relationship Id="rId10" Type="http://schemas.openxmlformats.org/officeDocument/2006/relationships/chart" Target="../charts/chart44.xml"/><Relationship Id="rId4" Type="http://schemas.openxmlformats.org/officeDocument/2006/relationships/chart" Target="../charts/chart38.xml"/><Relationship Id="rId9" Type="http://schemas.openxmlformats.org/officeDocument/2006/relationships/chart" Target="../charts/chart43.xml"/></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45.xml"/><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46.xm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238125</xdr:colOff>
      <xdr:row>0</xdr:row>
      <xdr:rowOff>0</xdr:rowOff>
    </xdr:from>
    <xdr:to>
      <xdr:col>2</xdr:col>
      <xdr:colOff>3352502</xdr:colOff>
      <xdr:row>0</xdr:row>
      <xdr:rowOff>1620000</xdr:rowOff>
    </xdr:to>
    <xdr:pic>
      <xdr:nvPicPr>
        <xdr:cNvPr id="2" name="Imagem 1">
          <a:extLst>
            <a:ext uri="{FF2B5EF4-FFF2-40B4-BE49-F238E27FC236}">
              <a16:creationId xmlns:a16="http://schemas.microsoft.com/office/drawing/2014/main" id="{DBFDE54D-7BCF-4F32-9561-CA67D509840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47750" y="0"/>
          <a:ext cx="6210002" cy="1620000"/>
        </a:xfrm>
        <a:prstGeom prst="rect">
          <a:avLst/>
        </a:prstGeom>
      </xdr:spPr>
    </xdr:pic>
    <xdr:clientData/>
  </xdr:twoCellAnchor>
  <xdr:oneCellAnchor>
    <xdr:from>
      <xdr:col>3</xdr:col>
      <xdr:colOff>219075</xdr:colOff>
      <xdr:row>0</xdr:row>
      <xdr:rowOff>190500</xdr:rowOff>
    </xdr:from>
    <xdr:ext cx="1440000" cy="1440000"/>
    <xdr:pic>
      <xdr:nvPicPr>
        <xdr:cNvPr id="3" name="Imagem 2">
          <a:extLst>
            <a:ext uri="{FF2B5EF4-FFF2-40B4-BE49-F238E27FC236}">
              <a16:creationId xmlns:a16="http://schemas.microsoft.com/office/drawing/2014/main" id="{4B36D68F-8BC1-450A-9B14-CF6A462FAEF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849350" y="190500"/>
          <a:ext cx="1440000" cy="1440000"/>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294975</xdr:colOff>
      <xdr:row>0</xdr:row>
      <xdr:rowOff>1620000</xdr:rowOff>
    </xdr:to>
    <xdr:pic>
      <xdr:nvPicPr>
        <xdr:cNvPr id="2" name="Imagem 1">
          <a:extLst>
            <a:ext uri="{FF2B5EF4-FFF2-40B4-BE49-F238E27FC236}">
              <a16:creationId xmlns:a16="http://schemas.microsoft.com/office/drawing/2014/main" id="{CE371E3E-CC1D-4612-B394-FF5EAF65143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210000" cy="1620000"/>
        </a:xfrm>
        <a:prstGeom prst="rect">
          <a:avLst/>
        </a:prstGeom>
      </xdr:spPr>
    </xdr:pic>
    <xdr:clientData/>
  </xdr:twoCellAnchor>
  <xdr:twoCellAnchor editAs="oneCell">
    <xdr:from>
      <xdr:col>2</xdr:col>
      <xdr:colOff>76200</xdr:colOff>
      <xdr:row>99</xdr:row>
      <xdr:rowOff>104775</xdr:rowOff>
    </xdr:from>
    <xdr:to>
      <xdr:col>5</xdr:col>
      <xdr:colOff>314325</xdr:colOff>
      <xdr:row>112</xdr:row>
      <xdr:rowOff>142541</xdr:rowOff>
    </xdr:to>
    <xdr:graphicFrame macro="">
      <xdr:nvGraphicFramePr>
        <xdr:cNvPr id="3" name="Gráfico 2">
          <a:extLst>
            <a:ext uri="{FF2B5EF4-FFF2-40B4-BE49-F238E27FC236}">
              <a16:creationId xmlns:a16="http://schemas.microsoft.com/office/drawing/2014/main" id="{7F5A89B8-FEF7-41F1-AE6B-EF1658AFAF4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15</xdr:col>
      <xdr:colOff>266700</xdr:colOff>
      <xdr:row>0</xdr:row>
      <xdr:rowOff>200025</xdr:rowOff>
    </xdr:from>
    <xdr:ext cx="1440000" cy="1440000"/>
    <xdr:pic>
      <xdr:nvPicPr>
        <xdr:cNvPr id="5" name="Imagem 4">
          <a:extLst>
            <a:ext uri="{FF2B5EF4-FFF2-40B4-BE49-F238E27FC236}">
              <a16:creationId xmlns:a16="http://schemas.microsoft.com/office/drawing/2014/main" id="{F38F4C6F-C027-4FCD-92A1-CFE9F053E52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125075" y="200025"/>
          <a:ext cx="1440000" cy="1440000"/>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9</xdr:col>
      <xdr:colOff>294976</xdr:colOff>
      <xdr:row>0</xdr:row>
      <xdr:rowOff>1620000</xdr:rowOff>
    </xdr:to>
    <xdr:pic>
      <xdr:nvPicPr>
        <xdr:cNvPr id="2" name="Imagem 1">
          <a:extLst>
            <a:ext uri="{FF2B5EF4-FFF2-40B4-BE49-F238E27FC236}">
              <a16:creationId xmlns:a16="http://schemas.microsoft.com/office/drawing/2014/main" id="{6D264D9B-20D4-4354-AB83-EAB2E12517D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 y="0"/>
          <a:ext cx="6210000" cy="1620000"/>
        </a:xfrm>
        <a:prstGeom prst="rect">
          <a:avLst/>
        </a:prstGeom>
      </xdr:spPr>
    </xdr:pic>
    <xdr:clientData/>
  </xdr:twoCellAnchor>
  <xdr:twoCellAnchor editAs="oneCell">
    <xdr:from>
      <xdr:col>2</xdr:col>
      <xdr:colOff>114300</xdr:colOff>
      <xdr:row>127</xdr:row>
      <xdr:rowOff>95250</xdr:rowOff>
    </xdr:from>
    <xdr:to>
      <xdr:col>5</xdr:col>
      <xdr:colOff>352425</xdr:colOff>
      <xdr:row>140</xdr:row>
      <xdr:rowOff>133016</xdr:rowOff>
    </xdr:to>
    <xdr:graphicFrame macro="">
      <xdr:nvGraphicFramePr>
        <xdr:cNvPr id="3" name="Gráfico 2">
          <a:extLst>
            <a:ext uri="{FF2B5EF4-FFF2-40B4-BE49-F238E27FC236}">
              <a16:creationId xmlns:a16="http://schemas.microsoft.com/office/drawing/2014/main" id="{1FCB0A51-E6EC-4C38-B6E1-30C337056CB1}"/>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15</xdr:col>
      <xdr:colOff>266700</xdr:colOff>
      <xdr:row>0</xdr:row>
      <xdr:rowOff>200025</xdr:rowOff>
    </xdr:from>
    <xdr:to>
      <xdr:col>17</xdr:col>
      <xdr:colOff>394578</xdr:colOff>
      <xdr:row>0</xdr:row>
      <xdr:rowOff>1642353</xdr:rowOff>
    </xdr:to>
    <xdr:pic>
      <xdr:nvPicPr>
        <xdr:cNvPr id="4" name="Imagem 3">
          <a:extLst>
            <a:ext uri="{FF2B5EF4-FFF2-40B4-BE49-F238E27FC236}">
              <a16:creationId xmlns:a16="http://schemas.microsoft.com/office/drawing/2014/main" id="{397E8EA9-3722-4601-A7A6-D57B50B07E3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125075" y="200025"/>
          <a:ext cx="1442328" cy="144232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oneCellAnchor>
    <xdr:from>
      <xdr:col>1</xdr:col>
      <xdr:colOff>147637</xdr:colOff>
      <xdr:row>61</xdr:row>
      <xdr:rowOff>61912</xdr:rowOff>
    </xdr:from>
    <xdr:ext cx="600805" cy="182614"/>
    <mc:AlternateContent xmlns:mc="http://schemas.openxmlformats.org/markup-compatibility/2006" xmlns:a14="http://schemas.microsoft.com/office/drawing/2010/main">
      <mc:Choice Requires="a14">
        <xdr:sp macro="" textlink="">
          <xdr:nvSpPr>
            <xdr:cNvPr id="2" name="CaixaDeTexto 1">
              <a:extLst>
                <a:ext uri="{FF2B5EF4-FFF2-40B4-BE49-F238E27FC236}">
                  <a16:creationId xmlns:a16="http://schemas.microsoft.com/office/drawing/2014/main" id="{D482B25A-5E27-4DF0-BCE4-7DCCB044CE1F}"/>
                </a:ext>
              </a:extLst>
            </xdr:cNvPr>
            <xdr:cNvSpPr txBox="1"/>
          </xdr:nvSpPr>
          <xdr:spPr>
            <a:xfrm>
              <a:off x="957262" y="13435012"/>
              <a:ext cx="600805" cy="18261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
                    <m:sSub>
                      <m:sSubPr>
                        <m:ctrlPr>
                          <a:rPr lang="pt-BR" sz="1100" b="0" i="1">
                            <a:latin typeface="Cambria Math" panose="02040503050406030204" pitchFamily="18" charset="0"/>
                          </a:rPr>
                        </m:ctrlPr>
                      </m:sSubPr>
                      <m:e>
                        <m:r>
                          <a:rPr lang="pt-BR" sz="1100" b="0" i="1">
                            <a:latin typeface="Cambria Math" panose="02040503050406030204" pitchFamily="18" charset="0"/>
                          </a:rPr>
                          <m:t>𝑓</m:t>
                        </m:r>
                      </m:e>
                      <m:sub>
                        <m:r>
                          <a:rPr lang="pt-BR" sz="1100" b="0" i="1">
                            <a:latin typeface="Cambria Math" panose="02040503050406030204" pitchFamily="18" charset="0"/>
                          </a:rPr>
                          <m:t>𝑝</m:t>
                        </m:r>
                      </m:sub>
                    </m:sSub>
                    <m:r>
                      <a:rPr lang="pt-BR" sz="1100" b="0" i="1">
                        <a:latin typeface="Cambria Math" panose="02040503050406030204" pitchFamily="18" charset="0"/>
                      </a:rPr>
                      <m:t>=1,00</m:t>
                    </m:r>
                  </m:oMath>
                </m:oMathPara>
              </a14:m>
              <a:endParaRPr lang="pt-BR" sz="1100"/>
            </a:p>
          </xdr:txBody>
        </xdr:sp>
      </mc:Choice>
      <mc:Fallback xmlns="">
        <xdr:sp macro="" textlink="">
          <xdr:nvSpPr>
            <xdr:cNvPr id="2" name="CaixaDeTexto 1">
              <a:extLst>
                <a:ext uri="{FF2B5EF4-FFF2-40B4-BE49-F238E27FC236}">
                  <a16:creationId xmlns:a16="http://schemas.microsoft.com/office/drawing/2014/main" id="{D482B25A-5E27-4DF0-BCE4-7DCCB044CE1F}"/>
                </a:ext>
              </a:extLst>
            </xdr:cNvPr>
            <xdr:cNvSpPr txBox="1"/>
          </xdr:nvSpPr>
          <xdr:spPr>
            <a:xfrm>
              <a:off x="957262" y="13435012"/>
              <a:ext cx="600805" cy="18261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pt-BR" sz="1100" b="0" i="0">
                  <a:latin typeface="Cambria Math" panose="02040503050406030204" pitchFamily="18" charset="0"/>
                </a:rPr>
                <a:t>𝑓_𝑝=1,00</a:t>
              </a:r>
              <a:endParaRPr lang="pt-BR" sz="1100"/>
            </a:p>
          </xdr:txBody>
        </xdr:sp>
      </mc:Fallback>
    </mc:AlternateContent>
    <xdr:clientData/>
  </xdr:oneCellAnchor>
  <xdr:oneCellAnchor>
    <xdr:from>
      <xdr:col>6</xdr:col>
      <xdr:colOff>919162</xdr:colOff>
      <xdr:row>45</xdr:row>
      <xdr:rowOff>52387</xdr:rowOff>
    </xdr:from>
    <xdr:ext cx="1116459" cy="316946"/>
    <mc:AlternateContent xmlns:mc="http://schemas.openxmlformats.org/markup-compatibility/2006" xmlns:a14="http://schemas.microsoft.com/office/drawing/2010/main">
      <mc:Choice Requires="a14">
        <xdr:sp macro="" textlink="">
          <xdr:nvSpPr>
            <xdr:cNvPr id="3" name="CaixaDeTexto 2">
              <a:extLst>
                <a:ext uri="{FF2B5EF4-FFF2-40B4-BE49-F238E27FC236}">
                  <a16:creationId xmlns:a16="http://schemas.microsoft.com/office/drawing/2014/main" id="{9938096A-2567-42A1-BFFD-87D7E267A87F}"/>
                </a:ext>
              </a:extLst>
            </xdr:cNvPr>
            <xdr:cNvSpPr txBox="1"/>
          </xdr:nvSpPr>
          <xdr:spPr>
            <a:xfrm>
              <a:off x="7577137" y="10891837"/>
              <a:ext cx="1116459" cy="3169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
                    <m:f>
                      <m:fPr>
                        <m:ctrlPr>
                          <a:rPr lang="pt-BR" sz="1100" b="0" i="1">
                            <a:latin typeface="Cambria Math" panose="02040503050406030204" pitchFamily="18" charset="0"/>
                          </a:rPr>
                        </m:ctrlPr>
                      </m:fPr>
                      <m:num>
                        <m:r>
                          <a:rPr lang="pt-BR" sz="1100" b="0" i="1">
                            <a:latin typeface="Cambria Math" panose="02040503050406030204" pitchFamily="18" charset="0"/>
                          </a:rPr>
                          <m:t>1</m:t>
                        </m:r>
                      </m:num>
                      <m:den>
                        <m:r>
                          <a:rPr lang="pt-BR" sz="1100" b="0" i="1">
                            <a:latin typeface="Cambria Math" panose="02040503050406030204" pitchFamily="18" charset="0"/>
                          </a:rPr>
                          <m:t>2 </m:t>
                        </m:r>
                      </m:den>
                    </m:f>
                    <m:r>
                      <a:rPr lang="pt-BR" sz="1100" b="0" i="1">
                        <a:latin typeface="Cambria Math" panose="02040503050406030204" pitchFamily="18" charset="0"/>
                      </a:rPr>
                      <m:t> </m:t>
                    </m:r>
                    <m:sSub>
                      <m:sSubPr>
                        <m:ctrlPr>
                          <a:rPr lang="pt-BR" sz="1100" b="0" i="1">
                            <a:latin typeface="Cambria Math" panose="02040503050406030204" pitchFamily="18" charset="0"/>
                          </a:rPr>
                        </m:ctrlPr>
                      </m:sSubPr>
                      <m:e>
                        <m:r>
                          <a:rPr lang="pt-BR" sz="1100" b="0" i="1">
                            <a:latin typeface="Cambria Math" panose="02040503050406030204" pitchFamily="18" charset="0"/>
                          </a:rPr>
                          <m:t>𝑃</m:t>
                        </m:r>
                      </m:e>
                      <m:sub>
                        <m:r>
                          <a:rPr lang="pt-BR" sz="1100" b="0" i="1">
                            <a:latin typeface="Cambria Math" panose="02040503050406030204" pitchFamily="18" charset="0"/>
                          </a:rPr>
                          <m:t>𝑚𝑖</m:t>
                        </m:r>
                      </m:sub>
                    </m:sSub>
                    <m:r>
                      <a:rPr lang="pt-BR" sz="1100" b="0" i="1">
                        <a:latin typeface="Cambria Math" panose="02040503050406030204" pitchFamily="18" charset="0"/>
                        <a:ea typeface="Cambria Math" panose="02040503050406030204" pitchFamily="18" charset="0"/>
                      </a:rPr>
                      <m:t>≤</m:t>
                    </m:r>
                    <m:sSub>
                      <m:sSubPr>
                        <m:ctrlPr>
                          <a:rPr lang="pt-BR" sz="1100" b="0" i="1">
                            <a:latin typeface="Cambria Math" panose="02040503050406030204" pitchFamily="18" charset="0"/>
                            <a:ea typeface="Cambria Math" panose="02040503050406030204" pitchFamily="18" charset="0"/>
                          </a:rPr>
                        </m:ctrlPr>
                      </m:sSubPr>
                      <m:e>
                        <m:r>
                          <a:rPr lang="pt-BR" sz="1100" b="0" i="1">
                            <a:latin typeface="Cambria Math" panose="02040503050406030204" pitchFamily="18" charset="0"/>
                            <a:ea typeface="Cambria Math" panose="02040503050406030204" pitchFamily="18" charset="0"/>
                          </a:rPr>
                          <m:t>𝑃</m:t>
                        </m:r>
                      </m:e>
                      <m:sub>
                        <m:r>
                          <a:rPr lang="pt-BR" sz="1100" b="0" i="1">
                            <a:latin typeface="Cambria Math" panose="02040503050406030204" pitchFamily="18" charset="0"/>
                            <a:ea typeface="Cambria Math" panose="02040503050406030204" pitchFamily="18" charset="0"/>
                          </a:rPr>
                          <m:t>𝑒</m:t>
                        </m:r>
                      </m:sub>
                    </m:sSub>
                    <m:r>
                      <a:rPr lang="pt-BR" sz="1100" b="0" i="1">
                        <a:latin typeface="Cambria Math" panose="02040503050406030204" pitchFamily="18" charset="0"/>
                        <a:ea typeface="Cambria Math" panose="02040503050406030204" pitchFamily="18" charset="0"/>
                      </a:rPr>
                      <m:t>≤</m:t>
                    </m:r>
                    <m:sSub>
                      <m:sSubPr>
                        <m:ctrlPr>
                          <a:rPr lang="pt-BR" sz="1100" b="0" i="1">
                            <a:latin typeface="Cambria Math" panose="02040503050406030204" pitchFamily="18" charset="0"/>
                            <a:ea typeface="Cambria Math" panose="02040503050406030204" pitchFamily="18" charset="0"/>
                          </a:rPr>
                        </m:ctrlPr>
                      </m:sSubPr>
                      <m:e>
                        <m:r>
                          <a:rPr lang="pt-BR" sz="1100" b="0" i="1">
                            <a:latin typeface="Cambria Math" panose="02040503050406030204" pitchFamily="18" charset="0"/>
                            <a:ea typeface="Cambria Math" panose="02040503050406030204" pitchFamily="18" charset="0"/>
                          </a:rPr>
                          <m:t>𝑃</m:t>
                        </m:r>
                      </m:e>
                      <m:sub>
                        <m:r>
                          <a:rPr lang="pt-BR" sz="1100" b="0" i="1">
                            <a:latin typeface="Cambria Math" panose="02040503050406030204" pitchFamily="18" charset="0"/>
                            <a:ea typeface="Cambria Math" panose="02040503050406030204" pitchFamily="18" charset="0"/>
                          </a:rPr>
                          <m:t>𝑚𝑖</m:t>
                        </m:r>
                      </m:sub>
                    </m:sSub>
                  </m:oMath>
                </m:oMathPara>
              </a14:m>
              <a:endParaRPr lang="pt-BR" sz="1100"/>
            </a:p>
          </xdr:txBody>
        </xdr:sp>
      </mc:Choice>
      <mc:Fallback xmlns="">
        <xdr:sp macro="" textlink="">
          <xdr:nvSpPr>
            <xdr:cNvPr id="3" name="CaixaDeTexto 2">
              <a:extLst>
                <a:ext uri="{FF2B5EF4-FFF2-40B4-BE49-F238E27FC236}">
                  <a16:creationId xmlns:a16="http://schemas.microsoft.com/office/drawing/2014/main" id="{9938096A-2567-42A1-BFFD-87D7E267A87F}"/>
                </a:ext>
              </a:extLst>
            </xdr:cNvPr>
            <xdr:cNvSpPr txBox="1"/>
          </xdr:nvSpPr>
          <xdr:spPr>
            <a:xfrm>
              <a:off x="7577137" y="10891837"/>
              <a:ext cx="1116459" cy="3169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pt-BR" sz="1100" b="0" i="0">
                  <a:latin typeface="Cambria Math" panose="02040503050406030204" pitchFamily="18" charset="0"/>
                </a:rPr>
                <a:t>1/(2 )  𝑃_𝑚𝑖</a:t>
              </a:r>
              <a:r>
                <a:rPr lang="pt-BR" sz="1100" b="0" i="0">
                  <a:latin typeface="Cambria Math" panose="02040503050406030204" pitchFamily="18" charset="0"/>
                  <a:ea typeface="Cambria Math" panose="02040503050406030204" pitchFamily="18" charset="0"/>
                </a:rPr>
                <a:t>≤𝑃_𝑒≤𝑃_𝑚𝑖</a:t>
              </a:r>
              <a:endParaRPr lang="pt-BR" sz="1100"/>
            </a:p>
          </xdr:txBody>
        </xdr:sp>
      </mc:Fallback>
    </mc:AlternateContent>
    <xdr:clientData/>
  </xdr:oneCellAnchor>
  <xdr:oneCellAnchor>
    <xdr:from>
      <xdr:col>1</xdr:col>
      <xdr:colOff>90487</xdr:colOff>
      <xdr:row>47</xdr:row>
      <xdr:rowOff>23812</xdr:rowOff>
    </xdr:from>
    <xdr:ext cx="816506" cy="400046"/>
    <mc:AlternateContent xmlns:mc="http://schemas.openxmlformats.org/markup-compatibility/2006" xmlns:a14="http://schemas.microsoft.com/office/drawing/2010/main">
      <mc:Choice Requires="a14">
        <xdr:sp macro="" textlink="">
          <xdr:nvSpPr>
            <xdr:cNvPr id="4" name="CaixaDeTexto 3">
              <a:extLst>
                <a:ext uri="{FF2B5EF4-FFF2-40B4-BE49-F238E27FC236}">
                  <a16:creationId xmlns:a16="http://schemas.microsoft.com/office/drawing/2014/main" id="{562EF333-D251-45C9-8486-36D3AF921293}"/>
                </a:ext>
              </a:extLst>
            </xdr:cNvPr>
            <xdr:cNvSpPr txBox="1"/>
          </xdr:nvSpPr>
          <xdr:spPr>
            <a:xfrm>
              <a:off x="900112" y="11358562"/>
              <a:ext cx="816506" cy="4000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
                    <m:sSub>
                      <m:sSubPr>
                        <m:ctrlPr>
                          <a:rPr lang="pt-BR" sz="1100" b="0" i="1">
                            <a:latin typeface="Cambria Math" panose="02040503050406030204" pitchFamily="18" charset="0"/>
                          </a:rPr>
                        </m:ctrlPr>
                      </m:sSubPr>
                      <m:e>
                        <m:r>
                          <a:rPr lang="pt-BR" sz="1100" b="0" i="1">
                            <a:latin typeface="Cambria Math" panose="02040503050406030204" pitchFamily="18" charset="0"/>
                          </a:rPr>
                          <m:t>𝑓</m:t>
                        </m:r>
                      </m:e>
                      <m:sub>
                        <m:r>
                          <a:rPr lang="pt-BR" sz="1100" b="0" i="1">
                            <a:latin typeface="Cambria Math" panose="02040503050406030204" pitchFamily="18" charset="0"/>
                          </a:rPr>
                          <m:t>𝑝</m:t>
                        </m:r>
                      </m:sub>
                    </m:sSub>
                    <m:r>
                      <a:rPr lang="pt-BR" sz="1100" b="0" i="1">
                        <a:latin typeface="Cambria Math" panose="02040503050406030204" pitchFamily="18" charset="0"/>
                      </a:rPr>
                      <m:t>= </m:t>
                    </m:r>
                    <m:sSup>
                      <m:sSupPr>
                        <m:ctrlPr>
                          <a:rPr lang="pt-BR" sz="1100" b="0" i="1">
                            <a:latin typeface="Cambria Math" panose="02040503050406030204" pitchFamily="18" charset="0"/>
                          </a:rPr>
                        </m:ctrlPr>
                      </m:sSupPr>
                      <m:e>
                        <m:d>
                          <m:dPr>
                            <m:ctrlPr>
                              <a:rPr lang="pt-BR" sz="1100" b="0" i="1">
                                <a:latin typeface="Cambria Math" panose="02040503050406030204" pitchFamily="18" charset="0"/>
                              </a:rPr>
                            </m:ctrlPr>
                          </m:dPr>
                          <m:e>
                            <m:f>
                              <m:fPr>
                                <m:ctrlPr>
                                  <a:rPr lang="pt-BR" sz="1100" b="0" i="1">
                                    <a:latin typeface="Cambria Math" panose="02040503050406030204" pitchFamily="18" charset="0"/>
                                  </a:rPr>
                                </m:ctrlPr>
                              </m:fPr>
                              <m:num>
                                <m:sSub>
                                  <m:sSubPr>
                                    <m:ctrlPr>
                                      <a:rPr lang="pt-BR" sz="1100" b="0" i="1">
                                        <a:latin typeface="Cambria Math" panose="02040503050406030204" pitchFamily="18" charset="0"/>
                                      </a:rPr>
                                    </m:ctrlPr>
                                  </m:sSubPr>
                                  <m:e>
                                    <m:r>
                                      <a:rPr lang="pt-BR" sz="1100" b="0" i="1">
                                        <a:latin typeface="Cambria Math" panose="02040503050406030204" pitchFamily="18" charset="0"/>
                                      </a:rPr>
                                      <m:t>𝑃</m:t>
                                    </m:r>
                                  </m:e>
                                  <m:sub>
                                    <m:r>
                                      <a:rPr lang="pt-BR" sz="1100" b="0" i="1">
                                        <a:latin typeface="Cambria Math" panose="02040503050406030204" pitchFamily="18" charset="0"/>
                                      </a:rPr>
                                      <m:t>𝑚𝑖</m:t>
                                    </m:r>
                                  </m:sub>
                                </m:sSub>
                              </m:num>
                              <m:den>
                                <m:sSub>
                                  <m:sSubPr>
                                    <m:ctrlPr>
                                      <a:rPr lang="pt-BR" sz="1100" b="0" i="1">
                                        <a:latin typeface="Cambria Math" panose="02040503050406030204" pitchFamily="18" charset="0"/>
                                      </a:rPr>
                                    </m:ctrlPr>
                                  </m:sSubPr>
                                  <m:e>
                                    <m:r>
                                      <a:rPr lang="pt-BR" sz="1100" b="0" i="1">
                                        <a:latin typeface="Cambria Math" panose="02040503050406030204" pitchFamily="18" charset="0"/>
                                      </a:rPr>
                                      <m:t>𝑃</m:t>
                                    </m:r>
                                  </m:e>
                                  <m:sub>
                                    <m:r>
                                      <a:rPr lang="pt-BR" sz="1100" b="0" i="1">
                                        <a:latin typeface="Cambria Math" panose="02040503050406030204" pitchFamily="18" charset="0"/>
                                      </a:rPr>
                                      <m:t>𝑒</m:t>
                                    </m:r>
                                  </m:sub>
                                </m:sSub>
                              </m:den>
                            </m:f>
                          </m:e>
                        </m:d>
                      </m:e>
                      <m:sup>
                        <m:r>
                          <a:rPr lang="pt-BR" sz="1100" b="0" i="1">
                            <a:latin typeface="Cambria Math" panose="02040503050406030204" pitchFamily="18" charset="0"/>
                          </a:rPr>
                          <m:t>𝑝</m:t>
                        </m:r>
                      </m:sup>
                    </m:sSup>
                  </m:oMath>
                </m:oMathPara>
              </a14:m>
              <a:endParaRPr lang="pt-BR" sz="1100"/>
            </a:p>
          </xdr:txBody>
        </xdr:sp>
      </mc:Choice>
      <mc:Fallback xmlns="">
        <xdr:sp macro="" textlink="">
          <xdr:nvSpPr>
            <xdr:cNvPr id="4" name="CaixaDeTexto 3">
              <a:extLst>
                <a:ext uri="{FF2B5EF4-FFF2-40B4-BE49-F238E27FC236}">
                  <a16:creationId xmlns:a16="http://schemas.microsoft.com/office/drawing/2014/main" id="{562EF333-D251-45C9-8486-36D3AF921293}"/>
                </a:ext>
              </a:extLst>
            </xdr:cNvPr>
            <xdr:cNvSpPr txBox="1"/>
          </xdr:nvSpPr>
          <xdr:spPr>
            <a:xfrm>
              <a:off x="900112" y="11358562"/>
              <a:ext cx="816506" cy="4000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pt-BR" sz="1100" b="0" i="0">
                  <a:latin typeface="Cambria Math" panose="02040503050406030204" pitchFamily="18" charset="0"/>
                </a:rPr>
                <a:t>𝑓_𝑝= (𝑃_𝑚𝑖/𝑃_𝑒 )^𝑝</a:t>
              </a:r>
              <a:endParaRPr lang="pt-BR" sz="1100"/>
            </a:p>
          </xdr:txBody>
        </xdr:sp>
      </mc:Fallback>
    </mc:AlternateContent>
    <xdr:clientData/>
  </xdr:oneCellAnchor>
  <xdr:oneCellAnchor>
    <xdr:from>
      <xdr:col>6</xdr:col>
      <xdr:colOff>109537</xdr:colOff>
      <xdr:row>61</xdr:row>
      <xdr:rowOff>100012</xdr:rowOff>
    </xdr:from>
    <xdr:ext cx="65" cy="172227"/>
    <xdr:sp macro="" textlink="">
      <xdr:nvSpPr>
        <xdr:cNvPr id="5" name="CaixaDeTexto 4">
          <a:extLst>
            <a:ext uri="{FF2B5EF4-FFF2-40B4-BE49-F238E27FC236}">
              <a16:creationId xmlns:a16="http://schemas.microsoft.com/office/drawing/2014/main" id="{7B700477-849A-404A-8A2A-C04E67A53B92}"/>
            </a:ext>
          </a:extLst>
        </xdr:cNvPr>
        <xdr:cNvSpPr txBox="1"/>
      </xdr:nvSpPr>
      <xdr:spPr>
        <a:xfrm>
          <a:off x="6872287" y="134731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t-BR" sz="1100"/>
        </a:p>
      </xdr:txBody>
    </xdr:sp>
    <xdr:clientData/>
  </xdr:oneCellAnchor>
  <xdr:oneCellAnchor>
    <xdr:from>
      <xdr:col>5</xdr:col>
      <xdr:colOff>795337</xdr:colOff>
      <xdr:row>32</xdr:row>
      <xdr:rowOff>14287</xdr:rowOff>
    </xdr:from>
    <xdr:ext cx="718337" cy="316882"/>
    <mc:AlternateContent xmlns:mc="http://schemas.openxmlformats.org/markup-compatibility/2006" xmlns:a14="http://schemas.microsoft.com/office/drawing/2010/main">
      <mc:Choice Requires="a14">
        <xdr:sp macro="" textlink="">
          <xdr:nvSpPr>
            <xdr:cNvPr id="6" name="CaixaDeTexto 5">
              <a:extLst>
                <a:ext uri="{FF2B5EF4-FFF2-40B4-BE49-F238E27FC236}">
                  <a16:creationId xmlns:a16="http://schemas.microsoft.com/office/drawing/2014/main" id="{110DDB06-DA7D-4A62-8B73-4F86006AB8E7}"/>
                </a:ext>
              </a:extLst>
            </xdr:cNvPr>
            <xdr:cNvSpPr txBox="1"/>
          </xdr:nvSpPr>
          <xdr:spPr>
            <a:xfrm>
              <a:off x="5986462" y="9063037"/>
              <a:ext cx="718337" cy="31688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
                    <m:sSub>
                      <m:sSubPr>
                        <m:ctrlPr>
                          <a:rPr lang="pt-BR" sz="1100" b="0" i="1">
                            <a:latin typeface="Cambria Math" panose="02040503050406030204" pitchFamily="18" charset="0"/>
                          </a:rPr>
                        </m:ctrlPr>
                      </m:sSubPr>
                      <m:e>
                        <m:r>
                          <a:rPr lang="pt-BR" sz="1100" b="0" i="1">
                            <a:latin typeface="Cambria Math" panose="02040503050406030204" pitchFamily="18" charset="0"/>
                          </a:rPr>
                          <m:t>𝑃</m:t>
                        </m:r>
                      </m:e>
                      <m:sub>
                        <m:r>
                          <a:rPr lang="pt-BR" sz="1100" b="0" i="1">
                            <a:latin typeface="Cambria Math" panose="02040503050406030204" pitchFamily="18" charset="0"/>
                          </a:rPr>
                          <m:t>𝑒</m:t>
                        </m:r>
                      </m:sub>
                    </m:sSub>
                    <m:r>
                      <a:rPr lang="pt-BR" sz="1100" b="0" i="1">
                        <a:latin typeface="Cambria Math" panose="02040503050406030204" pitchFamily="18" charset="0"/>
                        <a:ea typeface="Cambria Math" panose="02040503050406030204" pitchFamily="18" charset="0"/>
                      </a:rPr>
                      <m:t>&lt; </m:t>
                    </m:r>
                    <m:f>
                      <m:fPr>
                        <m:ctrlPr>
                          <a:rPr lang="pt-BR" sz="1100" b="0" i="1">
                            <a:latin typeface="Cambria Math" panose="02040503050406030204" pitchFamily="18" charset="0"/>
                            <a:ea typeface="Cambria Math" panose="02040503050406030204" pitchFamily="18" charset="0"/>
                          </a:rPr>
                        </m:ctrlPr>
                      </m:fPr>
                      <m:num>
                        <m:r>
                          <a:rPr lang="pt-BR" sz="1100" b="0" i="1">
                            <a:latin typeface="Cambria Math" panose="02040503050406030204" pitchFamily="18" charset="0"/>
                            <a:ea typeface="Cambria Math" panose="02040503050406030204" pitchFamily="18" charset="0"/>
                          </a:rPr>
                          <m:t>1</m:t>
                        </m:r>
                      </m:num>
                      <m:den>
                        <m:r>
                          <a:rPr lang="pt-BR" sz="1100" b="0" i="1">
                            <a:latin typeface="Cambria Math" panose="02040503050406030204" pitchFamily="18" charset="0"/>
                            <a:ea typeface="Cambria Math" panose="02040503050406030204" pitchFamily="18" charset="0"/>
                          </a:rPr>
                          <m:t>2</m:t>
                        </m:r>
                      </m:den>
                    </m:f>
                    <m:r>
                      <a:rPr lang="pt-BR" sz="1100" b="0" i="1">
                        <a:latin typeface="Cambria Math" panose="02040503050406030204" pitchFamily="18" charset="0"/>
                        <a:ea typeface="Cambria Math" panose="02040503050406030204" pitchFamily="18" charset="0"/>
                      </a:rPr>
                      <m:t> </m:t>
                    </m:r>
                    <m:sSub>
                      <m:sSubPr>
                        <m:ctrlPr>
                          <a:rPr lang="pt-BR" sz="1100" b="0" i="1">
                            <a:latin typeface="Cambria Math" panose="02040503050406030204" pitchFamily="18" charset="0"/>
                            <a:ea typeface="Cambria Math" panose="02040503050406030204" pitchFamily="18" charset="0"/>
                          </a:rPr>
                        </m:ctrlPr>
                      </m:sSubPr>
                      <m:e>
                        <m:r>
                          <a:rPr lang="pt-BR" sz="1100" b="0" i="1">
                            <a:latin typeface="Cambria Math" panose="02040503050406030204" pitchFamily="18" charset="0"/>
                            <a:ea typeface="Cambria Math" panose="02040503050406030204" pitchFamily="18" charset="0"/>
                          </a:rPr>
                          <m:t>𝑃</m:t>
                        </m:r>
                      </m:e>
                      <m:sub>
                        <m:r>
                          <a:rPr lang="pt-BR" sz="1100" b="0" i="1">
                            <a:latin typeface="Cambria Math" panose="02040503050406030204" pitchFamily="18" charset="0"/>
                            <a:ea typeface="Cambria Math" panose="02040503050406030204" pitchFamily="18" charset="0"/>
                          </a:rPr>
                          <m:t>𝑚𝑖</m:t>
                        </m:r>
                      </m:sub>
                    </m:sSub>
                  </m:oMath>
                </m:oMathPara>
              </a14:m>
              <a:endParaRPr lang="pt-BR" sz="1100"/>
            </a:p>
          </xdr:txBody>
        </xdr:sp>
      </mc:Choice>
      <mc:Fallback xmlns="">
        <xdr:sp macro="" textlink="">
          <xdr:nvSpPr>
            <xdr:cNvPr id="6" name="CaixaDeTexto 5">
              <a:extLst>
                <a:ext uri="{FF2B5EF4-FFF2-40B4-BE49-F238E27FC236}">
                  <a16:creationId xmlns:a16="http://schemas.microsoft.com/office/drawing/2014/main" id="{110DDB06-DA7D-4A62-8B73-4F86006AB8E7}"/>
                </a:ext>
              </a:extLst>
            </xdr:cNvPr>
            <xdr:cNvSpPr txBox="1"/>
          </xdr:nvSpPr>
          <xdr:spPr>
            <a:xfrm>
              <a:off x="5986462" y="9063037"/>
              <a:ext cx="718337" cy="31688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pt-BR" sz="1100" b="0" i="0">
                  <a:latin typeface="Cambria Math" panose="02040503050406030204" pitchFamily="18" charset="0"/>
                </a:rPr>
                <a:t>𝑃_𝑒</a:t>
              </a:r>
              <a:r>
                <a:rPr lang="pt-BR" sz="1100" b="0" i="0">
                  <a:latin typeface="Cambria Math" panose="02040503050406030204" pitchFamily="18" charset="0"/>
                  <a:ea typeface="Cambria Math" panose="02040503050406030204" pitchFamily="18" charset="0"/>
                </a:rPr>
                <a:t>&lt;  1/2  𝑃_𝑚𝑖</a:t>
              </a:r>
              <a:endParaRPr lang="pt-BR" sz="1100"/>
            </a:p>
          </xdr:txBody>
        </xdr:sp>
      </mc:Fallback>
    </mc:AlternateContent>
    <xdr:clientData/>
  </xdr:oneCellAnchor>
  <xdr:oneCellAnchor>
    <xdr:from>
      <xdr:col>4</xdr:col>
      <xdr:colOff>576262</xdr:colOff>
      <xdr:row>59</xdr:row>
      <xdr:rowOff>42862</xdr:rowOff>
    </xdr:from>
    <xdr:ext cx="967508" cy="172227"/>
    <mc:AlternateContent xmlns:mc="http://schemas.openxmlformats.org/markup-compatibility/2006" xmlns:a14="http://schemas.microsoft.com/office/drawing/2010/main">
      <mc:Choice Requires="a14">
        <xdr:sp macro="" textlink="">
          <xdr:nvSpPr>
            <xdr:cNvPr id="7" name="CaixaDeTexto 6">
              <a:extLst>
                <a:ext uri="{FF2B5EF4-FFF2-40B4-BE49-F238E27FC236}">
                  <a16:creationId xmlns:a16="http://schemas.microsoft.com/office/drawing/2014/main" id="{B908C5EB-105E-4A2D-B3FA-34289DDF6222}"/>
                </a:ext>
              </a:extLst>
            </xdr:cNvPr>
            <xdr:cNvSpPr txBox="1"/>
          </xdr:nvSpPr>
          <xdr:spPr>
            <a:xfrm>
              <a:off x="4957762" y="12920662"/>
              <a:ext cx="967508"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
                    <m:sSub>
                      <m:sSubPr>
                        <m:ctrlPr>
                          <a:rPr lang="pt-BR" sz="1100" b="0" i="1">
                            <a:latin typeface="Cambria Math" panose="02040503050406030204" pitchFamily="18" charset="0"/>
                          </a:rPr>
                        </m:ctrlPr>
                      </m:sSubPr>
                      <m:e>
                        <m:r>
                          <a:rPr lang="pt-BR" sz="1100" b="0" i="1">
                            <a:latin typeface="Cambria Math" panose="02040503050406030204" pitchFamily="18" charset="0"/>
                          </a:rPr>
                          <m:t>𝑃</m:t>
                        </m:r>
                      </m:e>
                      <m:sub>
                        <m:r>
                          <a:rPr lang="pt-BR" sz="1100" b="0" i="1">
                            <a:latin typeface="Cambria Math" panose="02040503050406030204" pitchFamily="18" charset="0"/>
                          </a:rPr>
                          <m:t>𝑚𝑖</m:t>
                        </m:r>
                      </m:sub>
                    </m:sSub>
                    <m:r>
                      <a:rPr lang="pt-BR" sz="1100" b="0" i="1">
                        <a:latin typeface="Cambria Math" panose="02040503050406030204" pitchFamily="18" charset="0"/>
                        <a:ea typeface="Cambria Math" panose="02040503050406030204" pitchFamily="18" charset="0"/>
                      </a:rPr>
                      <m:t>≤</m:t>
                    </m:r>
                    <m:sSub>
                      <m:sSubPr>
                        <m:ctrlPr>
                          <a:rPr lang="pt-BR" sz="1100" b="0" i="1">
                            <a:latin typeface="Cambria Math" panose="02040503050406030204" pitchFamily="18" charset="0"/>
                            <a:ea typeface="Cambria Math" panose="02040503050406030204" pitchFamily="18" charset="0"/>
                          </a:rPr>
                        </m:ctrlPr>
                      </m:sSubPr>
                      <m:e>
                        <m:r>
                          <a:rPr lang="pt-BR" sz="1100" b="0" i="1">
                            <a:latin typeface="Cambria Math" panose="02040503050406030204" pitchFamily="18" charset="0"/>
                            <a:ea typeface="Cambria Math" panose="02040503050406030204" pitchFamily="18" charset="0"/>
                          </a:rPr>
                          <m:t>𝑃</m:t>
                        </m:r>
                      </m:e>
                      <m:sub>
                        <m:r>
                          <a:rPr lang="pt-BR" sz="1100" b="0" i="1">
                            <a:latin typeface="Cambria Math" panose="02040503050406030204" pitchFamily="18" charset="0"/>
                            <a:ea typeface="Cambria Math" panose="02040503050406030204" pitchFamily="18" charset="0"/>
                          </a:rPr>
                          <m:t>𝑒</m:t>
                        </m:r>
                      </m:sub>
                    </m:sSub>
                    <m:r>
                      <a:rPr lang="pt-BR" sz="1100" b="0" i="1">
                        <a:latin typeface="Cambria Math" panose="02040503050406030204" pitchFamily="18" charset="0"/>
                        <a:ea typeface="Cambria Math" panose="02040503050406030204" pitchFamily="18" charset="0"/>
                      </a:rPr>
                      <m:t>≤</m:t>
                    </m:r>
                    <m:sSub>
                      <m:sSubPr>
                        <m:ctrlPr>
                          <a:rPr lang="pt-BR" sz="1100" b="0" i="1">
                            <a:latin typeface="Cambria Math" panose="02040503050406030204" pitchFamily="18" charset="0"/>
                            <a:ea typeface="Cambria Math" panose="02040503050406030204" pitchFamily="18" charset="0"/>
                          </a:rPr>
                        </m:ctrlPr>
                      </m:sSubPr>
                      <m:e>
                        <m:r>
                          <a:rPr lang="pt-BR" sz="1100" b="0" i="1">
                            <a:latin typeface="Cambria Math" panose="02040503050406030204" pitchFamily="18" charset="0"/>
                            <a:ea typeface="Cambria Math" panose="02040503050406030204" pitchFamily="18" charset="0"/>
                          </a:rPr>
                          <m:t>𝑃</m:t>
                        </m:r>
                      </m:e>
                      <m:sub>
                        <m:r>
                          <a:rPr lang="pt-BR" sz="1100" b="0" i="1">
                            <a:latin typeface="Cambria Math" panose="02040503050406030204" pitchFamily="18" charset="0"/>
                            <a:ea typeface="Cambria Math" panose="02040503050406030204" pitchFamily="18" charset="0"/>
                          </a:rPr>
                          <m:t>𝑚𝑎</m:t>
                        </m:r>
                      </m:sub>
                    </m:sSub>
                  </m:oMath>
                </m:oMathPara>
              </a14:m>
              <a:endParaRPr lang="pt-BR" sz="1100"/>
            </a:p>
          </xdr:txBody>
        </xdr:sp>
      </mc:Choice>
      <mc:Fallback xmlns="">
        <xdr:sp macro="" textlink="">
          <xdr:nvSpPr>
            <xdr:cNvPr id="7" name="CaixaDeTexto 6">
              <a:extLst>
                <a:ext uri="{FF2B5EF4-FFF2-40B4-BE49-F238E27FC236}">
                  <a16:creationId xmlns:a16="http://schemas.microsoft.com/office/drawing/2014/main" id="{B908C5EB-105E-4A2D-B3FA-34289DDF6222}"/>
                </a:ext>
              </a:extLst>
            </xdr:cNvPr>
            <xdr:cNvSpPr txBox="1"/>
          </xdr:nvSpPr>
          <xdr:spPr>
            <a:xfrm>
              <a:off x="4957762" y="12920662"/>
              <a:ext cx="967508"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pt-BR" sz="1100" b="0" i="0">
                  <a:latin typeface="Cambria Math" panose="02040503050406030204" pitchFamily="18" charset="0"/>
                </a:rPr>
                <a:t>𝑃_𝑚𝑖</a:t>
              </a:r>
              <a:r>
                <a:rPr lang="pt-BR" sz="1100" b="0" i="0">
                  <a:latin typeface="Cambria Math" panose="02040503050406030204" pitchFamily="18" charset="0"/>
                  <a:ea typeface="Cambria Math" panose="02040503050406030204" pitchFamily="18" charset="0"/>
                </a:rPr>
                <a:t>≤𝑃_𝑒≤𝑃_𝑚𝑎</a:t>
              </a:r>
              <a:endParaRPr lang="pt-BR" sz="1100"/>
            </a:p>
          </xdr:txBody>
        </xdr:sp>
      </mc:Fallback>
    </mc:AlternateContent>
    <xdr:clientData/>
  </xdr:oneCellAnchor>
  <xdr:oneCellAnchor>
    <xdr:from>
      <xdr:col>1</xdr:col>
      <xdr:colOff>300037</xdr:colOff>
      <xdr:row>34</xdr:row>
      <xdr:rowOff>80962</xdr:rowOff>
    </xdr:from>
    <xdr:ext cx="649472" cy="400046"/>
    <mc:AlternateContent xmlns:mc="http://schemas.openxmlformats.org/markup-compatibility/2006" xmlns:a14="http://schemas.microsoft.com/office/drawing/2010/main">
      <mc:Choice Requires="a14">
        <xdr:sp macro="" textlink="">
          <xdr:nvSpPr>
            <xdr:cNvPr id="8" name="CaixaDeTexto 7">
              <a:extLst>
                <a:ext uri="{FF2B5EF4-FFF2-40B4-BE49-F238E27FC236}">
                  <a16:creationId xmlns:a16="http://schemas.microsoft.com/office/drawing/2014/main" id="{FB5D015E-5384-495D-9F9E-94F275387DFD}"/>
                </a:ext>
              </a:extLst>
            </xdr:cNvPr>
            <xdr:cNvSpPr txBox="1"/>
          </xdr:nvSpPr>
          <xdr:spPr>
            <a:xfrm>
              <a:off x="1109662" y="9625012"/>
              <a:ext cx="649472" cy="4000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
                    <m:sSub>
                      <m:sSubPr>
                        <m:ctrlPr>
                          <a:rPr lang="pt-BR" sz="1100" b="0" i="1">
                            <a:latin typeface="Cambria Math" panose="02040503050406030204" pitchFamily="18" charset="0"/>
                          </a:rPr>
                        </m:ctrlPr>
                      </m:sSubPr>
                      <m:e>
                        <m:r>
                          <a:rPr lang="pt-BR" sz="1100" b="0" i="1">
                            <a:latin typeface="Cambria Math" panose="02040503050406030204" pitchFamily="18" charset="0"/>
                          </a:rPr>
                          <m:t>𝑓</m:t>
                        </m:r>
                      </m:e>
                      <m:sub>
                        <m:r>
                          <a:rPr lang="pt-BR" sz="1100" b="0" i="1">
                            <a:latin typeface="Cambria Math" panose="02040503050406030204" pitchFamily="18" charset="0"/>
                          </a:rPr>
                          <m:t>𝑝</m:t>
                        </m:r>
                      </m:sub>
                    </m:sSub>
                    <m:r>
                      <a:rPr lang="pt-BR" sz="1100" b="0" i="1">
                        <a:latin typeface="Cambria Math" panose="02040503050406030204" pitchFamily="18" charset="0"/>
                      </a:rPr>
                      <m:t>=</m:t>
                    </m:r>
                    <m:sSup>
                      <m:sSupPr>
                        <m:ctrlPr>
                          <a:rPr lang="pt-BR" sz="1100" b="0" i="1">
                            <a:latin typeface="Cambria Math" panose="02040503050406030204" pitchFamily="18" charset="0"/>
                          </a:rPr>
                        </m:ctrlPr>
                      </m:sSupPr>
                      <m:e>
                        <m:d>
                          <m:dPr>
                            <m:ctrlPr>
                              <a:rPr lang="pt-BR" sz="1100" b="0" i="1">
                                <a:latin typeface="Cambria Math" panose="02040503050406030204" pitchFamily="18" charset="0"/>
                              </a:rPr>
                            </m:ctrlPr>
                          </m:dPr>
                          <m:e>
                            <m:f>
                              <m:fPr>
                                <m:ctrlPr>
                                  <a:rPr lang="pt-BR" sz="1100" b="0" i="1">
                                    <a:latin typeface="Cambria Math" panose="02040503050406030204" pitchFamily="18" charset="0"/>
                                  </a:rPr>
                                </m:ctrlPr>
                              </m:fPr>
                              <m:num>
                                <m:r>
                                  <a:rPr lang="pt-BR" sz="1100" b="0" i="1">
                                    <a:latin typeface="Cambria Math" panose="02040503050406030204" pitchFamily="18" charset="0"/>
                                  </a:rPr>
                                  <m:t>1</m:t>
                                </m:r>
                              </m:num>
                              <m:den>
                                <m:r>
                                  <a:rPr lang="pt-BR" sz="1100" b="0" i="1">
                                    <a:latin typeface="Cambria Math" panose="02040503050406030204" pitchFamily="18" charset="0"/>
                                  </a:rPr>
                                  <m:t>2</m:t>
                                </m:r>
                              </m:den>
                            </m:f>
                          </m:e>
                        </m:d>
                      </m:e>
                      <m:sup>
                        <m:r>
                          <a:rPr lang="pt-BR" sz="1100" b="0" i="1">
                            <a:latin typeface="Cambria Math" panose="02040503050406030204" pitchFamily="18" charset="0"/>
                          </a:rPr>
                          <m:t>𝑝</m:t>
                        </m:r>
                      </m:sup>
                    </m:sSup>
                  </m:oMath>
                </m:oMathPara>
              </a14:m>
              <a:endParaRPr lang="pt-BR" sz="1100"/>
            </a:p>
          </xdr:txBody>
        </xdr:sp>
      </mc:Choice>
      <mc:Fallback xmlns="">
        <xdr:sp macro="" textlink="">
          <xdr:nvSpPr>
            <xdr:cNvPr id="8" name="CaixaDeTexto 7">
              <a:extLst>
                <a:ext uri="{FF2B5EF4-FFF2-40B4-BE49-F238E27FC236}">
                  <a16:creationId xmlns:a16="http://schemas.microsoft.com/office/drawing/2014/main" id="{FB5D015E-5384-495D-9F9E-94F275387DFD}"/>
                </a:ext>
              </a:extLst>
            </xdr:cNvPr>
            <xdr:cNvSpPr txBox="1"/>
          </xdr:nvSpPr>
          <xdr:spPr>
            <a:xfrm>
              <a:off x="1109662" y="9625012"/>
              <a:ext cx="649472" cy="4000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pt-BR" sz="1100" b="0" i="0">
                  <a:latin typeface="Cambria Math" panose="02040503050406030204" pitchFamily="18" charset="0"/>
                </a:rPr>
                <a:t>𝑓_𝑝=(1/2)^𝑝</a:t>
              </a:r>
              <a:endParaRPr lang="pt-BR" sz="1100"/>
            </a:p>
          </xdr:txBody>
        </xdr:sp>
      </mc:Fallback>
    </mc:AlternateContent>
    <xdr:clientData/>
  </xdr:oneCellAnchor>
  <xdr:oneCellAnchor>
    <xdr:from>
      <xdr:col>6</xdr:col>
      <xdr:colOff>319087</xdr:colOff>
      <xdr:row>71</xdr:row>
      <xdr:rowOff>23812</xdr:rowOff>
    </xdr:from>
    <xdr:ext cx="1162882" cy="172227"/>
    <mc:AlternateContent xmlns:mc="http://schemas.openxmlformats.org/markup-compatibility/2006" xmlns:a14="http://schemas.microsoft.com/office/drawing/2010/main">
      <mc:Choice Requires="a14">
        <xdr:sp macro="" textlink="">
          <xdr:nvSpPr>
            <xdr:cNvPr id="9" name="CaixaDeTexto 8">
              <a:extLst>
                <a:ext uri="{FF2B5EF4-FFF2-40B4-BE49-F238E27FC236}">
                  <a16:creationId xmlns:a16="http://schemas.microsoft.com/office/drawing/2014/main" id="{68366CE8-F6DD-42B1-BCF9-5940D28DBE62}"/>
                </a:ext>
              </a:extLst>
            </xdr:cNvPr>
            <xdr:cNvSpPr txBox="1"/>
          </xdr:nvSpPr>
          <xdr:spPr>
            <a:xfrm>
              <a:off x="7081837" y="14444662"/>
              <a:ext cx="11628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
                    <m:sSub>
                      <m:sSubPr>
                        <m:ctrlPr>
                          <a:rPr lang="pt-BR" sz="1100" b="0" i="1">
                            <a:latin typeface="Cambria Math" panose="02040503050406030204" pitchFamily="18" charset="0"/>
                          </a:rPr>
                        </m:ctrlPr>
                      </m:sSubPr>
                      <m:e>
                        <m:r>
                          <a:rPr lang="pt-BR" sz="1100" b="0" i="1">
                            <a:latin typeface="Cambria Math" panose="02040503050406030204" pitchFamily="18" charset="0"/>
                          </a:rPr>
                          <m:t>𝑃</m:t>
                        </m:r>
                      </m:e>
                      <m:sub>
                        <m:r>
                          <a:rPr lang="pt-BR" sz="1100" b="0" i="1">
                            <a:latin typeface="Cambria Math" panose="02040503050406030204" pitchFamily="18" charset="0"/>
                          </a:rPr>
                          <m:t>𝑚𝑎</m:t>
                        </m:r>
                      </m:sub>
                    </m:sSub>
                    <m:r>
                      <a:rPr lang="pt-BR" sz="1100" b="0" i="1">
                        <a:latin typeface="Cambria Math" panose="02040503050406030204" pitchFamily="18" charset="0"/>
                        <a:ea typeface="Cambria Math" panose="02040503050406030204" pitchFamily="18" charset="0"/>
                      </a:rPr>
                      <m:t>≤</m:t>
                    </m:r>
                    <m:sSub>
                      <m:sSubPr>
                        <m:ctrlPr>
                          <a:rPr lang="pt-BR" sz="1100" b="0" i="1">
                            <a:latin typeface="Cambria Math" panose="02040503050406030204" pitchFamily="18" charset="0"/>
                            <a:ea typeface="Cambria Math" panose="02040503050406030204" pitchFamily="18" charset="0"/>
                          </a:rPr>
                        </m:ctrlPr>
                      </m:sSubPr>
                      <m:e>
                        <m:r>
                          <a:rPr lang="pt-BR" sz="1100" b="0" i="1">
                            <a:latin typeface="Cambria Math" panose="02040503050406030204" pitchFamily="18" charset="0"/>
                            <a:ea typeface="Cambria Math" panose="02040503050406030204" pitchFamily="18" charset="0"/>
                          </a:rPr>
                          <m:t>𝑃</m:t>
                        </m:r>
                      </m:e>
                      <m:sub>
                        <m:r>
                          <a:rPr lang="pt-BR" sz="1100" b="0" i="1">
                            <a:latin typeface="Cambria Math" panose="02040503050406030204" pitchFamily="18" charset="0"/>
                            <a:ea typeface="Cambria Math" panose="02040503050406030204" pitchFamily="18" charset="0"/>
                          </a:rPr>
                          <m:t>𝑒</m:t>
                        </m:r>
                      </m:sub>
                    </m:sSub>
                    <m:r>
                      <a:rPr lang="pt-BR" sz="1100" b="0" i="1">
                        <a:latin typeface="Cambria Math" panose="02040503050406030204" pitchFamily="18" charset="0"/>
                        <a:ea typeface="Cambria Math" panose="02040503050406030204" pitchFamily="18" charset="0"/>
                      </a:rPr>
                      <m:t>≤3∙</m:t>
                    </m:r>
                    <m:sSub>
                      <m:sSubPr>
                        <m:ctrlPr>
                          <a:rPr lang="pt-BR" sz="1100" b="0" i="1">
                            <a:latin typeface="Cambria Math" panose="02040503050406030204" pitchFamily="18" charset="0"/>
                            <a:ea typeface="Cambria Math" panose="02040503050406030204" pitchFamily="18" charset="0"/>
                          </a:rPr>
                        </m:ctrlPr>
                      </m:sSubPr>
                      <m:e>
                        <m:r>
                          <a:rPr lang="pt-BR" sz="1100" b="0" i="1">
                            <a:latin typeface="Cambria Math" panose="02040503050406030204" pitchFamily="18" charset="0"/>
                            <a:ea typeface="Cambria Math" panose="02040503050406030204" pitchFamily="18" charset="0"/>
                          </a:rPr>
                          <m:t>𝑃</m:t>
                        </m:r>
                      </m:e>
                      <m:sub>
                        <m:r>
                          <a:rPr lang="pt-BR" sz="1100" b="0" i="1">
                            <a:latin typeface="Cambria Math" panose="02040503050406030204" pitchFamily="18" charset="0"/>
                            <a:ea typeface="Cambria Math" panose="02040503050406030204" pitchFamily="18" charset="0"/>
                          </a:rPr>
                          <m:t>𝑚𝑎</m:t>
                        </m:r>
                      </m:sub>
                    </m:sSub>
                  </m:oMath>
                </m:oMathPara>
              </a14:m>
              <a:endParaRPr lang="pt-BR" sz="1100"/>
            </a:p>
          </xdr:txBody>
        </xdr:sp>
      </mc:Choice>
      <mc:Fallback xmlns="">
        <xdr:sp macro="" textlink="">
          <xdr:nvSpPr>
            <xdr:cNvPr id="9" name="CaixaDeTexto 8">
              <a:extLst>
                <a:ext uri="{FF2B5EF4-FFF2-40B4-BE49-F238E27FC236}">
                  <a16:creationId xmlns:a16="http://schemas.microsoft.com/office/drawing/2014/main" id="{68366CE8-F6DD-42B1-BCF9-5940D28DBE62}"/>
                </a:ext>
              </a:extLst>
            </xdr:cNvPr>
            <xdr:cNvSpPr txBox="1"/>
          </xdr:nvSpPr>
          <xdr:spPr>
            <a:xfrm>
              <a:off x="7081837" y="14444662"/>
              <a:ext cx="11628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pt-BR" sz="1100" b="0" i="0">
                  <a:latin typeface="Cambria Math" panose="02040503050406030204" pitchFamily="18" charset="0"/>
                </a:rPr>
                <a:t>𝑃_𝑚𝑎</a:t>
              </a:r>
              <a:r>
                <a:rPr lang="pt-BR" sz="1100" b="0" i="0">
                  <a:latin typeface="Cambria Math" panose="02040503050406030204" pitchFamily="18" charset="0"/>
                  <a:ea typeface="Cambria Math" panose="02040503050406030204" pitchFamily="18" charset="0"/>
                </a:rPr>
                <a:t>≤𝑃_𝑒≤3∙𝑃_𝑚𝑎</a:t>
              </a:r>
              <a:endParaRPr lang="pt-BR" sz="1100"/>
            </a:p>
          </xdr:txBody>
        </xdr:sp>
      </mc:Fallback>
    </mc:AlternateContent>
    <xdr:clientData/>
  </xdr:oneCellAnchor>
  <xdr:oneCellAnchor>
    <xdr:from>
      <xdr:col>1</xdr:col>
      <xdr:colOff>157162</xdr:colOff>
      <xdr:row>73</xdr:row>
      <xdr:rowOff>90487</xdr:rowOff>
    </xdr:from>
    <xdr:ext cx="2388411" cy="504625"/>
    <mc:AlternateContent xmlns:mc="http://schemas.openxmlformats.org/markup-compatibility/2006" xmlns:a14="http://schemas.microsoft.com/office/drawing/2010/main">
      <mc:Choice Requires="a14">
        <xdr:sp macro="" textlink="">
          <xdr:nvSpPr>
            <xdr:cNvPr id="10" name="CaixaDeTexto 9">
              <a:extLst>
                <a:ext uri="{FF2B5EF4-FFF2-40B4-BE49-F238E27FC236}">
                  <a16:creationId xmlns:a16="http://schemas.microsoft.com/office/drawing/2014/main" id="{CAD66EA5-B6DC-4489-A7ED-AFA2DF42119D}"/>
                </a:ext>
              </a:extLst>
            </xdr:cNvPr>
            <xdr:cNvSpPr txBox="1"/>
          </xdr:nvSpPr>
          <xdr:spPr>
            <a:xfrm>
              <a:off x="966787" y="15006637"/>
              <a:ext cx="2388411" cy="5046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
                    <m:sSub>
                      <m:sSubPr>
                        <m:ctrlPr>
                          <a:rPr lang="pt-BR" sz="1100" b="0" i="1">
                            <a:latin typeface="Cambria Math" panose="02040503050406030204" pitchFamily="18" charset="0"/>
                          </a:rPr>
                        </m:ctrlPr>
                      </m:sSubPr>
                      <m:e>
                        <m:r>
                          <a:rPr lang="pt-BR" sz="1100" b="0" i="1">
                            <a:latin typeface="Cambria Math" panose="02040503050406030204" pitchFamily="18" charset="0"/>
                          </a:rPr>
                          <m:t>𝑓</m:t>
                        </m:r>
                      </m:e>
                      <m:sub>
                        <m:r>
                          <a:rPr lang="pt-BR" sz="1100" b="0" i="1">
                            <a:latin typeface="Cambria Math" panose="02040503050406030204" pitchFamily="18" charset="0"/>
                          </a:rPr>
                          <m:t>𝑝</m:t>
                        </m:r>
                      </m:sub>
                    </m:sSub>
                    <m:r>
                      <a:rPr lang="pt-BR" sz="1100" b="0" i="1">
                        <a:latin typeface="Cambria Math" panose="02040503050406030204" pitchFamily="18" charset="0"/>
                      </a:rPr>
                      <m:t>= </m:t>
                    </m:r>
                    <m:f>
                      <m:fPr>
                        <m:ctrlPr>
                          <a:rPr lang="pt-BR" sz="1100" b="0" i="1">
                            <a:latin typeface="Cambria Math" panose="02040503050406030204" pitchFamily="18" charset="0"/>
                          </a:rPr>
                        </m:ctrlPr>
                      </m:fPr>
                      <m:num>
                        <m:r>
                          <a:rPr lang="pt-BR" sz="1100" b="0" i="1">
                            <a:latin typeface="Cambria Math" panose="02040503050406030204" pitchFamily="18" charset="0"/>
                          </a:rPr>
                          <m:t>1</m:t>
                        </m:r>
                      </m:num>
                      <m:den>
                        <m:d>
                          <m:dPr>
                            <m:begChr m:val="["/>
                            <m:endChr m:val="]"/>
                            <m:ctrlPr>
                              <a:rPr lang="pt-BR" sz="1100" b="0" i="1">
                                <a:latin typeface="Cambria Math" panose="02040503050406030204" pitchFamily="18" charset="0"/>
                              </a:rPr>
                            </m:ctrlPr>
                          </m:dPr>
                          <m:e>
                            <m:f>
                              <m:fPr>
                                <m:ctrlPr>
                                  <a:rPr lang="pt-BR" sz="1100" b="0" i="1">
                                    <a:latin typeface="Cambria Math" panose="02040503050406030204" pitchFamily="18" charset="0"/>
                                  </a:rPr>
                                </m:ctrlPr>
                              </m:fPr>
                              <m:num>
                                <m:sSub>
                                  <m:sSubPr>
                                    <m:ctrlPr>
                                      <a:rPr lang="pt-BR" sz="1100" b="0" i="1">
                                        <a:latin typeface="Cambria Math" panose="02040503050406030204" pitchFamily="18" charset="0"/>
                                      </a:rPr>
                                    </m:ctrlPr>
                                  </m:sSubPr>
                                  <m:e>
                                    <m:r>
                                      <a:rPr lang="pt-BR" sz="1100" b="0" i="1">
                                        <a:latin typeface="Cambria Math" panose="02040503050406030204" pitchFamily="18" charset="0"/>
                                      </a:rPr>
                                      <m:t>𝑃</m:t>
                                    </m:r>
                                  </m:e>
                                  <m:sub>
                                    <m:r>
                                      <a:rPr lang="pt-BR" sz="1100" b="0" i="1">
                                        <a:latin typeface="Cambria Math" panose="02040503050406030204" pitchFamily="18" charset="0"/>
                                      </a:rPr>
                                      <m:t>𝑚𝑎</m:t>
                                    </m:r>
                                  </m:sub>
                                </m:sSub>
                              </m:num>
                              <m:den>
                                <m:sSub>
                                  <m:sSubPr>
                                    <m:ctrlPr>
                                      <a:rPr lang="pt-BR" sz="1100" b="0" i="1">
                                        <a:latin typeface="Cambria Math" panose="02040503050406030204" pitchFamily="18" charset="0"/>
                                      </a:rPr>
                                    </m:ctrlPr>
                                  </m:sSubPr>
                                  <m:e>
                                    <m:r>
                                      <a:rPr lang="pt-BR" sz="1100" b="0" i="1">
                                        <a:latin typeface="Cambria Math" panose="02040503050406030204" pitchFamily="18" charset="0"/>
                                      </a:rPr>
                                      <m:t>𝑃</m:t>
                                    </m:r>
                                  </m:e>
                                  <m:sub>
                                    <m:r>
                                      <a:rPr lang="pt-BR" sz="1100" b="0" i="1">
                                        <a:latin typeface="Cambria Math" panose="02040503050406030204" pitchFamily="18" charset="0"/>
                                      </a:rPr>
                                      <m:t>𝑒</m:t>
                                    </m:r>
                                  </m:sub>
                                </m:sSub>
                              </m:den>
                            </m:f>
                          </m:e>
                        </m:d>
                        <m:r>
                          <a:rPr lang="pt-BR" sz="1100" b="0" i="1">
                            <a:latin typeface="Cambria Math" panose="02040503050406030204" pitchFamily="18" charset="0"/>
                          </a:rPr>
                          <m:t>+</m:t>
                        </m:r>
                        <m:d>
                          <m:dPr>
                            <m:begChr m:val="{"/>
                            <m:endChr m:val="}"/>
                            <m:ctrlPr>
                              <a:rPr lang="pt-BR" sz="1100" b="0" i="1">
                                <a:latin typeface="Cambria Math" panose="02040503050406030204" pitchFamily="18" charset="0"/>
                              </a:rPr>
                            </m:ctrlPr>
                          </m:dPr>
                          <m:e>
                            <m:d>
                              <m:dPr>
                                <m:begChr m:val="["/>
                                <m:endChr m:val="]"/>
                                <m:ctrlPr>
                                  <a:rPr lang="pt-BR" sz="1100" b="0" i="1">
                                    <a:latin typeface="Cambria Math" panose="02040503050406030204" pitchFamily="18" charset="0"/>
                                  </a:rPr>
                                </m:ctrlPr>
                              </m:dPr>
                              <m:e>
                                <m:r>
                                  <a:rPr lang="pt-BR" sz="1100" b="0" i="1">
                                    <a:latin typeface="Cambria Math" panose="02040503050406030204" pitchFamily="18" charset="0"/>
                                  </a:rPr>
                                  <m:t> 1 −</m:t>
                                </m:r>
                                <m:d>
                                  <m:dPr>
                                    <m:ctrlPr>
                                      <a:rPr lang="pt-BR" sz="1100" b="0" i="1">
                                        <a:latin typeface="Cambria Math" panose="02040503050406030204" pitchFamily="18" charset="0"/>
                                      </a:rPr>
                                    </m:ctrlPr>
                                  </m:dPr>
                                  <m:e>
                                    <m:f>
                                      <m:fPr>
                                        <m:ctrlPr>
                                          <a:rPr lang="pt-BR" sz="1100" b="0" i="1">
                                            <a:latin typeface="Cambria Math" panose="02040503050406030204" pitchFamily="18" charset="0"/>
                                          </a:rPr>
                                        </m:ctrlPr>
                                      </m:fPr>
                                      <m:num>
                                        <m:sSub>
                                          <m:sSubPr>
                                            <m:ctrlPr>
                                              <a:rPr lang="pt-BR" sz="1100" b="0" i="1">
                                                <a:latin typeface="Cambria Math" panose="02040503050406030204" pitchFamily="18" charset="0"/>
                                              </a:rPr>
                                            </m:ctrlPr>
                                          </m:sSubPr>
                                          <m:e>
                                            <m:r>
                                              <a:rPr lang="pt-BR" sz="1100" b="0" i="1">
                                                <a:latin typeface="Cambria Math" panose="02040503050406030204" pitchFamily="18" charset="0"/>
                                              </a:rPr>
                                              <m:t>𝑃</m:t>
                                            </m:r>
                                          </m:e>
                                          <m:sub>
                                            <m:r>
                                              <a:rPr lang="pt-BR" sz="1100" b="0" i="1">
                                                <a:latin typeface="Cambria Math" panose="02040503050406030204" pitchFamily="18" charset="0"/>
                                              </a:rPr>
                                              <m:t>𝑚𝑎</m:t>
                                            </m:r>
                                          </m:sub>
                                        </m:sSub>
                                      </m:num>
                                      <m:den>
                                        <m:sSub>
                                          <m:sSubPr>
                                            <m:ctrlPr>
                                              <a:rPr lang="pt-BR" sz="1100" b="0" i="1">
                                                <a:latin typeface="Cambria Math" panose="02040503050406030204" pitchFamily="18" charset="0"/>
                                              </a:rPr>
                                            </m:ctrlPr>
                                          </m:sSubPr>
                                          <m:e>
                                            <m:r>
                                              <a:rPr lang="pt-BR" sz="1100" b="0" i="1">
                                                <a:latin typeface="Cambria Math" panose="02040503050406030204" pitchFamily="18" charset="0"/>
                                              </a:rPr>
                                              <m:t>𝑃</m:t>
                                            </m:r>
                                          </m:e>
                                          <m:sub>
                                            <m:r>
                                              <a:rPr lang="pt-BR" sz="1100" b="0" i="1">
                                                <a:latin typeface="Cambria Math" panose="02040503050406030204" pitchFamily="18" charset="0"/>
                                              </a:rPr>
                                              <m:t>𝑒</m:t>
                                            </m:r>
                                          </m:sub>
                                        </m:sSub>
                                      </m:den>
                                    </m:f>
                                  </m:e>
                                </m:d>
                              </m:e>
                            </m:d>
                            <m:r>
                              <a:rPr lang="pt-BR" sz="1100" b="0" i="1">
                                <a:latin typeface="Cambria Math" panose="02040503050406030204" pitchFamily="18" charset="0"/>
                                <a:ea typeface="Cambria Math" panose="02040503050406030204" pitchFamily="18" charset="0"/>
                              </a:rPr>
                              <m:t>∙</m:t>
                            </m:r>
                            <m:sSup>
                              <m:sSupPr>
                                <m:ctrlPr>
                                  <a:rPr lang="pt-BR" sz="1100" b="0" i="1">
                                    <a:latin typeface="Cambria Math" panose="02040503050406030204" pitchFamily="18" charset="0"/>
                                    <a:ea typeface="Cambria Math" panose="02040503050406030204" pitchFamily="18" charset="0"/>
                                  </a:rPr>
                                </m:ctrlPr>
                              </m:sSupPr>
                              <m:e>
                                <m:d>
                                  <m:dPr>
                                    <m:ctrlPr>
                                      <a:rPr lang="pt-BR" sz="1100" b="0" i="1">
                                        <a:latin typeface="Cambria Math" panose="02040503050406030204" pitchFamily="18" charset="0"/>
                                        <a:ea typeface="Cambria Math" panose="02040503050406030204" pitchFamily="18" charset="0"/>
                                      </a:rPr>
                                    </m:ctrlPr>
                                  </m:dPr>
                                  <m:e>
                                    <m:f>
                                      <m:fPr>
                                        <m:ctrlPr>
                                          <a:rPr lang="pt-BR" sz="1100" b="0" i="1">
                                            <a:latin typeface="Cambria Math" panose="02040503050406030204" pitchFamily="18" charset="0"/>
                                            <a:ea typeface="Cambria Math" panose="02040503050406030204" pitchFamily="18" charset="0"/>
                                          </a:rPr>
                                        </m:ctrlPr>
                                      </m:fPr>
                                      <m:num>
                                        <m:sSub>
                                          <m:sSubPr>
                                            <m:ctrlPr>
                                              <a:rPr lang="pt-BR" sz="1100" b="0" i="1">
                                                <a:latin typeface="Cambria Math" panose="02040503050406030204" pitchFamily="18" charset="0"/>
                                                <a:ea typeface="Cambria Math" panose="02040503050406030204" pitchFamily="18" charset="0"/>
                                              </a:rPr>
                                            </m:ctrlPr>
                                          </m:sSubPr>
                                          <m:e>
                                            <m:r>
                                              <a:rPr lang="pt-BR" sz="1100" b="0" i="1">
                                                <a:latin typeface="Cambria Math" panose="02040503050406030204" pitchFamily="18" charset="0"/>
                                                <a:ea typeface="Cambria Math" panose="02040503050406030204" pitchFamily="18" charset="0"/>
                                              </a:rPr>
                                              <m:t>𝑃</m:t>
                                            </m:r>
                                          </m:e>
                                          <m:sub>
                                            <m:r>
                                              <a:rPr lang="pt-BR" sz="1100" b="0" i="1">
                                                <a:latin typeface="Cambria Math" panose="02040503050406030204" pitchFamily="18" charset="0"/>
                                                <a:ea typeface="Cambria Math" panose="02040503050406030204" pitchFamily="18" charset="0"/>
                                              </a:rPr>
                                              <m:t>𝑚𝑎</m:t>
                                            </m:r>
                                          </m:sub>
                                        </m:sSub>
                                      </m:num>
                                      <m:den>
                                        <m:sSub>
                                          <m:sSubPr>
                                            <m:ctrlPr>
                                              <a:rPr lang="pt-BR" sz="1100" b="0" i="1">
                                                <a:latin typeface="Cambria Math" panose="02040503050406030204" pitchFamily="18" charset="0"/>
                                                <a:ea typeface="Cambria Math" panose="02040503050406030204" pitchFamily="18" charset="0"/>
                                              </a:rPr>
                                            </m:ctrlPr>
                                          </m:sSubPr>
                                          <m:e>
                                            <m:r>
                                              <a:rPr lang="pt-BR" sz="1100" b="0" i="1">
                                                <a:latin typeface="Cambria Math" panose="02040503050406030204" pitchFamily="18" charset="0"/>
                                                <a:ea typeface="Cambria Math" panose="02040503050406030204" pitchFamily="18" charset="0"/>
                                              </a:rPr>
                                              <m:t>𝑃</m:t>
                                            </m:r>
                                          </m:e>
                                          <m:sub>
                                            <m:r>
                                              <a:rPr lang="pt-BR" sz="1100" b="0" i="1">
                                                <a:latin typeface="Cambria Math" panose="02040503050406030204" pitchFamily="18" charset="0"/>
                                                <a:ea typeface="Cambria Math" panose="02040503050406030204" pitchFamily="18" charset="0"/>
                                              </a:rPr>
                                              <m:t>𝑒</m:t>
                                            </m:r>
                                          </m:sub>
                                        </m:sSub>
                                      </m:den>
                                    </m:f>
                                  </m:e>
                                </m:d>
                              </m:e>
                              <m:sup>
                                <m:r>
                                  <a:rPr lang="pt-BR" sz="1100" b="0" i="1">
                                    <a:latin typeface="Cambria Math" panose="02040503050406030204" pitchFamily="18" charset="0"/>
                                    <a:ea typeface="Cambria Math" panose="02040503050406030204" pitchFamily="18" charset="0"/>
                                  </a:rPr>
                                  <m:t>𝑝</m:t>
                                </m:r>
                              </m:sup>
                            </m:sSup>
                          </m:e>
                        </m:d>
                        <m:r>
                          <a:rPr lang="pt-BR" sz="1100" b="0" i="1">
                            <a:latin typeface="Cambria Math" panose="02040503050406030204" pitchFamily="18" charset="0"/>
                            <a:ea typeface="Cambria Math" panose="02040503050406030204" pitchFamily="18" charset="0"/>
                          </a:rPr>
                          <m:t> </m:t>
                        </m:r>
                      </m:den>
                    </m:f>
                  </m:oMath>
                </m:oMathPara>
              </a14:m>
              <a:endParaRPr lang="pt-BR" sz="1100"/>
            </a:p>
          </xdr:txBody>
        </xdr:sp>
      </mc:Choice>
      <mc:Fallback xmlns="">
        <xdr:sp macro="" textlink="">
          <xdr:nvSpPr>
            <xdr:cNvPr id="10" name="CaixaDeTexto 9">
              <a:extLst>
                <a:ext uri="{FF2B5EF4-FFF2-40B4-BE49-F238E27FC236}">
                  <a16:creationId xmlns:a16="http://schemas.microsoft.com/office/drawing/2014/main" id="{CAD66EA5-B6DC-4489-A7ED-AFA2DF42119D}"/>
                </a:ext>
              </a:extLst>
            </xdr:cNvPr>
            <xdr:cNvSpPr txBox="1"/>
          </xdr:nvSpPr>
          <xdr:spPr>
            <a:xfrm>
              <a:off x="966787" y="15006637"/>
              <a:ext cx="2388411" cy="5046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pt-BR" sz="1100" b="0" i="0">
                  <a:latin typeface="Cambria Math" panose="02040503050406030204" pitchFamily="18" charset="0"/>
                </a:rPr>
                <a:t>𝑓_𝑝=  1/([𝑃_𝑚𝑎/𝑃_𝑒 ]+{[ 1 −(𝑃_𝑚𝑎/𝑃_𝑒 )]</a:t>
              </a:r>
              <a:r>
                <a:rPr lang="pt-BR" sz="1100" b="0" i="0">
                  <a:latin typeface="Cambria Math" panose="02040503050406030204" pitchFamily="18" charset="0"/>
                  <a:ea typeface="Cambria Math" panose="02040503050406030204" pitchFamily="18" charset="0"/>
                </a:rPr>
                <a:t>∙(𝑃_𝑚𝑎/𝑃_𝑒 )^𝑝 }  )</a:t>
              </a:r>
              <a:endParaRPr lang="pt-BR" sz="1100"/>
            </a:p>
          </xdr:txBody>
        </xdr:sp>
      </mc:Fallback>
    </mc:AlternateContent>
    <xdr:clientData/>
  </xdr:oneCellAnchor>
  <xdr:oneCellAnchor>
    <xdr:from>
      <xdr:col>1</xdr:col>
      <xdr:colOff>147637</xdr:colOff>
      <xdr:row>87</xdr:row>
      <xdr:rowOff>233362</xdr:rowOff>
    </xdr:from>
    <xdr:ext cx="6001002" cy="504625"/>
    <mc:AlternateContent xmlns:mc="http://schemas.openxmlformats.org/markup-compatibility/2006" xmlns:a14="http://schemas.microsoft.com/office/drawing/2010/main">
      <mc:Choice Requires="a14">
        <xdr:sp macro="" textlink="">
          <xdr:nvSpPr>
            <xdr:cNvPr id="11" name="CaixaDeTexto 10">
              <a:extLst>
                <a:ext uri="{FF2B5EF4-FFF2-40B4-BE49-F238E27FC236}">
                  <a16:creationId xmlns:a16="http://schemas.microsoft.com/office/drawing/2014/main" id="{4740D5B8-36EE-4750-8654-1E0B38F6CADD}"/>
                </a:ext>
              </a:extLst>
            </xdr:cNvPr>
            <xdr:cNvSpPr txBox="1"/>
          </xdr:nvSpPr>
          <xdr:spPr>
            <a:xfrm>
              <a:off x="957262" y="16949737"/>
              <a:ext cx="6001002" cy="5046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
                    <m:sSub>
                      <m:sSubPr>
                        <m:ctrlPr>
                          <a:rPr lang="pt-BR" sz="1100" b="0" i="1">
                            <a:latin typeface="Cambria Math" panose="02040503050406030204" pitchFamily="18" charset="0"/>
                          </a:rPr>
                        </m:ctrlPr>
                      </m:sSubPr>
                      <m:e>
                        <m:r>
                          <a:rPr lang="pt-BR" sz="1100" b="0" i="1">
                            <a:latin typeface="Cambria Math" panose="02040503050406030204" pitchFamily="18" charset="0"/>
                          </a:rPr>
                          <m:t>𝑓</m:t>
                        </m:r>
                      </m:e>
                      <m:sub>
                        <m:r>
                          <a:rPr lang="pt-BR" sz="1100" b="0" i="1">
                            <a:latin typeface="Cambria Math" panose="02040503050406030204" pitchFamily="18" charset="0"/>
                          </a:rPr>
                          <m:t>𝑝</m:t>
                        </m:r>
                      </m:sub>
                    </m:sSub>
                    <m:r>
                      <a:rPr lang="pt-BR" sz="1100" b="0" i="1">
                        <a:latin typeface="Cambria Math" panose="02040503050406030204" pitchFamily="18" charset="0"/>
                      </a:rPr>
                      <m:t>= </m:t>
                    </m:r>
                    <m:f>
                      <m:fPr>
                        <m:ctrlPr>
                          <a:rPr lang="pt-BR" sz="1100" b="0" i="1">
                            <a:latin typeface="Cambria Math" panose="02040503050406030204" pitchFamily="18" charset="0"/>
                          </a:rPr>
                        </m:ctrlPr>
                      </m:fPr>
                      <m:num>
                        <m:r>
                          <a:rPr lang="pt-BR" sz="1100" b="0" i="1">
                            <a:latin typeface="Cambria Math" panose="02040503050406030204" pitchFamily="18" charset="0"/>
                          </a:rPr>
                          <m:t>1</m:t>
                        </m:r>
                      </m:num>
                      <m:den>
                        <m:d>
                          <m:dPr>
                            <m:begChr m:val="["/>
                            <m:endChr m:val="]"/>
                            <m:ctrlPr>
                              <a:rPr lang="pt-BR" sz="1100" b="0" i="1">
                                <a:latin typeface="Cambria Math" panose="02040503050406030204" pitchFamily="18" charset="0"/>
                              </a:rPr>
                            </m:ctrlPr>
                          </m:dPr>
                          <m:e>
                            <m:f>
                              <m:fPr>
                                <m:ctrlPr>
                                  <a:rPr lang="pt-BR" sz="1100" b="0" i="1">
                                    <a:latin typeface="Cambria Math" panose="02040503050406030204" pitchFamily="18" charset="0"/>
                                  </a:rPr>
                                </m:ctrlPr>
                              </m:fPr>
                              <m:num>
                                <m:sSub>
                                  <m:sSubPr>
                                    <m:ctrlPr>
                                      <a:rPr lang="pt-BR" sz="1100" b="0" i="1">
                                        <a:latin typeface="Cambria Math" panose="02040503050406030204" pitchFamily="18" charset="0"/>
                                      </a:rPr>
                                    </m:ctrlPr>
                                  </m:sSubPr>
                                  <m:e>
                                    <m:r>
                                      <a:rPr lang="pt-BR" sz="1100" b="0" i="1">
                                        <a:latin typeface="Cambria Math" panose="02040503050406030204" pitchFamily="18" charset="0"/>
                                      </a:rPr>
                                      <m:t>𝑃</m:t>
                                    </m:r>
                                  </m:e>
                                  <m:sub>
                                    <m:r>
                                      <a:rPr lang="pt-BR" sz="1100" b="0" i="1">
                                        <a:latin typeface="Cambria Math" panose="02040503050406030204" pitchFamily="18" charset="0"/>
                                      </a:rPr>
                                      <m:t>𝑚𝑎</m:t>
                                    </m:r>
                                  </m:sub>
                                </m:sSub>
                              </m:num>
                              <m:den>
                                <m:r>
                                  <a:rPr lang="pt-BR" sz="1100" b="0" i="1">
                                    <a:latin typeface="Cambria Math" panose="02040503050406030204" pitchFamily="18" charset="0"/>
                                  </a:rPr>
                                  <m:t>3</m:t>
                                </m:r>
                                <m:r>
                                  <a:rPr lang="pt-BR" sz="1100" b="0" i="1">
                                    <a:latin typeface="Cambria Math" panose="02040503050406030204" pitchFamily="18" charset="0"/>
                                    <a:ea typeface="Cambria Math" panose="02040503050406030204" pitchFamily="18" charset="0"/>
                                  </a:rPr>
                                  <m:t>∙</m:t>
                                </m:r>
                                <m:sSub>
                                  <m:sSubPr>
                                    <m:ctrlPr>
                                      <a:rPr lang="pt-BR" sz="1100" b="0" i="1">
                                        <a:latin typeface="Cambria Math" panose="02040503050406030204" pitchFamily="18" charset="0"/>
                                        <a:ea typeface="Cambria Math" panose="02040503050406030204" pitchFamily="18" charset="0"/>
                                      </a:rPr>
                                    </m:ctrlPr>
                                  </m:sSubPr>
                                  <m:e>
                                    <m:r>
                                      <a:rPr lang="pt-BR" sz="1100" b="0" i="1">
                                        <a:latin typeface="Cambria Math" panose="02040503050406030204" pitchFamily="18" charset="0"/>
                                        <a:ea typeface="Cambria Math" panose="02040503050406030204" pitchFamily="18" charset="0"/>
                                      </a:rPr>
                                      <m:t>𝑃</m:t>
                                    </m:r>
                                  </m:e>
                                  <m:sub>
                                    <m:r>
                                      <a:rPr lang="pt-BR" sz="1100" b="0" i="1">
                                        <a:latin typeface="Cambria Math" panose="02040503050406030204" pitchFamily="18" charset="0"/>
                                        <a:ea typeface="Cambria Math" panose="02040503050406030204" pitchFamily="18" charset="0"/>
                                      </a:rPr>
                                      <m:t>𝑚𝑎</m:t>
                                    </m:r>
                                  </m:sub>
                                </m:sSub>
                              </m:den>
                            </m:f>
                          </m:e>
                        </m:d>
                        <m:r>
                          <a:rPr lang="pt-BR" sz="1100" b="0" i="1">
                            <a:latin typeface="Cambria Math" panose="02040503050406030204" pitchFamily="18" charset="0"/>
                          </a:rPr>
                          <m:t>+</m:t>
                        </m:r>
                        <m:d>
                          <m:dPr>
                            <m:begChr m:val="{"/>
                            <m:endChr m:val="}"/>
                            <m:ctrlPr>
                              <a:rPr lang="pt-BR" sz="1100" b="0" i="1">
                                <a:latin typeface="Cambria Math" panose="02040503050406030204" pitchFamily="18" charset="0"/>
                              </a:rPr>
                            </m:ctrlPr>
                          </m:dPr>
                          <m:e>
                            <m:d>
                              <m:dPr>
                                <m:begChr m:val="["/>
                                <m:endChr m:val="]"/>
                                <m:ctrlPr>
                                  <a:rPr lang="pt-BR" sz="1100" b="0" i="1">
                                    <a:latin typeface="Cambria Math" panose="02040503050406030204" pitchFamily="18" charset="0"/>
                                  </a:rPr>
                                </m:ctrlPr>
                              </m:dPr>
                              <m:e>
                                <m:r>
                                  <a:rPr lang="pt-BR" sz="1100" b="0" i="1">
                                    <a:latin typeface="Cambria Math" panose="02040503050406030204" pitchFamily="18" charset="0"/>
                                  </a:rPr>
                                  <m:t> 1 −</m:t>
                                </m:r>
                                <m:d>
                                  <m:dPr>
                                    <m:ctrlPr>
                                      <a:rPr lang="pt-BR" sz="1100" b="0" i="1">
                                        <a:latin typeface="Cambria Math" panose="02040503050406030204" pitchFamily="18" charset="0"/>
                                      </a:rPr>
                                    </m:ctrlPr>
                                  </m:dPr>
                                  <m:e>
                                    <m:f>
                                      <m:fPr>
                                        <m:ctrlPr>
                                          <a:rPr lang="pt-BR" sz="1100" b="0" i="1">
                                            <a:latin typeface="Cambria Math" panose="02040503050406030204" pitchFamily="18" charset="0"/>
                                          </a:rPr>
                                        </m:ctrlPr>
                                      </m:fPr>
                                      <m:num>
                                        <m:sSub>
                                          <m:sSubPr>
                                            <m:ctrlPr>
                                              <a:rPr lang="pt-BR" sz="1100" b="0" i="1">
                                                <a:latin typeface="Cambria Math" panose="02040503050406030204" pitchFamily="18" charset="0"/>
                                              </a:rPr>
                                            </m:ctrlPr>
                                          </m:sSubPr>
                                          <m:e>
                                            <m:r>
                                              <a:rPr lang="pt-BR" sz="1100" b="0" i="1">
                                                <a:latin typeface="Cambria Math" panose="02040503050406030204" pitchFamily="18" charset="0"/>
                                              </a:rPr>
                                              <m:t>𝑃</m:t>
                                            </m:r>
                                          </m:e>
                                          <m:sub>
                                            <m:r>
                                              <a:rPr lang="pt-BR" sz="1100" b="0" i="1">
                                                <a:latin typeface="Cambria Math" panose="02040503050406030204" pitchFamily="18" charset="0"/>
                                              </a:rPr>
                                              <m:t>𝑚𝑎</m:t>
                                            </m:r>
                                          </m:sub>
                                        </m:sSub>
                                      </m:num>
                                      <m:den>
                                        <m:r>
                                          <a:rPr lang="pt-BR" sz="1100" b="0" i="1">
                                            <a:latin typeface="Cambria Math" panose="02040503050406030204" pitchFamily="18" charset="0"/>
                                          </a:rPr>
                                          <m:t>3</m:t>
                                        </m:r>
                                        <m:r>
                                          <a:rPr lang="pt-BR" sz="1100" b="0" i="1">
                                            <a:latin typeface="Cambria Math" panose="02040503050406030204" pitchFamily="18" charset="0"/>
                                            <a:ea typeface="Cambria Math" panose="02040503050406030204" pitchFamily="18" charset="0"/>
                                          </a:rPr>
                                          <m:t>∙</m:t>
                                        </m:r>
                                        <m:sSub>
                                          <m:sSubPr>
                                            <m:ctrlPr>
                                              <a:rPr lang="pt-BR" sz="1100" b="0" i="1">
                                                <a:latin typeface="Cambria Math" panose="02040503050406030204" pitchFamily="18" charset="0"/>
                                                <a:ea typeface="Cambria Math" panose="02040503050406030204" pitchFamily="18" charset="0"/>
                                              </a:rPr>
                                            </m:ctrlPr>
                                          </m:sSubPr>
                                          <m:e>
                                            <m:r>
                                              <a:rPr lang="pt-BR" sz="1100" b="0" i="1">
                                                <a:latin typeface="Cambria Math" panose="02040503050406030204" pitchFamily="18" charset="0"/>
                                                <a:ea typeface="Cambria Math" panose="02040503050406030204" pitchFamily="18" charset="0"/>
                                              </a:rPr>
                                              <m:t>𝑃</m:t>
                                            </m:r>
                                          </m:e>
                                          <m:sub>
                                            <m:r>
                                              <a:rPr lang="pt-BR" sz="1100" b="0" i="1">
                                                <a:latin typeface="Cambria Math" panose="02040503050406030204" pitchFamily="18" charset="0"/>
                                                <a:ea typeface="Cambria Math" panose="02040503050406030204" pitchFamily="18" charset="0"/>
                                              </a:rPr>
                                              <m:t>𝑚𝑎</m:t>
                                            </m:r>
                                          </m:sub>
                                        </m:sSub>
                                      </m:den>
                                    </m:f>
                                  </m:e>
                                </m:d>
                              </m:e>
                            </m:d>
                            <m:r>
                              <a:rPr lang="pt-BR" sz="1100" b="0" i="1">
                                <a:latin typeface="Cambria Math" panose="02040503050406030204" pitchFamily="18" charset="0"/>
                                <a:ea typeface="Cambria Math" panose="02040503050406030204" pitchFamily="18" charset="0"/>
                              </a:rPr>
                              <m:t>∙</m:t>
                            </m:r>
                            <m:sSup>
                              <m:sSupPr>
                                <m:ctrlPr>
                                  <a:rPr lang="pt-BR" sz="1100" b="0" i="1">
                                    <a:latin typeface="Cambria Math" panose="02040503050406030204" pitchFamily="18" charset="0"/>
                                    <a:ea typeface="Cambria Math" panose="02040503050406030204" pitchFamily="18" charset="0"/>
                                  </a:rPr>
                                </m:ctrlPr>
                              </m:sSupPr>
                              <m:e>
                                <m:d>
                                  <m:dPr>
                                    <m:ctrlPr>
                                      <a:rPr lang="pt-BR" sz="1100" b="0" i="1">
                                        <a:latin typeface="Cambria Math" panose="02040503050406030204" pitchFamily="18" charset="0"/>
                                        <a:ea typeface="Cambria Math" panose="02040503050406030204" pitchFamily="18" charset="0"/>
                                      </a:rPr>
                                    </m:ctrlPr>
                                  </m:dPr>
                                  <m:e>
                                    <m:f>
                                      <m:fPr>
                                        <m:ctrlPr>
                                          <a:rPr lang="pt-BR" sz="1100" b="0" i="1">
                                            <a:latin typeface="Cambria Math" panose="02040503050406030204" pitchFamily="18" charset="0"/>
                                            <a:ea typeface="Cambria Math" panose="02040503050406030204" pitchFamily="18" charset="0"/>
                                          </a:rPr>
                                        </m:ctrlPr>
                                      </m:fPr>
                                      <m:num>
                                        <m:sSub>
                                          <m:sSubPr>
                                            <m:ctrlPr>
                                              <a:rPr lang="pt-BR" sz="1100" b="0" i="1">
                                                <a:latin typeface="Cambria Math" panose="02040503050406030204" pitchFamily="18" charset="0"/>
                                                <a:ea typeface="Cambria Math" panose="02040503050406030204" pitchFamily="18" charset="0"/>
                                              </a:rPr>
                                            </m:ctrlPr>
                                          </m:sSubPr>
                                          <m:e>
                                            <m:r>
                                              <a:rPr lang="pt-BR" sz="1100" b="0" i="1">
                                                <a:latin typeface="Cambria Math" panose="02040503050406030204" pitchFamily="18" charset="0"/>
                                                <a:ea typeface="Cambria Math" panose="02040503050406030204" pitchFamily="18" charset="0"/>
                                              </a:rPr>
                                              <m:t>𝑃</m:t>
                                            </m:r>
                                          </m:e>
                                          <m:sub>
                                            <m:r>
                                              <a:rPr lang="pt-BR" sz="1100" b="0" i="1">
                                                <a:latin typeface="Cambria Math" panose="02040503050406030204" pitchFamily="18" charset="0"/>
                                                <a:ea typeface="Cambria Math" panose="02040503050406030204" pitchFamily="18" charset="0"/>
                                              </a:rPr>
                                              <m:t>𝑚𝑎</m:t>
                                            </m:r>
                                          </m:sub>
                                        </m:sSub>
                                      </m:num>
                                      <m:den>
                                        <m:r>
                                          <a:rPr lang="pt-BR" sz="1100" b="0" i="1">
                                            <a:latin typeface="Cambria Math" panose="02040503050406030204" pitchFamily="18" charset="0"/>
                                            <a:ea typeface="Cambria Math" panose="02040503050406030204" pitchFamily="18" charset="0"/>
                                          </a:rPr>
                                          <m:t>3∙</m:t>
                                        </m:r>
                                        <m:sSub>
                                          <m:sSubPr>
                                            <m:ctrlPr>
                                              <a:rPr lang="pt-BR" sz="1100" b="0" i="1">
                                                <a:latin typeface="Cambria Math" panose="02040503050406030204" pitchFamily="18" charset="0"/>
                                                <a:ea typeface="Cambria Math" panose="02040503050406030204" pitchFamily="18" charset="0"/>
                                              </a:rPr>
                                            </m:ctrlPr>
                                          </m:sSubPr>
                                          <m:e>
                                            <m:r>
                                              <a:rPr lang="pt-BR" sz="1100" b="0" i="1">
                                                <a:latin typeface="Cambria Math" panose="02040503050406030204" pitchFamily="18" charset="0"/>
                                                <a:ea typeface="Cambria Math" panose="02040503050406030204" pitchFamily="18" charset="0"/>
                                              </a:rPr>
                                              <m:t>𝑃</m:t>
                                            </m:r>
                                          </m:e>
                                          <m:sub>
                                            <m:r>
                                              <a:rPr lang="pt-BR" sz="1100" b="0" i="1">
                                                <a:latin typeface="Cambria Math" panose="02040503050406030204" pitchFamily="18" charset="0"/>
                                                <a:ea typeface="Cambria Math" panose="02040503050406030204" pitchFamily="18" charset="0"/>
                                              </a:rPr>
                                              <m:t>𝑚𝑎</m:t>
                                            </m:r>
                                          </m:sub>
                                        </m:sSub>
                                      </m:den>
                                    </m:f>
                                  </m:e>
                                </m:d>
                              </m:e>
                              <m:sup>
                                <m:r>
                                  <a:rPr lang="pt-BR" sz="1100" b="0" i="1">
                                    <a:latin typeface="Cambria Math" panose="02040503050406030204" pitchFamily="18" charset="0"/>
                                    <a:ea typeface="Cambria Math" panose="02040503050406030204" pitchFamily="18" charset="0"/>
                                  </a:rPr>
                                  <m:t>𝑝</m:t>
                                </m:r>
                              </m:sup>
                            </m:sSup>
                          </m:e>
                        </m:d>
                        <m:r>
                          <a:rPr lang="pt-BR" sz="1100" b="0" i="1">
                            <a:latin typeface="Cambria Math" panose="02040503050406030204" pitchFamily="18" charset="0"/>
                            <a:ea typeface="Cambria Math" panose="02040503050406030204" pitchFamily="18" charset="0"/>
                          </a:rPr>
                          <m:t> </m:t>
                        </m:r>
                      </m:den>
                    </m:f>
                    <m:r>
                      <a:rPr lang="pt-BR" sz="1100" b="0" i="1">
                        <a:latin typeface="Cambria Math" panose="02040503050406030204" pitchFamily="18" charset="0"/>
                      </a:rPr>
                      <m:t>= </m:t>
                    </m:r>
                    <m:f>
                      <m:fPr>
                        <m:ctrlPr>
                          <a:rPr lang="pt-BR" sz="1100" b="0" i="1">
                            <a:solidFill>
                              <a:schemeClr val="tx1"/>
                            </a:solidFill>
                            <a:effectLst/>
                            <a:latin typeface="Cambria Math" panose="02040503050406030204" pitchFamily="18" charset="0"/>
                            <a:ea typeface="+mn-ea"/>
                            <a:cs typeface="+mn-cs"/>
                          </a:rPr>
                        </m:ctrlPr>
                      </m:fPr>
                      <m:num>
                        <m:r>
                          <a:rPr lang="pt-BR" sz="1100" b="0" i="1">
                            <a:solidFill>
                              <a:schemeClr val="tx1"/>
                            </a:solidFill>
                            <a:effectLst/>
                            <a:latin typeface="Cambria Math" panose="02040503050406030204" pitchFamily="18" charset="0"/>
                            <a:ea typeface="+mn-ea"/>
                            <a:cs typeface="+mn-cs"/>
                          </a:rPr>
                          <m:t>1</m:t>
                        </m:r>
                      </m:num>
                      <m:den>
                        <m:d>
                          <m:dPr>
                            <m:begChr m:val="["/>
                            <m:endChr m:val="]"/>
                            <m:ctrlPr>
                              <a:rPr lang="pt-BR" sz="1100" b="0" i="1">
                                <a:solidFill>
                                  <a:schemeClr val="tx1"/>
                                </a:solidFill>
                                <a:effectLst/>
                                <a:latin typeface="Cambria Math" panose="02040503050406030204" pitchFamily="18" charset="0"/>
                                <a:ea typeface="+mn-ea"/>
                                <a:cs typeface="+mn-cs"/>
                              </a:rPr>
                            </m:ctrlPr>
                          </m:dPr>
                          <m:e>
                            <m:f>
                              <m:fPr>
                                <m:ctrlPr>
                                  <a:rPr lang="pt-BR" sz="1100" b="0" i="1">
                                    <a:solidFill>
                                      <a:schemeClr val="tx1"/>
                                    </a:solidFill>
                                    <a:effectLst/>
                                    <a:latin typeface="Cambria Math" panose="02040503050406030204" pitchFamily="18" charset="0"/>
                                    <a:ea typeface="+mn-ea"/>
                                    <a:cs typeface="+mn-cs"/>
                                  </a:rPr>
                                </m:ctrlPr>
                              </m:fPr>
                              <m:num>
                                <m:r>
                                  <a:rPr lang="pt-BR" sz="1100" b="0" i="1">
                                    <a:solidFill>
                                      <a:schemeClr val="tx1"/>
                                    </a:solidFill>
                                    <a:effectLst/>
                                    <a:latin typeface="Cambria Math" panose="02040503050406030204" pitchFamily="18" charset="0"/>
                                    <a:ea typeface="+mn-ea"/>
                                    <a:cs typeface="+mn-cs"/>
                                  </a:rPr>
                                  <m:t>1</m:t>
                                </m:r>
                              </m:num>
                              <m:den>
                                <m:r>
                                  <a:rPr lang="pt-BR" sz="1100" b="0" i="1">
                                    <a:solidFill>
                                      <a:schemeClr val="tx1"/>
                                    </a:solidFill>
                                    <a:effectLst/>
                                    <a:latin typeface="Cambria Math" panose="02040503050406030204" pitchFamily="18" charset="0"/>
                                    <a:ea typeface="+mn-ea"/>
                                    <a:cs typeface="+mn-cs"/>
                                  </a:rPr>
                                  <m:t>3</m:t>
                                </m:r>
                              </m:den>
                            </m:f>
                          </m:e>
                        </m:d>
                        <m:r>
                          <a:rPr lang="pt-BR" sz="1100" b="0" i="1">
                            <a:solidFill>
                              <a:schemeClr val="tx1"/>
                            </a:solidFill>
                            <a:effectLst/>
                            <a:latin typeface="Cambria Math" panose="02040503050406030204" pitchFamily="18" charset="0"/>
                            <a:ea typeface="+mn-ea"/>
                            <a:cs typeface="+mn-cs"/>
                          </a:rPr>
                          <m:t>+</m:t>
                        </m:r>
                        <m:d>
                          <m:dPr>
                            <m:begChr m:val="{"/>
                            <m:endChr m:val="}"/>
                            <m:ctrlPr>
                              <a:rPr lang="pt-BR" sz="1100" b="0" i="1">
                                <a:solidFill>
                                  <a:schemeClr val="tx1"/>
                                </a:solidFill>
                                <a:effectLst/>
                                <a:latin typeface="Cambria Math" panose="02040503050406030204" pitchFamily="18" charset="0"/>
                                <a:ea typeface="+mn-ea"/>
                                <a:cs typeface="+mn-cs"/>
                              </a:rPr>
                            </m:ctrlPr>
                          </m:dPr>
                          <m:e>
                            <m:d>
                              <m:dPr>
                                <m:begChr m:val="["/>
                                <m:endChr m:val="]"/>
                                <m:ctrlPr>
                                  <a:rPr lang="pt-BR" sz="1100" b="0" i="1">
                                    <a:solidFill>
                                      <a:schemeClr val="tx1"/>
                                    </a:solidFill>
                                    <a:effectLst/>
                                    <a:latin typeface="Cambria Math" panose="02040503050406030204" pitchFamily="18" charset="0"/>
                                    <a:ea typeface="+mn-ea"/>
                                    <a:cs typeface="+mn-cs"/>
                                  </a:rPr>
                                </m:ctrlPr>
                              </m:dPr>
                              <m:e>
                                <m:r>
                                  <a:rPr lang="pt-BR" sz="1100" b="0" i="1">
                                    <a:solidFill>
                                      <a:schemeClr val="tx1"/>
                                    </a:solidFill>
                                    <a:effectLst/>
                                    <a:latin typeface="Cambria Math" panose="02040503050406030204" pitchFamily="18" charset="0"/>
                                    <a:ea typeface="+mn-ea"/>
                                    <a:cs typeface="+mn-cs"/>
                                  </a:rPr>
                                  <m:t> 1 −</m:t>
                                </m:r>
                                <m:d>
                                  <m:dPr>
                                    <m:ctrlPr>
                                      <a:rPr lang="pt-BR" sz="1100" b="0" i="1">
                                        <a:solidFill>
                                          <a:schemeClr val="tx1"/>
                                        </a:solidFill>
                                        <a:effectLst/>
                                        <a:latin typeface="Cambria Math" panose="02040503050406030204" pitchFamily="18" charset="0"/>
                                        <a:ea typeface="+mn-ea"/>
                                        <a:cs typeface="+mn-cs"/>
                                      </a:rPr>
                                    </m:ctrlPr>
                                  </m:dPr>
                                  <m:e>
                                    <m:f>
                                      <m:fPr>
                                        <m:ctrlPr>
                                          <a:rPr lang="pt-BR" sz="1100" b="0" i="1">
                                            <a:solidFill>
                                              <a:schemeClr val="tx1"/>
                                            </a:solidFill>
                                            <a:effectLst/>
                                            <a:latin typeface="Cambria Math" panose="02040503050406030204" pitchFamily="18" charset="0"/>
                                            <a:ea typeface="+mn-ea"/>
                                            <a:cs typeface="+mn-cs"/>
                                          </a:rPr>
                                        </m:ctrlPr>
                                      </m:fPr>
                                      <m:num>
                                        <m:r>
                                          <a:rPr lang="pt-BR" sz="1100" b="0" i="1">
                                            <a:solidFill>
                                              <a:schemeClr val="tx1"/>
                                            </a:solidFill>
                                            <a:effectLst/>
                                            <a:latin typeface="Cambria Math" panose="02040503050406030204" pitchFamily="18" charset="0"/>
                                            <a:ea typeface="+mn-ea"/>
                                            <a:cs typeface="+mn-cs"/>
                                          </a:rPr>
                                          <m:t>1</m:t>
                                        </m:r>
                                      </m:num>
                                      <m:den>
                                        <m:r>
                                          <a:rPr lang="pt-BR" sz="1100" b="0" i="1">
                                            <a:solidFill>
                                              <a:schemeClr val="tx1"/>
                                            </a:solidFill>
                                            <a:effectLst/>
                                            <a:latin typeface="Cambria Math" panose="02040503050406030204" pitchFamily="18" charset="0"/>
                                            <a:ea typeface="+mn-ea"/>
                                            <a:cs typeface="+mn-cs"/>
                                          </a:rPr>
                                          <m:t>3</m:t>
                                        </m:r>
                                      </m:den>
                                    </m:f>
                                  </m:e>
                                </m:d>
                              </m:e>
                            </m:d>
                            <m:r>
                              <a:rPr lang="pt-BR" sz="1100" b="0" i="1">
                                <a:solidFill>
                                  <a:schemeClr val="tx1"/>
                                </a:solidFill>
                                <a:effectLst/>
                                <a:latin typeface="Cambria Math" panose="02040503050406030204" pitchFamily="18" charset="0"/>
                                <a:ea typeface="+mn-ea"/>
                                <a:cs typeface="+mn-cs"/>
                              </a:rPr>
                              <m:t>∙</m:t>
                            </m:r>
                            <m:sSup>
                              <m:sSupPr>
                                <m:ctrlPr>
                                  <a:rPr lang="pt-BR" sz="1100" b="0" i="1">
                                    <a:solidFill>
                                      <a:schemeClr val="tx1"/>
                                    </a:solidFill>
                                    <a:effectLst/>
                                    <a:latin typeface="Cambria Math" panose="02040503050406030204" pitchFamily="18" charset="0"/>
                                    <a:ea typeface="+mn-ea"/>
                                    <a:cs typeface="+mn-cs"/>
                                  </a:rPr>
                                </m:ctrlPr>
                              </m:sSupPr>
                              <m:e>
                                <m:d>
                                  <m:dPr>
                                    <m:ctrlPr>
                                      <a:rPr lang="pt-BR" sz="1100" b="0" i="1">
                                        <a:solidFill>
                                          <a:schemeClr val="tx1"/>
                                        </a:solidFill>
                                        <a:effectLst/>
                                        <a:latin typeface="Cambria Math" panose="02040503050406030204" pitchFamily="18" charset="0"/>
                                        <a:ea typeface="+mn-ea"/>
                                        <a:cs typeface="+mn-cs"/>
                                      </a:rPr>
                                    </m:ctrlPr>
                                  </m:dPr>
                                  <m:e>
                                    <m:f>
                                      <m:fPr>
                                        <m:ctrlPr>
                                          <a:rPr lang="pt-BR" sz="1100" b="0" i="1">
                                            <a:solidFill>
                                              <a:schemeClr val="tx1"/>
                                            </a:solidFill>
                                            <a:effectLst/>
                                            <a:latin typeface="Cambria Math" panose="02040503050406030204" pitchFamily="18" charset="0"/>
                                            <a:ea typeface="+mn-ea"/>
                                            <a:cs typeface="+mn-cs"/>
                                          </a:rPr>
                                        </m:ctrlPr>
                                      </m:fPr>
                                      <m:num>
                                        <m:r>
                                          <a:rPr lang="pt-BR" sz="1100" b="0" i="1">
                                            <a:solidFill>
                                              <a:schemeClr val="tx1"/>
                                            </a:solidFill>
                                            <a:effectLst/>
                                            <a:latin typeface="Cambria Math" panose="02040503050406030204" pitchFamily="18" charset="0"/>
                                            <a:ea typeface="+mn-ea"/>
                                            <a:cs typeface="+mn-cs"/>
                                          </a:rPr>
                                          <m:t>1</m:t>
                                        </m:r>
                                      </m:num>
                                      <m:den>
                                        <m:r>
                                          <a:rPr lang="pt-BR" sz="1100" b="0" i="1">
                                            <a:solidFill>
                                              <a:schemeClr val="tx1"/>
                                            </a:solidFill>
                                            <a:effectLst/>
                                            <a:latin typeface="Cambria Math" panose="02040503050406030204" pitchFamily="18" charset="0"/>
                                            <a:ea typeface="+mn-ea"/>
                                            <a:cs typeface="+mn-cs"/>
                                          </a:rPr>
                                          <m:t>3</m:t>
                                        </m:r>
                                      </m:den>
                                    </m:f>
                                  </m:e>
                                </m:d>
                              </m:e>
                              <m:sup>
                                <m:r>
                                  <a:rPr lang="pt-BR" sz="1100" b="0" i="1">
                                    <a:solidFill>
                                      <a:schemeClr val="tx1"/>
                                    </a:solidFill>
                                    <a:effectLst/>
                                    <a:latin typeface="Cambria Math" panose="02040503050406030204" pitchFamily="18" charset="0"/>
                                    <a:ea typeface="+mn-ea"/>
                                    <a:cs typeface="+mn-cs"/>
                                  </a:rPr>
                                  <m:t>𝑝</m:t>
                                </m:r>
                              </m:sup>
                            </m:sSup>
                          </m:e>
                        </m:d>
                        <m:r>
                          <a:rPr lang="pt-BR" sz="1100" b="0" i="1">
                            <a:solidFill>
                              <a:schemeClr val="tx1"/>
                            </a:solidFill>
                            <a:effectLst/>
                            <a:latin typeface="Cambria Math" panose="02040503050406030204" pitchFamily="18" charset="0"/>
                            <a:ea typeface="+mn-ea"/>
                            <a:cs typeface="+mn-cs"/>
                          </a:rPr>
                          <m:t> </m:t>
                        </m:r>
                      </m:den>
                    </m:f>
                    <m:r>
                      <a:rPr lang="pt-BR" sz="1100" b="0" i="1">
                        <a:solidFill>
                          <a:schemeClr val="tx1"/>
                        </a:solidFill>
                        <a:effectLst/>
                        <a:latin typeface="Cambria Math" panose="02040503050406030204" pitchFamily="18" charset="0"/>
                        <a:ea typeface="+mn-ea"/>
                        <a:cs typeface="+mn-cs"/>
                      </a:rPr>
                      <m:t>=</m:t>
                    </m:r>
                    <m:f>
                      <m:fPr>
                        <m:ctrlPr>
                          <a:rPr lang="pt-BR" sz="1100" b="0" i="1">
                            <a:solidFill>
                              <a:schemeClr val="tx1"/>
                            </a:solidFill>
                            <a:effectLst/>
                            <a:latin typeface="Cambria Math" panose="02040503050406030204" pitchFamily="18" charset="0"/>
                            <a:ea typeface="+mn-ea"/>
                            <a:cs typeface="+mn-cs"/>
                          </a:rPr>
                        </m:ctrlPr>
                      </m:fPr>
                      <m:num>
                        <m:r>
                          <a:rPr lang="pt-BR" sz="1100" b="0" i="1">
                            <a:solidFill>
                              <a:schemeClr val="tx1"/>
                            </a:solidFill>
                            <a:effectLst/>
                            <a:latin typeface="Cambria Math" panose="02040503050406030204" pitchFamily="18" charset="0"/>
                            <a:ea typeface="+mn-ea"/>
                            <a:cs typeface="+mn-cs"/>
                          </a:rPr>
                          <m:t>1</m:t>
                        </m:r>
                      </m:num>
                      <m:den>
                        <m:d>
                          <m:dPr>
                            <m:begChr m:val="["/>
                            <m:endChr m:val="]"/>
                            <m:ctrlPr>
                              <a:rPr lang="pt-BR" sz="1100" b="0" i="1">
                                <a:solidFill>
                                  <a:schemeClr val="tx1"/>
                                </a:solidFill>
                                <a:effectLst/>
                                <a:latin typeface="Cambria Math" panose="02040503050406030204" pitchFamily="18" charset="0"/>
                                <a:ea typeface="+mn-ea"/>
                                <a:cs typeface="+mn-cs"/>
                              </a:rPr>
                            </m:ctrlPr>
                          </m:dPr>
                          <m:e>
                            <m:f>
                              <m:fPr>
                                <m:ctrlPr>
                                  <a:rPr lang="pt-BR" sz="1100" b="0" i="1">
                                    <a:solidFill>
                                      <a:schemeClr val="tx1"/>
                                    </a:solidFill>
                                    <a:effectLst/>
                                    <a:latin typeface="Cambria Math" panose="02040503050406030204" pitchFamily="18" charset="0"/>
                                    <a:ea typeface="+mn-ea"/>
                                    <a:cs typeface="+mn-cs"/>
                                  </a:rPr>
                                </m:ctrlPr>
                              </m:fPr>
                              <m:num>
                                <m:r>
                                  <a:rPr lang="pt-BR" sz="1100" b="0" i="1">
                                    <a:solidFill>
                                      <a:schemeClr val="tx1"/>
                                    </a:solidFill>
                                    <a:effectLst/>
                                    <a:latin typeface="Cambria Math" panose="02040503050406030204" pitchFamily="18" charset="0"/>
                                    <a:ea typeface="+mn-ea"/>
                                    <a:cs typeface="+mn-cs"/>
                                  </a:rPr>
                                  <m:t>1</m:t>
                                </m:r>
                              </m:num>
                              <m:den>
                                <m:r>
                                  <a:rPr lang="pt-BR" sz="1100" b="0" i="1">
                                    <a:solidFill>
                                      <a:schemeClr val="tx1"/>
                                    </a:solidFill>
                                    <a:effectLst/>
                                    <a:latin typeface="Cambria Math" panose="02040503050406030204" pitchFamily="18" charset="0"/>
                                    <a:ea typeface="+mn-ea"/>
                                    <a:cs typeface="+mn-cs"/>
                                  </a:rPr>
                                  <m:t>3</m:t>
                                </m:r>
                              </m:den>
                            </m:f>
                          </m:e>
                        </m:d>
                        <m:r>
                          <a:rPr lang="pt-BR" sz="1100" b="0" i="1">
                            <a:solidFill>
                              <a:schemeClr val="tx1"/>
                            </a:solidFill>
                            <a:effectLst/>
                            <a:latin typeface="Cambria Math" panose="02040503050406030204" pitchFamily="18" charset="0"/>
                            <a:ea typeface="+mn-ea"/>
                            <a:cs typeface="+mn-cs"/>
                          </a:rPr>
                          <m:t>+</m:t>
                        </m:r>
                        <m:d>
                          <m:dPr>
                            <m:begChr m:val="{"/>
                            <m:endChr m:val="}"/>
                            <m:ctrlPr>
                              <a:rPr lang="pt-BR" sz="1100" b="0" i="1">
                                <a:solidFill>
                                  <a:schemeClr val="tx1"/>
                                </a:solidFill>
                                <a:effectLst/>
                                <a:latin typeface="Cambria Math" panose="02040503050406030204" pitchFamily="18" charset="0"/>
                                <a:ea typeface="+mn-ea"/>
                                <a:cs typeface="+mn-cs"/>
                              </a:rPr>
                            </m:ctrlPr>
                          </m:dPr>
                          <m:e>
                            <m:d>
                              <m:dPr>
                                <m:begChr m:val="["/>
                                <m:endChr m:val="]"/>
                                <m:ctrlPr>
                                  <a:rPr lang="pt-BR" sz="1100" b="0" i="1">
                                    <a:solidFill>
                                      <a:schemeClr val="tx1"/>
                                    </a:solidFill>
                                    <a:effectLst/>
                                    <a:latin typeface="Cambria Math" panose="02040503050406030204" pitchFamily="18" charset="0"/>
                                    <a:ea typeface="+mn-ea"/>
                                    <a:cs typeface="+mn-cs"/>
                                  </a:rPr>
                                </m:ctrlPr>
                              </m:dPr>
                              <m:e>
                                <m:r>
                                  <a:rPr lang="pt-BR" sz="1100" b="0" i="1">
                                    <a:solidFill>
                                      <a:schemeClr val="tx1"/>
                                    </a:solidFill>
                                    <a:effectLst/>
                                    <a:latin typeface="Cambria Math" panose="02040503050406030204" pitchFamily="18" charset="0"/>
                                    <a:ea typeface="+mn-ea"/>
                                    <a:cs typeface="+mn-cs"/>
                                  </a:rPr>
                                  <m:t> </m:t>
                                </m:r>
                                <m:f>
                                  <m:fPr>
                                    <m:ctrlPr>
                                      <a:rPr lang="pt-BR" sz="1100" b="0" i="1">
                                        <a:solidFill>
                                          <a:schemeClr val="tx1"/>
                                        </a:solidFill>
                                        <a:effectLst/>
                                        <a:latin typeface="Cambria Math" panose="02040503050406030204" pitchFamily="18" charset="0"/>
                                        <a:ea typeface="+mn-ea"/>
                                        <a:cs typeface="+mn-cs"/>
                                      </a:rPr>
                                    </m:ctrlPr>
                                  </m:fPr>
                                  <m:num>
                                    <m:r>
                                      <a:rPr lang="pt-BR" sz="1100" b="0" i="1">
                                        <a:solidFill>
                                          <a:schemeClr val="tx1"/>
                                        </a:solidFill>
                                        <a:effectLst/>
                                        <a:latin typeface="Cambria Math" panose="02040503050406030204" pitchFamily="18" charset="0"/>
                                        <a:ea typeface="+mn-ea"/>
                                        <a:cs typeface="+mn-cs"/>
                                      </a:rPr>
                                      <m:t>2</m:t>
                                    </m:r>
                                  </m:num>
                                  <m:den>
                                    <m:r>
                                      <a:rPr lang="pt-BR" sz="1100" b="0" i="1">
                                        <a:solidFill>
                                          <a:schemeClr val="tx1"/>
                                        </a:solidFill>
                                        <a:effectLst/>
                                        <a:latin typeface="Cambria Math" panose="02040503050406030204" pitchFamily="18" charset="0"/>
                                        <a:ea typeface="+mn-ea"/>
                                        <a:cs typeface="+mn-cs"/>
                                      </a:rPr>
                                      <m:t>3</m:t>
                                    </m:r>
                                  </m:den>
                                </m:f>
                              </m:e>
                            </m:d>
                            <m:r>
                              <a:rPr lang="pt-BR" sz="1100" b="0" i="1">
                                <a:solidFill>
                                  <a:schemeClr val="tx1"/>
                                </a:solidFill>
                                <a:effectLst/>
                                <a:latin typeface="Cambria Math" panose="02040503050406030204" pitchFamily="18" charset="0"/>
                                <a:ea typeface="+mn-ea"/>
                                <a:cs typeface="+mn-cs"/>
                              </a:rPr>
                              <m:t>∙</m:t>
                            </m:r>
                            <m:sSup>
                              <m:sSupPr>
                                <m:ctrlPr>
                                  <a:rPr lang="pt-BR" sz="1100" b="0" i="1">
                                    <a:solidFill>
                                      <a:schemeClr val="tx1"/>
                                    </a:solidFill>
                                    <a:effectLst/>
                                    <a:latin typeface="Cambria Math" panose="02040503050406030204" pitchFamily="18" charset="0"/>
                                    <a:ea typeface="+mn-ea"/>
                                    <a:cs typeface="+mn-cs"/>
                                  </a:rPr>
                                </m:ctrlPr>
                              </m:sSupPr>
                              <m:e>
                                <m:d>
                                  <m:dPr>
                                    <m:ctrlPr>
                                      <a:rPr lang="pt-BR" sz="1100" b="0" i="1">
                                        <a:solidFill>
                                          <a:schemeClr val="tx1"/>
                                        </a:solidFill>
                                        <a:effectLst/>
                                        <a:latin typeface="Cambria Math" panose="02040503050406030204" pitchFamily="18" charset="0"/>
                                        <a:ea typeface="+mn-ea"/>
                                        <a:cs typeface="+mn-cs"/>
                                      </a:rPr>
                                    </m:ctrlPr>
                                  </m:dPr>
                                  <m:e>
                                    <m:f>
                                      <m:fPr>
                                        <m:ctrlPr>
                                          <a:rPr lang="pt-BR" sz="1100" b="0" i="1">
                                            <a:solidFill>
                                              <a:schemeClr val="tx1"/>
                                            </a:solidFill>
                                            <a:effectLst/>
                                            <a:latin typeface="Cambria Math" panose="02040503050406030204" pitchFamily="18" charset="0"/>
                                            <a:ea typeface="+mn-ea"/>
                                            <a:cs typeface="+mn-cs"/>
                                          </a:rPr>
                                        </m:ctrlPr>
                                      </m:fPr>
                                      <m:num>
                                        <m:r>
                                          <a:rPr lang="pt-BR" sz="1100" b="0" i="1">
                                            <a:solidFill>
                                              <a:schemeClr val="tx1"/>
                                            </a:solidFill>
                                            <a:effectLst/>
                                            <a:latin typeface="Cambria Math" panose="02040503050406030204" pitchFamily="18" charset="0"/>
                                            <a:ea typeface="+mn-ea"/>
                                            <a:cs typeface="+mn-cs"/>
                                          </a:rPr>
                                          <m:t>1</m:t>
                                        </m:r>
                                      </m:num>
                                      <m:den>
                                        <m:r>
                                          <a:rPr lang="pt-BR" sz="1100" b="0" i="1">
                                            <a:solidFill>
                                              <a:schemeClr val="tx1"/>
                                            </a:solidFill>
                                            <a:effectLst/>
                                            <a:latin typeface="Cambria Math" panose="02040503050406030204" pitchFamily="18" charset="0"/>
                                            <a:ea typeface="+mn-ea"/>
                                            <a:cs typeface="+mn-cs"/>
                                          </a:rPr>
                                          <m:t>3</m:t>
                                        </m:r>
                                      </m:den>
                                    </m:f>
                                  </m:e>
                                </m:d>
                              </m:e>
                              <m:sup>
                                <m:r>
                                  <a:rPr lang="pt-BR" sz="1100" b="0" i="1">
                                    <a:solidFill>
                                      <a:schemeClr val="tx1"/>
                                    </a:solidFill>
                                    <a:effectLst/>
                                    <a:latin typeface="Cambria Math" panose="02040503050406030204" pitchFamily="18" charset="0"/>
                                    <a:ea typeface="+mn-ea"/>
                                    <a:cs typeface="+mn-cs"/>
                                  </a:rPr>
                                  <m:t>𝑝</m:t>
                                </m:r>
                              </m:sup>
                            </m:sSup>
                          </m:e>
                        </m:d>
                        <m:r>
                          <a:rPr lang="pt-BR" sz="1100" b="0" i="1">
                            <a:solidFill>
                              <a:schemeClr val="tx1"/>
                            </a:solidFill>
                            <a:effectLst/>
                            <a:latin typeface="Cambria Math" panose="02040503050406030204" pitchFamily="18" charset="0"/>
                            <a:ea typeface="+mn-ea"/>
                            <a:cs typeface="+mn-cs"/>
                          </a:rPr>
                          <m:t> </m:t>
                        </m:r>
                      </m:den>
                    </m:f>
                  </m:oMath>
                </m:oMathPara>
              </a14:m>
              <a:endParaRPr lang="pt-BR" sz="1100"/>
            </a:p>
          </xdr:txBody>
        </xdr:sp>
      </mc:Choice>
      <mc:Fallback xmlns="">
        <xdr:sp macro="" textlink="">
          <xdr:nvSpPr>
            <xdr:cNvPr id="11" name="CaixaDeTexto 10">
              <a:extLst>
                <a:ext uri="{FF2B5EF4-FFF2-40B4-BE49-F238E27FC236}">
                  <a16:creationId xmlns:a16="http://schemas.microsoft.com/office/drawing/2014/main" id="{4740D5B8-36EE-4750-8654-1E0B38F6CADD}"/>
                </a:ext>
              </a:extLst>
            </xdr:cNvPr>
            <xdr:cNvSpPr txBox="1"/>
          </xdr:nvSpPr>
          <xdr:spPr>
            <a:xfrm>
              <a:off x="957262" y="16949737"/>
              <a:ext cx="6001002" cy="5046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pt-BR" sz="1100" b="0" i="0">
                  <a:latin typeface="Cambria Math" panose="02040503050406030204" pitchFamily="18" charset="0"/>
                </a:rPr>
                <a:t>𝑓_𝑝=  1/([𝑃_𝑚𝑎/(3</a:t>
              </a:r>
              <a:r>
                <a:rPr lang="pt-BR" sz="1100" b="0" i="0">
                  <a:latin typeface="Cambria Math" panose="02040503050406030204" pitchFamily="18" charset="0"/>
                  <a:ea typeface="Cambria Math" panose="02040503050406030204" pitchFamily="18" charset="0"/>
                </a:rPr>
                <a:t>∙𝑃_𝑚𝑎 )]</a:t>
              </a:r>
              <a:r>
                <a:rPr lang="pt-BR" sz="1100" b="0" i="0">
                  <a:latin typeface="Cambria Math" panose="02040503050406030204" pitchFamily="18" charset="0"/>
                </a:rPr>
                <a:t>+{[ 1 −(𝑃_𝑚𝑎/(3</a:t>
              </a:r>
              <a:r>
                <a:rPr lang="pt-BR" sz="1100" b="0" i="0">
                  <a:latin typeface="Cambria Math" panose="02040503050406030204" pitchFamily="18" charset="0"/>
                  <a:ea typeface="Cambria Math" panose="02040503050406030204" pitchFamily="18" charset="0"/>
                </a:rPr>
                <a:t>∙𝑃_𝑚𝑎 ))]∙(𝑃_𝑚𝑎/(3∙𝑃_𝑚𝑎 ))^𝑝 }  )</a:t>
              </a:r>
              <a:r>
                <a:rPr lang="pt-BR" sz="1100" b="0" i="0">
                  <a:latin typeface="Cambria Math" panose="02040503050406030204" pitchFamily="18" charset="0"/>
                </a:rPr>
                <a:t>= </a:t>
              </a:r>
              <a:r>
                <a:rPr lang="pt-BR" sz="1100" b="0" i="0">
                  <a:solidFill>
                    <a:schemeClr val="tx1"/>
                  </a:solidFill>
                  <a:effectLst/>
                  <a:latin typeface="Cambria Math" panose="02040503050406030204" pitchFamily="18" charset="0"/>
                  <a:ea typeface="+mn-ea"/>
                  <a:cs typeface="+mn-cs"/>
                </a:rPr>
                <a:t> 1/([1/3]+{[ 1 −(1/3)]∙(1/3)^𝑝 }  )=1/([1/3]+{[ 2/3]∙(1/3)^𝑝 }  )</a:t>
              </a:r>
              <a:endParaRPr lang="pt-BR" sz="1100"/>
            </a:p>
          </xdr:txBody>
        </xdr:sp>
      </mc:Fallback>
    </mc:AlternateContent>
    <xdr:clientData/>
  </xdr:oneCellAnchor>
  <xdr:oneCellAnchor>
    <xdr:from>
      <xdr:col>1</xdr:col>
      <xdr:colOff>438150</xdr:colOff>
      <xdr:row>6</xdr:row>
      <xdr:rowOff>0</xdr:rowOff>
    </xdr:from>
    <xdr:ext cx="568169" cy="365165"/>
    <mc:AlternateContent xmlns:mc="http://schemas.openxmlformats.org/markup-compatibility/2006" xmlns:a14="http://schemas.microsoft.com/office/drawing/2010/main">
      <mc:Choice Requires="a14">
        <xdr:sp macro="" textlink="">
          <xdr:nvSpPr>
            <xdr:cNvPr id="12" name="CaixaDeTexto 11">
              <a:extLst>
                <a:ext uri="{FF2B5EF4-FFF2-40B4-BE49-F238E27FC236}">
                  <a16:creationId xmlns:a16="http://schemas.microsoft.com/office/drawing/2014/main" id="{2CFBB505-83DA-4378-A339-8F1F8ABF5D5E}"/>
                </a:ext>
              </a:extLst>
            </xdr:cNvPr>
            <xdr:cNvSpPr txBox="1"/>
          </xdr:nvSpPr>
          <xdr:spPr>
            <a:xfrm>
              <a:off x="1247775" y="2609850"/>
              <a:ext cx="568169" cy="3651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
                    <m:sSub>
                      <m:sSubPr>
                        <m:ctrlPr>
                          <a:rPr lang="pt-BR" sz="1100" b="0" i="1">
                            <a:latin typeface="Cambria Math" panose="02040503050406030204" pitchFamily="18" charset="0"/>
                          </a:rPr>
                        </m:ctrlPr>
                      </m:sSubPr>
                      <m:e>
                        <m:r>
                          <a:rPr lang="pt-BR" sz="1100" b="0" i="1">
                            <a:latin typeface="Cambria Math" panose="02040503050406030204" pitchFamily="18" charset="0"/>
                          </a:rPr>
                          <m:t>𝑝</m:t>
                        </m:r>
                      </m:e>
                      <m:sub>
                        <m:r>
                          <a:rPr lang="pt-BR" sz="1100" b="0" i="1">
                            <a:latin typeface="Cambria Math" panose="02040503050406030204" pitchFamily="18" charset="0"/>
                          </a:rPr>
                          <m:t>𝑒𝑞</m:t>
                        </m:r>
                      </m:sub>
                    </m:sSub>
                    <m:r>
                      <a:rPr lang="pt-BR" sz="1100" b="0" i="1">
                        <a:latin typeface="Cambria Math" panose="02040503050406030204" pitchFamily="18" charset="0"/>
                      </a:rPr>
                      <m:t>= </m:t>
                    </m:r>
                    <m:f>
                      <m:fPr>
                        <m:ctrlPr>
                          <a:rPr lang="pt-BR" sz="1100" b="0" i="1">
                            <a:latin typeface="Cambria Math" panose="02040503050406030204" pitchFamily="18" charset="0"/>
                          </a:rPr>
                        </m:ctrlPr>
                      </m:fPr>
                      <m:num>
                        <m:r>
                          <a:rPr lang="pt-BR" sz="1100" b="0" i="1">
                            <a:latin typeface="Cambria Math" panose="02040503050406030204" pitchFamily="18" charset="0"/>
                          </a:rPr>
                          <m:t>𝑆</m:t>
                        </m:r>
                      </m:num>
                      <m:den>
                        <m:sSub>
                          <m:sSubPr>
                            <m:ctrlPr>
                              <a:rPr lang="pt-BR" sz="1100" b="0" i="1">
                                <a:latin typeface="Cambria Math" panose="02040503050406030204" pitchFamily="18" charset="0"/>
                              </a:rPr>
                            </m:ctrlPr>
                          </m:sSubPr>
                          <m:e>
                            <m:r>
                              <a:rPr lang="pt-BR" sz="1100" b="0" i="1">
                                <a:latin typeface="Cambria Math" panose="02040503050406030204" pitchFamily="18" charset="0"/>
                              </a:rPr>
                              <m:t>𝑓</m:t>
                            </m:r>
                          </m:e>
                          <m:sub>
                            <m:r>
                              <a:rPr lang="pt-BR" sz="1100" b="0" i="1">
                                <a:latin typeface="Cambria Math" panose="02040503050406030204" pitchFamily="18" charset="0"/>
                              </a:rPr>
                              <m:t>𝑝</m:t>
                            </m:r>
                          </m:sub>
                        </m:sSub>
                      </m:den>
                    </m:f>
                  </m:oMath>
                </m:oMathPara>
              </a14:m>
              <a:endParaRPr lang="pt-BR" sz="1100"/>
            </a:p>
          </xdr:txBody>
        </xdr:sp>
      </mc:Choice>
      <mc:Fallback xmlns="">
        <xdr:sp macro="" textlink="">
          <xdr:nvSpPr>
            <xdr:cNvPr id="12" name="CaixaDeTexto 11">
              <a:extLst>
                <a:ext uri="{FF2B5EF4-FFF2-40B4-BE49-F238E27FC236}">
                  <a16:creationId xmlns:a16="http://schemas.microsoft.com/office/drawing/2014/main" id="{2CFBB505-83DA-4378-A339-8F1F8ABF5D5E}"/>
                </a:ext>
              </a:extLst>
            </xdr:cNvPr>
            <xdr:cNvSpPr txBox="1"/>
          </xdr:nvSpPr>
          <xdr:spPr>
            <a:xfrm>
              <a:off x="1247775" y="2609850"/>
              <a:ext cx="568169" cy="3651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pt-BR" sz="1100" b="0" i="0">
                  <a:latin typeface="Cambria Math" panose="02040503050406030204" pitchFamily="18" charset="0"/>
                </a:rPr>
                <a:t>𝑝_𝑒𝑞=  𝑆/𝑓_𝑝 </a:t>
              </a:r>
              <a:endParaRPr lang="pt-BR" sz="1100"/>
            </a:p>
          </xdr:txBody>
        </xdr:sp>
      </mc:Fallback>
    </mc:AlternateContent>
    <xdr:clientData/>
  </xdr:oneCellAnchor>
  <xdr:twoCellAnchor editAs="oneCell">
    <xdr:from>
      <xdr:col>0</xdr:col>
      <xdr:colOff>10</xdr:colOff>
      <xdr:row>0</xdr:row>
      <xdr:rowOff>0</xdr:rowOff>
    </xdr:from>
    <xdr:to>
      <xdr:col>4</xdr:col>
      <xdr:colOff>699727</xdr:colOff>
      <xdr:row>0</xdr:row>
      <xdr:rowOff>1620000</xdr:rowOff>
    </xdr:to>
    <xdr:pic>
      <xdr:nvPicPr>
        <xdr:cNvPr id="13" name="Imagem 12">
          <a:extLst>
            <a:ext uri="{FF2B5EF4-FFF2-40B4-BE49-F238E27FC236}">
              <a16:creationId xmlns:a16="http://schemas.microsoft.com/office/drawing/2014/main" id="{85F1191A-CBC5-42C9-91DE-8B666525273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 y="0"/>
          <a:ext cx="5081217" cy="1620000"/>
        </a:xfrm>
        <a:prstGeom prst="rect">
          <a:avLst/>
        </a:prstGeom>
      </xdr:spPr>
    </xdr:pic>
    <xdr:clientData/>
  </xdr:twoCellAnchor>
  <xdr:twoCellAnchor editAs="oneCell">
    <xdr:from>
      <xdr:col>7</xdr:col>
      <xdr:colOff>152400</xdr:colOff>
      <xdr:row>0</xdr:row>
      <xdr:rowOff>76200</xdr:rowOff>
    </xdr:from>
    <xdr:to>
      <xdr:col>8</xdr:col>
      <xdr:colOff>582835</xdr:colOff>
      <xdr:row>0</xdr:row>
      <xdr:rowOff>1697260</xdr:rowOff>
    </xdr:to>
    <xdr:pic>
      <xdr:nvPicPr>
        <xdr:cNvPr id="14" name="Imagem 13">
          <a:extLst>
            <a:ext uri="{FF2B5EF4-FFF2-40B4-BE49-F238E27FC236}">
              <a16:creationId xmlns:a16="http://schemas.microsoft.com/office/drawing/2014/main" id="{56B88695-2413-4BFD-8512-07EA9F8B603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24775" y="76200"/>
          <a:ext cx="1621060" cy="162106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5</xdr:col>
      <xdr:colOff>256876</xdr:colOff>
      <xdr:row>0</xdr:row>
      <xdr:rowOff>1620000</xdr:rowOff>
    </xdr:to>
    <xdr:pic>
      <xdr:nvPicPr>
        <xdr:cNvPr id="2" name="Imagem 1">
          <a:extLst>
            <a:ext uri="{FF2B5EF4-FFF2-40B4-BE49-F238E27FC236}">
              <a16:creationId xmlns:a16="http://schemas.microsoft.com/office/drawing/2014/main" id="{2C96DEEC-6242-460B-A7DA-4B6D8AB9947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 y="0"/>
          <a:ext cx="6210000" cy="1620000"/>
        </a:xfrm>
        <a:prstGeom prst="rect">
          <a:avLst/>
        </a:prstGeom>
      </xdr:spPr>
    </xdr:pic>
    <xdr:clientData/>
  </xdr:twoCellAnchor>
  <xdr:twoCellAnchor editAs="oneCell">
    <xdr:from>
      <xdr:col>6</xdr:col>
      <xdr:colOff>381000</xdr:colOff>
      <xdr:row>0</xdr:row>
      <xdr:rowOff>104775</xdr:rowOff>
    </xdr:from>
    <xdr:to>
      <xdr:col>7</xdr:col>
      <xdr:colOff>811435</xdr:colOff>
      <xdr:row>0</xdr:row>
      <xdr:rowOff>1725835</xdr:rowOff>
    </xdr:to>
    <xdr:pic>
      <xdr:nvPicPr>
        <xdr:cNvPr id="3" name="Imagem 2">
          <a:extLst>
            <a:ext uri="{FF2B5EF4-FFF2-40B4-BE49-F238E27FC236}">
              <a16:creationId xmlns:a16="http://schemas.microsoft.com/office/drawing/2014/main" id="{1E999C4E-7082-4CD9-807C-A1ACB8FABA9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524750" y="104775"/>
          <a:ext cx="1621060" cy="162106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2</xdr:colOff>
      <xdr:row>0</xdr:row>
      <xdr:rowOff>0</xdr:rowOff>
    </xdr:from>
    <xdr:to>
      <xdr:col>3</xdr:col>
      <xdr:colOff>1495127</xdr:colOff>
      <xdr:row>0</xdr:row>
      <xdr:rowOff>1620000</xdr:rowOff>
    </xdr:to>
    <xdr:pic>
      <xdr:nvPicPr>
        <xdr:cNvPr id="2" name="Imagem 1">
          <a:extLst>
            <a:ext uri="{FF2B5EF4-FFF2-40B4-BE49-F238E27FC236}">
              <a16:creationId xmlns:a16="http://schemas.microsoft.com/office/drawing/2014/main" id="{0F4F6E3A-CA50-471A-BCD0-9B142CEA998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 y="0"/>
          <a:ext cx="6210000" cy="1620000"/>
        </a:xfrm>
        <a:prstGeom prst="rect">
          <a:avLst/>
        </a:prstGeom>
      </xdr:spPr>
    </xdr:pic>
    <xdr:clientData/>
  </xdr:twoCellAnchor>
  <xdr:twoCellAnchor editAs="oneCell">
    <xdr:from>
      <xdr:col>4</xdr:col>
      <xdr:colOff>104775</xdr:colOff>
      <xdr:row>0</xdr:row>
      <xdr:rowOff>66675</xdr:rowOff>
    </xdr:from>
    <xdr:to>
      <xdr:col>4</xdr:col>
      <xdr:colOff>1725835</xdr:colOff>
      <xdr:row>0</xdr:row>
      <xdr:rowOff>1687735</xdr:rowOff>
    </xdr:to>
    <xdr:pic>
      <xdr:nvPicPr>
        <xdr:cNvPr id="3" name="Imagem 2">
          <a:extLst>
            <a:ext uri="{FF2B5EF4-FFF2-40B4-BE49-F238E27FC236}">
              <a16:creationId xmlns:a16="http://schemas.microsoft.com/office/drawing/2014/main" id="{9D83ECBE-31A7-4AD0-8FE2-4482C15302F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91275" y="66675"/>
          <a:ext cx="1621060" cy="1621060"/>
        </a:xfrm>
        <a:prstGeom prst="rect">
          <a:avLst/>
        </a:prstGeom>
      </xdr:spPr>
    </xdr:pic>
    <xdr:clientData/>
  </xdr:twoCellAnchor>
  <xdr:oneCellAnchor>
    <xdr:from>
      <xdr:col>2</xdr:col>
      <xdr:colOff>275811</xdr:colOff>
      <xdr:row>26</xdr:row>
      <xdr:rowOff>180561</xdr:rowOff>
    </xdr:from>
    <xdr:ext cx="557524" cy="500137"/>
    <mc:AlternateContent xmlns:mc="http://schemas.openxmlformats.org/markup-compatibility/2006" xmlns:a14="http://schemas.microsoft.com/office/drawing/2010/main">
      <mc:Choice Requires="a14">
        <xdr:sp macro="" textlink="">
          <xdr:nvSpPr>
            <xdr:cNvPr id="4" name="CaixaDeTexto 3">
              <a:extLst>
                <a:ext uri="{FF2B5EF4-FFF2-40B4-BE49-F238E27FC236}">
                  <a16:creationId xmlns:a16="http://schemas.microsoft.com/office/drawing/2014/main" id="{72CA221D-E792-41B4-A7A7-74C85DD50D17}"/>
                </a:ext>
              </a:extLst>
            </xdr:cNvPr>
            <xdr:cNvSpPr txBox="1"/>
          </xdr:nvSpPr>
          <xdr:spPr>
            <a:xfrm>
              <a:off x="3419061" y="8019636"/>
              <a:ext cx="557524" cy="5001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
                    <m:sSub>
                      <m:sSubPr>
                        <m:ctrlPr>
                          <a:rPr lang="pt-BR" sz="1100" b="0" i="1">
                            <a:latin typeface="Cambria Math" panose="02040503050406030204" pitchFamily="18" charset="0"/>
                          </a:rPr>
                        </m:ctrlPr>
                      </m:sSubPr>
                      <m:e>
                        <m:r>
                          <a:rPr lang="pt-BR" sz="1100" b="0" i="1">
                            <a:latin typeface="Cambria Math" panose="02040503050406030204" pitchFamily="18" charset="0"/>
                          </a:rPr>
                          <m:t>𝑓</m:t>
                        </m:r>
                      </m:e>
                      <m:sub>
                        <m:r>
                          <a:rPr lang="pt-BR" sz="1100" b="0" i="1">
                            <a:latin typeface="Cambria Math" panose="02040503050406030204" pitchFamily="18" charset="0"/>
                          </a:rPr>
                          <m:t>𝑡</m:t>
                        </m:r>
                      </m:sub>
                    </m:sSub>
                    <m:r>
                      <a:rPr lang="pt-BR" sz="1100" b="0" i="1">
                        <a:latin typeface="Cambria Math" panose="02040503050406030204" pitchFamily="18" charset="0"/>
                      </a:rPr>
                      <m:t>= </m:t>
                    </m:r>
                    <m:rad>
                      <m:radPr>
                        <m:ctrlPr>
                          <a:rPr lang="pt-BR" sz="1100" b="0" i="1">
                            <a:latin typeface="Cambria Math" panose="02040503050406030204" pitchFamily="18" charset="0"/>
                          </a:rPr>
                        </m:ctrlPr>
                      </m:radPr>
                      <m:deg>
                        <m:r>
                          <m:rPr>
                            <m:brk m:alnAt="7"/>
                          </m:rPr>
                          <a:rPr lang="pt-BR" sz="1100" b="0" i="1">
                            <a:latin typeface="Cambria Math" panose="02040503050406030204" pitchFamily="18" charset="0"/>
                          </a:rPr>
                          <m:t>4</m:t>
                        </m:r>
                      </m:deg>
                      <m:e>
                        <m:f>
                          <m:fPr>
                            <m:ctrlPr>
                              <a:rPr lang="pt-BR" sz="1100" b="0" i="1">
                                <a:latin typeface="Cambria Math" panose="02040503050406030204" pitchFamily="18" charset="0"/>
                              </a:rPr>
                            </m:ctrlPr>
                          </m:fPr>
                          <m:num>
                            <m:r>
                              <a:rPr lang="pt-BR" sz="1100" b="0" i="1">
                                <a:latin typeface="Cambria Math" panose="02040503050406030204" pitchFamily="18" charset="0"/>
                              </a:rPr>
                              <m:t>1</m:t>
                            </m:r>
                          </m:num>
                          <m:den>
                            <m:r>
                              <a:rPr lang="pt-BR" sz="1100" b="0" i="1">
                                <a:latin typeface="Cambria Math" panose="02040503050406030204" pitchFamily="18" charset="0"/>
                              </a:rPr>
                              <m:t>2</m:t>
                            </m:r>
                          </m:den>
                        </m:f>
                      </m:e>
                    </m:rad>
                  </m:oMath>
                </m:oMathPara>
              </a14:m>
              <a:endParaRPr lang="pt-BR" sz="1100"/>
            </a:p>
          </xdr:txBody>
        </xdr:sp>
      </mc:Choice>
      <mc:Fallback xmlns="">
        <xdr:sp macro="" textlink="">
          <xdr:nvSpPr>
            <xdr:cNvPr id="4" name="CaixaDeTexto 3">
              <a:extLst>
                <a:ext uri="{FF2B5EF4-FFF2-40B4-BE49-F238E27FC236}">
                  <a16:creationId xmlns:a16="http://schemas.microsoft.com/office/drawing/2014/main" id="{72CA221D-E792-41B4-A7A7-74C85DD50D17}"/>
                </a:ext>
              </a:extLst>
            </xdr:cNvPr>
            <xdr:cNvSpPr txBox="1"/>
          </xdr:nvSpPr>
          <xdr:spPr>
            <a:xfrm>
              <a:off x="3419061" y="8019636"/>
              <a:ext cx="557524" cy="5001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pt-BR" sz="1100" b="0" i="0">
                  <a:latin typeface="Cambria Math" panose="02040503050406030204" pitchFamily="18" charset="0"/>
                </a:rPr>
                <a:t>𝑓_𝑡= ∜(1/2)</a:t>
              </a:r>
              <a:endParaRPr lang="pt-BR" sz="1100"/>
            </a:p>
          </xdr:txBody>
        </xdr:sp>
      </mc:Fallback>
    </mc:AlternateContent>
    <xdr:clientData/>
  </xdr:oneCellAnchor>
  <xdr:oneCellAnchor>
    <xdr:from>
      <xdr:col>2</xdr:col>
      <xdr:colOff>275811</xdr:colOff>
      <xdr:row>29</xdr:row>
      <xdr:rowOff>6626</xdr:rowOff>
    </xdr:from>
    <xdr:ext cx="542328" cy="195759"/>
    <mc:AlternateContent xmlns:mc="http://schemas.openxmlformats.org/markup-compatibility/2006" xmlns:a14="http://schemas.microsoft.com/office/drawing/2010/main">
      <mc:Choice Requires="a14">
        <xdr:sp macro="" textlink="">
          <xdr:nvSpPr>
            <xdr:cNvPr id="5" name="CaixaDeTexto 4">
              <a:extLst>
                <a:ext uri="{FF2B5EF4-FFF2-40B4-BE49-F238E27FC236}">
                  <a16:creationId xmlns:a16="http://schemas.microsoft.com/office/drawing/2014/main" id="{3F5630E0-E3CB-428F-B086-E239264847DF}"/>
                </a:ext>
              </a:extLst>
            </xdr:cNvPr>
            <xdr:cNvSpPr txBox="1"/>
          </xdr:nvSpPr>
          <xdr:spPr>
            <a:xfrm>
              <a:off x="3419061" y="8588651"/>
              <a:ext cx="542328" cy="1957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
                    <m:sSub>
                      <m:sSubPr>
                        <m:ctrlPr>
                          <a:rPr lang="pt-BR" sz="1100" b="0" i="1">
                            <a:latin typeface="Cambria Math" panose="02040503050406030204" pitchFamily="18" charset="0"/>
                          </a:rPr>
                        </m:ctrlPr>
                      </m:sSubPr>
                      <m:e>
                        <m:r>
                          <a:rPr lang="pt-BR" sz="1100" b="0" i="1">
                            <a:latin typeface="Cambria Math" panose="02040503050406030204" pitchFamily="18" charset="0"/>
                          </a:rPr>
                          <m:t>𝑓</m:t>
                        </m:r>
                      </m:e>
                      <m:sub>
                        <m:r>
                          <a:rPr lang="pt-BR" sz="1100" b="0" i="1">
                            <a:latin typeface="Cambria Math" panose="02040503050406030204" pitchFamily="18" charset="0"/>
                          </a:rPr>
                          <m:t>𝑡</m:t>
                        </m:r>
                      </m:sub>
                    </m:sSub>
                    <m:r>
                      <a:rPr lang="pt-BR" sz="1100" b="0" i="1">
                        <a:latin typeface="Cambria Math" panose="02040503050406030204" pitchFamily="18" charset="0"/>
                      </a:rPr>
                      <m:t>= </m:t>
                    </m:r>
                    <m:rad>
                      <m:radPr>
                        <m:ctrlPr>
                          <a:rPr lang="pt-BR" sz="1100" b="0" i="1">
                            <a:latin typeface="Cambria Math" panose="02040503050406030204" pitchFamily="18" charset="0"/>
                          </a:rPr>
                        </m:ctrlPr>
                      </m:radPr>
                      <m:deg>
                        <m:r>
                          <m:rPr>
                            <m:brk m:alnAt="7"/>
                          </m:rPr>
                          <a:rPr lang="pt-BR" sz="1100" b="0" i="1">
                            <a:latin typeface="Cambria Math" panose="02040503050406030204" pitchFamily="18" charset="0"/>
                          </a:rPr>
                          <m:t>4</m:t>
                        </m:r>
                      </m:deg>
                      <m:e>
                        <m:r>
                          <a:rPr lang="pt-BR" sz="1100" b="0" i="1">
                            <a:latin typeface="Cambria Math" panose="02040503050406030204" pitchFamily="18" charset="0"/>
                          </a:rPr>
                          <m:t>2</m:t>
                        </m:r>
                      </m:e>
                    </m:rad>
                  </m:oMath>
                </m:oMathPara>
              </a14:m>
              <a:endParaRPr lang="pt-BR" sz="1100"/>
            </a:p>
          </xdr:txBody>
        </xdr:sp>
      </mc:Choice>
      <mc:Fallback xmlns="">
        <xdr:sp macro="" textlink="">
          <xdr:nvSpPr>
            <xdr:cNvPr id="5" name="CaixaDeTexto 4">
              <a:extLst>
                <a:ext uri="{FF2B5EF4-FFF2-40B4-BE49-F238E27FC236}">
                  <a16:creationId xmlns:a16="http://schemas.microsoft.com/office/drawing/2014/main" id="{3F5630E0-E3CB-428F-B086-E239264847DF}"/>
                </a:ext>
              </a:extLst>
            </xdr:cNvPr>
            <xdr:cNvSpPr txBox="1"/>
          </xdr:nvSpPr>
          <xdr:spPr>
            <a:xfrm>
              <a:off x="3419061" y="8588651"/>
              <a:ext cx="542328" cy="1957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pt-BR" sz="1100" b="0" i="0">
                  <a:latin typeface="Cambria Math" panose="02040503050406030204" pitchFamily="18" charset="0"/>
                </a:rPr>
                <a:t>𝑓_𝑡= ∜2</a:t>
              </a:r>
              <a:endParaRPr lang="pt-BR" sz="1100"/>
            </a:p>
          </xdr:txBody>
        </xdr:sp>
      </mc:Fallback>
    </mc:AlternateContent>
    <xdr:clientData/>
  </xdr:oneCellAnchor>
  <xdr:twoCellAnchor editAs="oneCell">
    <xdr:from>
      <xdr:col>0</xdr:col>
      <xdr:colOff>0</xdr:colOff>
      <xdr:row>8</xdr:row>
      <xdr:rowOff>0</xdr:rowOff>
    </xdr:from>
    <xdr:to>
      <xdr:col>0</xdr:col>
      <xdr:colOff>600075</xdr:colOff>
      <xdr:row>9</xdr:row>
      <xdr:rowOff>133350</xdr:rowOff>
    </xdr:to>
    <xdr:pic>
      <xdr:nvPicPr>
        <xdr:cNvPr id="6" name="Imagem 5" descr="  \\  f_t = \sqrt[4]{\dfrac{a}{r}}  ">
          <a:extLst>
            <a:ext uri="{FF2B5EF4-FFF2-40B4-BE49-F238E27FC236}">
              <a16:creationId xmlns:a16="http://schemas.microsoft.com/office/drawing/2014/main" id="{1CBDC361-474B-4557-836B-12A4462348E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3381375"/>
          <a:ext cx="600075"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4</xdr:col>
      <xdr:colOff>171450</xdr:colOff>
      <xdr:row>9</xdr:row>
      <xdr:rowOff>47625</xdr:rowOff>
    </xdr:to>
    <xdr:pic>
      <xdr:nvPicPr>
        <xdr:cNvPr id="7" name="Imagem 6" descr="  o\ fator\ de\ testada\ somente\ é\ aplicado\ dentro\ dos\ limites\ \dfrac{r}{2} &lt; a &lt; 2 \cdot r  \\  ">
          <a:extLst>
            <a:ext uri="{FF2B5EF4-FFF2-40B4-BE49-F238E27FC236}">
              <a16:creationId xmlns:a16="http://schemas.microsoft.com/office/drawing/2014/main" id="{5B614D7A-098D-4877-8C96-67BD128B675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71625" y="3381375"/>
          <a:ext cx="4886325" cy="295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oneCellAnchor>
    <xdr:from>
      <xdr:col>3</xdr:col>
      <xdr:colOff>1185862</xdr:colOff>
      <xdr:row>7</xdr:row>
      <xdr:rowOff>166687</xdr:rowOff>
    </xdr:from>
    <xdr:ext cx="1220911" cy="219163"/>
    <mc:AlternateContent xmlns:mc="http://schemas.openxmlformats.org/markup-compatibility/2006" xmlns:a14="http://schemas.microsoft.com/office/drawing/2010/main">
      <mc:Choice Requires="a14">
        <xdr:sp macro="" textlink="">
          <xdr:nvSpPr>
            <xdr:cNvPr id="2" name="CaixaDeTexto 1">
              <a:extLst>
                <a:ext uri="{FF2B5EF4-FFF2-40B4-BE49-F238E27FC236}">
                  <a16:creationId xmlns:a16="http://schemas.microsoft.com/office/drawing/2014/main" id="{4503124F-FB26-4319-B169-2D6DC1F2FD9F}"/>
                </a:ext>
              </a:extLst>
            </xdr:cNvPr>
            <xdr:cNvSpPr txBox="1"/>
          </xdr:nvSpPr>
          <xdr:spPr>
            <a:xfrm>
              <a:off x="7424737" y="3043237"/>
              <a:ext cx="1220911"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
                    <m:sSub>
                      <m:sSubPr>
                        <m:ctrlPr>
                          <a:rPr lang="pt-BR" sz="1400" b="0" i="1">
                            <a:latin typeface="Cambria Math" panose="02040503050406030204" pitchFamily="18" charset="0"/>
                          </a:rPr>
                        </m:ctrlPr>
                      </m:sSubPr>
                      <m:e>
                        <m:r>
                          <a:rPr lang="pt-BR" sz="1400" b="0" i="1">
                            <a:latin typeface="Cambria Math" panose="02040503050406030204" pitchFamily="18" charset="0"/>
                          </a:rPr>
                          <m:t>𝑓</m:t>
                        </m:r>
                      </m:e>
                      <m:sub>
                        <m:r>
                          <a:rPr lang="pt-BR" sz="1400" b="0" i="1">
                            <a:latin typeface="Cambria Math" panose="02040503050406030204" pitchFamily="18" charset="0"/>
                          </a:rPr>
                          <m:t>𝑖𝑛𝑐</m:t>
                        </m:r>
                      </m:sub>
                    </m:sSub>
                    <m:r>
                      <a:rPr lang="pt-BR" sz="1400" b="0" i="1">
                        <a:latin typeface="Cambria Math" panose="02040503050406030204" pitchFamily="18" charset="0"/>
                      </a:rPr>
                      <m:t>=1+</m:t>
                    </m:r>
                    <m:sSub>
                      <m:sSubPr>
                        <m:ctrlPr>
                          <a:rPr lang="pt-BR" sz="1400" b="0" i="1">
                            <a:latin typeface="Cambria Math" panose="02040503050406030204" pitchFamily="18" charset="0"/>
                          </a:rPr>
                        </m:ctrlPr>
                      </m:sSubPr>
                      <m:e>
                        <m:r>
                          <a:rPr lang="pt-BR" sz="1400" b="0" i="1">
                            <a:latin typeface="Cambria Math" panose="02040503050406030204" pitchFamily="18" charset="0"/>
                          </a:rPr>
                          <m:t>𝑘</m:t>
                        </m:r>
                      </m:e>
                      <m:sub>
                        <m:r>
                          <a:rPr lang="pt-BR" sz="1400" b="0" i="1">
                            <a:latin typeface="Cambria Math" panose="02040503050406030204" pitchFamily="18" charset="0"/>
                          </a:rPr>
                          <m:t>𝑖𝑛𝑐</m:t>
                        </m:r>
                      </m:sub>
                    </m:sSub>
                  </m:oMath>
                </m:oMathPara>
              </a14:m>
              <a:endParaRPr lang="pt-BR" sz="1400" b="0"/>
            </a:p>
          </xdr:txBody>
        </xdr:sp>
      </mc:Choice>
      <mc:Fallback xmlns="">
        <xdr:sp macro="" textlink="">
          <xdr:nvSpPr>
            <xdr:cNvPr id="2" name="CaixaDeTexto 1">
              <a:extLst>
                <a:ext uri="{FF2B5EF4-FFF2-40B4-BE49-F238E27FC236}">
                  <a16:creationId xmlns:a16="http://schemas.microsoft.com/office/drawing/2014/main" id="{4503124F-FB26-4319-B169-2D6DC1F2FD9F}"/>
                </a:ext>
              </a:extLst>
            </xdr:cNvPr>
            <xdr:cNvSpPr txBox="1"/>
          </xdr:nvSpPr>
          <xdr:spPr>
            <a:xfrm>
              <a:off x="7424737" y="3043237"/>
              <a:ext cx="1220911"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pt-BR" sz="1400" b="0" i="0">
                  <a:latin typeface="Cambria Math" panose="02040503050406030204" pitchFamily="18" charset="0"/>
                </a:rPr>
                <a:t>𝑓_𝑖𝑛𝑐=1+𝑘_𝑖𝑛𝑐</a:t>
              </a:r>
              <a:endParaRPr lang="pt-BR" sz="1400" b="0"/>
            </a:p>
          </xdr:txBody>
        </xdr:sp>
      </mc:Fallback>
    </mc:AlternateContent>
    <xdr:clientData/>
  </xdr:oneCellAnchor>
  <xdr:oneCellAnchor>
    <xdr:from>
      <xdr:col>3</xdr:col>
      <xdr:colOff>1185862</xdr:colOff>
      <xdr:row>8</xdr:row>
      <xdr:rowOff>233362</xdr:rowOff>
    </xdr:from>
    <xdr:ext cx="1085105" cy="219163"/>
    <mc:AlternateContent xmlns:mc="http://schemas.openxmlformats.org/markup-compatibility/2006" xmlns:a14="http://schemas.microsoft.com/office/drawing/2010/main">
      <mc:Choice Requires="a14">
        <xdr:sp macro="" textlink="">
          <xdr:nvSpPr>
            <xdr:cNvPr id="3" name="CaixaDeTexto 2">
              <a:extLst>
                <a:ext uri="{FF2B5EF4-FFF2-40B4-BE49-F238E27FC236}">
                  <a16:creationId xmlns:a16="http://schemas.microsoft.com/office/drawing/2014/main" id="{F9D690B6-D18B-44AB-8BF4-71D67B94B397}"/>
                </a:ext>
              </a:extLst>
            </xdr:cNvPr>
            <xdr:cNvSpPr txBox="1"/>
          </xdr:nvSpPr>
          <xdr:spPr>
            <a:xfrm>
              <a:off x="7424737" y="3357562"/>
              <a:ext cx="1085105"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
                    <m:sSub>
                      <m:sSubPr>
                        <m:ctrlPr>
                          <a:rPr lang="pt-BR" sz="1400" b="0" i="1">
                            <a:latin typeface="Cambria Math" panose="02040503050406030204" pitchFamily="18" charset="0"/>
                          </a:rPr>
                        </m:ctrlPr>
                      </m:sSubPr>
                      <m:e>
                        <m:r>
                          <a:rPr lang="pt-BR" sz="1400" b="0" i="1">
                            <a:latin typeface="Cambria Math" panose="02040503050406030204" pitchFamily="18" charset="0"/>
                          </a:rPr>
                          <m:t>𝑘</m:t>
                        </m:r>
                      </m:e>
                      <m:sub>
                        <m:r>
                          <a:rPr lang="pt-BR" sz="1400" b="0" i="1">
                            <a:latin typeface="Cambria Math" panose="02040503050406030204" pitchFamily="18" charset="0"/>
                          </a:rPr>
                          <m:t>𝑖𝑛𝑐</m:t>
                        </m:r>
                      </m:sub>
                    </m:sSub>
                    <m:r>
                      <a:rPr lang="pt-BR" sz="1400" b="0" i="1">
                        <a:latin typeface="Cambria Math" panose="02040503050406030204" pitchFamily="18" charset="0"/>
                      </a:rPr>
                      <m:t>=−</m:t>
                    </m:r>
                    <m:sSub>
                      <m:sSubPr>
                        <m:ctrlPr>
                          <a:rPr lang="pt-BR" sz="1400" b="0" i="1">
                            <a:latin typeface="Cambria Math" panose="02040503050406030204" pitchFamily="18" charset="0"/>
                          </a:rPr>
                        </m:ctrlPr>
                      </m:sSubPr>
                      <m:e>
                        <m:r>
                          <a:rPr lang="pt-BR" sz="1400" b="0" i="1">
                            <a:latin typeface="Cambria Math" panose="02040503050406030204" pitchFamily="18" charset="0"/>
                          </a:rPr>
                          <m:t>%</m:t>
                        </m:r>
                      </m:e>
                      <m:sub>
                        <m:r>
                          <a:rPr lang="pt-BR" sz="1400" b="0" i="1">
                            <a:latin typeface="Cambria Math" panose="02040503050406030204" pitchFamily="18" charset="0"/>
                          </a:rPr>
                          <m:t>𝑖𝑛𝑐</m:t>
                        </m:r>
                      </m:sub>
                    </m:sSub>
                  </m:oMath>
                </m:oMathPara>
              </a14:m>
              <a:endParaRPr lang="pt-BR" sz="1400" b="0"/>
            </a:p>
          </xdr:txBody>
        </xdr:sp>
      </mc:Choice>
      <mc:Fallback xmlns="">
        <xdr:sp macro="" textlink="">
          <xdr:nvSpPr>
            <xdr:cNvPr id="3" name="CaixaDeTexto 2">
              <a:extLst>
                <a:ext uri="{FF2B5EF4-FFF2-40B4-BE49-F238E27FC236}">
                  <a16:creationId xmlns:a16="http://schemas.microsoft.com/office/drawing/2014/main" id="{F9D690B6-D18B-44AB-8BF4-71D67B94B397}"/>
                </a:ext>
              </a:extLst>
            </xdr:cNvPr>
            <xdr:cNvSpPr txBox="1"/>
          </xdr:nvSpPr>
          <xdr:spPr>
            <a:xfrm>
              <a:off x="7424737" y="3357562"/>
              <a:ext cx="1085105"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pt-BR" sz="1400" b="0" i="0">
                  <a:latin typeface="Cambria Math" panose="02040503050406030204" pitchFamily="18" charset="0"/>
                </a:rPr>
                <a:t>𝑘_𝑖𝑛𝑐=−%_𝑖𝑛𝑐</a:t>
              </a:r>
              <a:endParaRPr lang="pt-BR" sz="1400" b="0"/>
            </a:p>
          </xdr:txBody>
        </xdr:sp>
      </mc:Fallback>
    </mc:AlternateContent>
    <xdr:clientData/>
  </xdr:oneCellAnchor>
  <xdr:oneCellAnchor>
    <xdr:from>
      <xdr:col>3</xdr:col>
      <xdr:colOff>1185862</xdr:colOff>
      <xdr:row>15</xdr:row>
      <xdr:rowOff>214312</xdr:rowOff>
    </xdr:from>
    <xdr:ext cx="1311385" cy="219163"/>
    <mc:AlternateContent xmlns:mc="http://schemas.openxmlformats.org/markup-compatibility/2006" xmlns:a14="http://schemas.microsoft.com/office/drawing/2010/main">
      <mc:Choice Requires="a14">
        <xdr:sp macro="" textlink="">
          <xdr:nvSpPr>
            <xdr:cNvPr id="4" name="CaixaDeTexto 3">
              <a:extLst>
                <a:ext uri="{FF2B5EF4-FFF2-40B4-BE49-F238E27FC236}">
                  <a16:creationId xmlns:a16="http://schemas.microsoft.com/office/drawing/2014/main" id="{B8B3B129-C6F9-497C-9DF3-A3E887A7D7B1}"/>
                </a:ext>
              </a:extLst>
            </xdr:cNvPr>
            <xdr:cNvSpPr txBox="1"/>
          </xdr:nvSpPr>
          <xdr:spPr>
            <a:xfrm>
              <a:off x="7424737" y="5072062"/>
              <a:ext cx="1311385"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
                    <m:sSub>
                      <m:sSubPr>
                        <m:ctrlPr>
                          <a:rPr lang="pt-BR" sz="1400" b="0" i="1">
                            <a:latin typeface="Cambria Math" panose="02040503050406030204" pitchFamily="18" charset="0"/>
                          </a:rPr>
                        </m:ctrlPr>
                      </m:sSubPr>
                      <m:e>
                        <m:r>
                          <a:rPr lang="pt-BR" sz="1400" b="0" i="1">
                            <a:latin typeface="Cambria Math" panose="02040503050406030204" pitchFamily="18" charset="0"/>
                          </a:rPr>
                          <m:t>𝑓</m:t>
                        </m:r>
                      </m:e>
                      <m:sub>
                        <m:r>
                          <a:rPr lang="pt-BR" sz="1400" b="0" i="1">
                            <a:latin typeface="Cambria Math" panose="02040503050406030204" pitchFamily="18" charset="0"/>
                          </a:rPr>
                          <m:t>𝑖𝑛𝑐</m:t>
                        </m:r>
                      </m:sub>
                    </m:sSub>
                    <m:r>
                      <a:rPr lang="pt-BR" sz="1400" b="0" i="1">
                        <a:latin typeface="Cambria Math" panose="02040503050406030204" pitchFamily="18" charset="0"/>
                      </a:rPr>
                      <m:t>=1,1+</m:t>
                    </m:r>
                    <m:sSub>
                      <m:sSubPr>
                        <m:ctrlPr>
                          <a:rPr lang="pt-BR" sz="1400" b="0" i="1">
                            <a:latin typeface="Cambria Math" panose="02040503050406030204" pitchFamily="18" charset="0"/>
                          </a:rPr>
                        </m:ctrlPr>
                      </m:sSubPr>
                      <m:e>
                        <m:r>
                          <a:rPr lang="pt-BR" sz="1400" b="0" i="1">
                            <a:latin typeface="Cambria Math" panose="02040503050406030204" pitchFamily="18" charset="0"/>
                          </a:rPr>
                          <m:t>𝑘</m:t>
                        </m:r>
                      </m:e>
                      <m:sub>
                        <m:r>
                          <a:rPr lang="pt-BR" sz="1400" b="0" i="1">
                            <a:latin typeface="Cambria Math" panose="02040503050406030204" pitchFamily="18" charset="0"/>
                          </a:rPr>
                          <m:t>𝑖𝑛𝑐</m:t>
                        </m:r>
                      </m:sub>
                    </m:sSub>
                  </m:oMath>
                </m:oMathPara>
              </a14:m>
              <a:endParaRPr lang="pt-BR" sz="1400" b="0"/>
            </a:p>
          </xdr:txBody>
        </xdr:sp>
      </mc:Choice>
      <mc:Fallback xmlns="">
        <xdr:sp macro="" textlink="">
          <xdr:nvSpPr>
            <xdr:cNvPr id="4" name="CaixaDeTexto 3">
              <a:extLst>
                <a:ext uri="{FF2B5EF4-FFF2-40B4-BE49-F238E27FC236}">
                  <a16:creationId xmlns:a16="http://schemas.microsoft.com/office/drawing/2014/main" id="{B8B3B129-C6F9-497C-9DF3-A3E887A7D7B1}"/>
                </a:ext>
              </a:extLst>
            </xdr:cNvPr>
            <xdr:cNvSpPr txBox="1"/>
          </xdr:nvSpPr>
          <xdr:spPr>
            <a:xfrm>
              <a:off x="7424737" y="5072062"/>
              <a:ext cx="1311385"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pt-BR" sz="1400" b="0" i="0">
                  <a:latin typeface="Cambria Math" panose="02040503050406030204" pitchFamily="18" charset="0"/>
                </a:rPr>
                <a:t>𝑓_𝑖𝑛𝑐=1,1+𝑘_𝑖𝑛𝑐</a:t>
              </a:r>
              <a:endParaRPr lang="pt-BR" sz="1400" b="0"/>
            </a:p>
          </xdr:txBody>
        </xdr:sp>
      </mc:Fallback>
    </mc:AlternateContent>
    <xdr:clientData/>
  </xdr:oneCellAnchor>
  <xdr:oneCellAnchor>
    <xdr:from>
      <xdr:col>3</xdr:col>
      <xdr:colOff>1185862</xdr:colOff>
      <xdr:row>17</xdr:row>
      <xdr:rowOff>80962</xdr:rowOff>
    </xdr:from>
    <xdr:ext cx="1085105" cy="219163"/>
    <mc:AlternateContent xmlns:mc="http://schemas.openxmlformats.org/markup-compatibility/2006" xmlns:a14="http://schemas.microsoft.com/office/drawing/2010/main">
      <mc:Choice Requires="a14">
        <xdr:sp macro="" textlink="">
          <xdr:nvSpPr>
            <xdr:cNvPr id="5" name="CaixaDeTexto 4">
              <a:extLst>
                <a:ext uri="{FF2B5EF4-FFF2-40B4-BE49-F238E27FC236}">
                  <a16:creationId xmlns:a16="http://schemas.microsoft.com/office/drawing/2014/main" id="{5FC8FBEA-BE7E-415B-8749-815CC0DA3A10}"/>
                </a:ext>
              </a:extLst>
            </xdr:cNvPr>
            <xdr:cNvSpPr txBox="1"/>
          </xdr:nvSpPr>
          <xdr:spPr>
            <a:xfrm>
              <a:off x="7424737" y="5434012"/>
              <a:ext cx="1085105"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
                    <m:sSub>
                      <m:sSubPr>
                        <m:ctrlPr>
                          <a:rPr lang="pt-BR" sz="1400" b="0" i="1">
                            <a:latin typeface="Cambria Math" panose="02040503050406030204" pitchFamily="18" charset="0"/>
                          </a:rPr>
                        </m:ctrlPr>
                      </m:sSubPr>
                      <m:e>
                        <m:r>
                          <a:rPr lang="pt-BR" sz="1400" b="0" i="1">
                            <a:latin typeface="Cambria Math" panose="02040503050406030204" pitchFamily="18" charset="0"/>
                          </a:rPr>
                          <m:t>𝑘</m:t>
                        </m:r>
                      </m:e>
                      <m:sub>
                        <m:r>
                          <a:rPr lang="pt-BR" sz="1400" b="0" i="1">
                            <a:latin typeface="Cambria Math" panose="02040503050406030204" pitchFamily="18" charset="0"/>
                          </a:rPr>
                          <m:t>𝑖𝑛𝑐</m:t>
                        </m:r>
                      </m:sub>
                    </m:sSub>
                    <m:r>
                      <a:rPr lang="pt-BR" sz="1400" b="0" i="1">
                        <a:latin typeface="Cambria Math" panose="02040503050406030204" pitchFamily="18" charset="0"/>
                      </a:rPr>
                      <m:t>=−</m:t>
                    </m:r>
                    <m:sSub>
                      <m:sSubPr>
                        <m:ctrlPr>
                          <a:rPr lang="pt-BR" sz="1400" b="0" i="1">
                            <a:latin typeface="Cambria Math" panose="02040503050406030204" pitchFamily="18" charset="0"/>
                          </a:rPr>
                        </m:ctrlPr>
                      </m:sSubPr>
                      <m:e>
                        <m:r>
                          <a:rPr lang="pt-BR" sz="1400" b="0" i="1">
                            <a:latin typeface="Cambria Math" panose="02040503050406030204" pitchFamily="18" charset="0"/>
                          </a:rPr>
                          <m:t>%</m:t>
                        </m:r>
                      </m:e>
                      <m:sub>
                        <m:r>
                          <a:rPr lang="pt-BR" sz="1400" b="0" i="1">
                            <a:latin typeface="Cambria Math" panose="02040503050406030204" pitchFamily="18" charset="0"/>
                          </a:rPr>
                          <m:t>𝑖𝑛𝑐</m:t>
                        </m:r>
                      </m:sub>
                    </m:sSub>
                  </m:oMath>
                </m:oMathPara>
              </a14:m>
              <a:endParaRPr lang="pt-BR" sz="1400" b="0"/>
            </a:p>
          </xdr:txBody>
        </xdr:sp>
      </mc:Choice>
      <mc:Fallback xmlns="">
        <xdr:sp macro="" textlink="">
          <xdr:nvSpPr>
            <xdr:cNvPr id="5" name="CaixaDeTexto 4">
              <a:extLst>
                <a:ext uri="{FF2B5EF4-FFF2-40B4-BE49-F238E27FC236}">
                  <a16:creationId xmlns:a16="http://schemas.microsoft.com/office/drawing/2014/main" id="{5FC8FBEA-BE7E-415B-8749-815CC0DA3A10}"/>
                </a:ext>
              </a:extLst>
            </xdr:cNvPr>
            <xdr:cNvSpPr txBox="1"/>
          </xdr:nvSpPr>
          <xdr:spPr>
            <a:xfrm>
              <a:off x="7424737" y="5434012"/>
              <a:ext cx="1085105"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pt-BR" sz="1400" b="0" i="0">
                  <a:latin typeface="Cambria Math" panose="02040503050406030204" pitchFamily="18" charset="0"/>
                </a:rPr>
                <a:t>𝑘_𝑖𝑛𝑐=−%_𝑖𝑛𝑐</a:t>
              </a:r>
              <a:endParaRPr lang="pt-BR" sz="1400" b="0"/>
            </a:p>
          </xdr:txBody>
        </xdr:sp>
      </mc:Fallback>
    </mc:AlternateContent>
    <xdr:clientData/>
  </xdr:oneCellAnchor>
  <xdr:twoCellAnchor editAs="oneCell">
    <xdr:from>
      <xdr:col>0</xdr:col>
      <xdr:colOff>42</xdr:colOff>
      <xdr:row>0</xdr:row>
      <xdr:rowOff>0</xdr:rowOff>
    </xdr:from>
    <xdr:to>
      <xdr:col>2</xdr:col>
      <xdr:colOff>1303799</xdr:colOff>
      <xdr:row>0</xdr:row>
      <xdr:rowOff>1440000</xdr:rowOff>
    </xdr:to>
    <xdr:pic>
      <xdr:nvPicPr>
        <xdr:cNvPr id="6" name="Imagem 5">
          <a:extLst>
            <a:ext uri="{FF2B5EF4-FFF2-40B4-BE49-F238E27FC236}">
              <a16:creationId xmlns:a16="http://schemas.microsoft.com/office/drawing/2014/main" id="{3212CC95-A35C-496C-9F98-B048A33F51A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2" y="0"/>
          <a:ext cx="5971007" cy="1440000"/>
        </a:xfrm>
        <a:prstGeom prst="rect">
          <a:avLst/>
        </a:prstGeom>
      </xdr:spPr>
    </xdr:pic>
    <xdr:clientData/>
  </xdr:twoCellAnchor>
  <xdr:twoCellAnchor editAs="oneCell">
    <xdr:from>
      <xdr:col>3</xdr:col>
      <xdr:colOff>781050</xdr:colOff>
      <xdr:row>0</xdr:row>
      <xdr:rowOff>123825</xdr:rowOff>
    </xdr:from>
    <xdr:to>
      <xdr:col>4</xdr:col>
      <xdr:colOff>830485</xdr:colOff>
      <xdr:row>0</xdr:row>
      <xdr:rowOff>1744885</xdr:rowOff>
    </xdr:to>
    <xdr:pic>
      <xdr:nvPicPr>
        <xdr:cNvPr id="7" name="Imagem 6">
          <a:extLst>
            <a:ext uri="{FF2B5EF4-FFF2-40B4-BE49-F238E27FC236}">
              <a16:creationId xmlns:a16="http://schemas.microsoft.com/office/drawing/2014/main" id="{635872D7-6E9A-4538-B519-7DA25C99CD5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19925" y="123825"/>
          <a:ext cx="1621060" cy="162106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25</xdr:colOff>
      <xdr:row>0</xdr:row>
      <xdr:rowOff>0</xdr:rowOff>
    </xdr:from>
    <xdr:to>
      <xdr:col>0</xdr:col>
      <xdr:colOff>6210025</xdr:colOff>
      <xdr:row>0</xdr:row>
      <xdr:rowOff>1620000</xdr:rowOff>
    </xdr:to>
    <xdr:pic>
      <xdr:nvPicPr>
        <xdr:cNvPr id="2" name="Imagem 1">
          <a:extLst>
            <a:ext uri="{FF2B5EF4-FFF2-40B4-BE49-F238E27FC236}">
              <a16:creationId xmlns:a16="http://schemas.microsoft.com/office/drawing/2014/main" id="{93DA6AAF-C381-4B9D-B831-58E2EEB92EB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 y="0"/>
          <a:ext cx="6210000" cy="1620000"/>
        </a:xfrm>
        <a:prstGeom prst="rect">
          <a:avLst/>
        </a:prstGeom>
      </xdr:spPr>
    </xdr:pic>
    <xdr:clientData/>
  </xdr:twoCellAnchor>
  <xdr:twoCellAnchor editAs="oneCell">
    <xdr:from>
      <xdr:col>1</xdr:col>
      <xdr:colOff>190500</xdr:colOff>
      <xdr:row>0</xdr:row>
      <xdr:rowOff>95250</xdr:rowOff>
    </xdr:from>
    <xdr:to>
      <xdr:col>1</xdr:col>
      <xdr:colOff>1811560</xdr:colOff>
      <xdr:row>0</xdr:row>
      <xdr:rowOff>1716310</xdr:rowOff>
    </xdr:to>
    <xdr:pic>
      <xdr:nvPicPr>
        <xdr:cNvPr id="3" name="Imagem 2">
          <a:extLst>
            <a:ext uri="{FF2B5EF4-FFF2-40B4-BE49-F238E27FC236}">
              <a16:creationId xmlns:a16="http://schemas.microsoft.com/office/drawing/2014/main" id="{9C002C12-8968-4288-9393-DCDCE40B6D2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858125" y="95250"/>
          <a:ext cx="1621060" cy="162106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31</xdr:colOff>
      <xdr:row>0</xdr:row>
      <xdr:rowOff>0</xdr:rowOff>
    </xdr:from>
    <xdr:to>
      <xdr:col>5</xdr:col>
      <xdr:colOff>256906</xdr:colOff>
      <xdr:row>0</xdr:row>
      <xdr:rowOff>1620000</xdr:rowOff>
    </xdr:to>
    <xdr:pic>
      <xdr:nvPicPr>
        <xdr:cNvPr id="2" name="Imagem 1">
          <a:extLst>
            <a:ext uri="{FF2B5EF4-FFF2-40B4-BE49-F238E27FC236}">
              <a16:creationId xmlns:a16="http://schemas.microsoft.com/office/drawing/2014/main" id="{256FDC5B-6244-4907-B6B2-D7FA7386647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 y="0"/>
          <a:ext cx="6210000" cy="1620000"/>
        </a:xfrm>
        <a:prstGeom prst="rect">
          <a:avLst/>
        </a:prstGeom>
      </xdr:spPr>
    </xdr:pic>
    <xdr:clientData/>
  </xdr:twoCellAnchor>
  <xdr:twoCellAnchor editAs="oneCell">
    <xdr:from>
      <xdr:col>5</xdr:col>
      <xdr:colOff>285750</xdr:colOff>
      <xdr:row>0</xdr:row>
      <xdr:rowOff>47625</xdr:rowOff>
    </xdr:from>
    <xdr:to>
      <xdr:col>6</xdr:col>
      <xdr:colOff>716185</xdr:colOff>
      <xdr:row>0</xdr:row>
      <xdr:rowOff>1668685</xdr:rowOff>
    </xdr:to>
    <xdr:pic>
      <xdr:nvPicPr>
        <xdr:cNvPr id="3" name="Imagem 2">
          <a:extLst>
            <a:ext uri="{FF2B5EF4-FFF2-40B4-BE49-F238E27FC236}">
              <a16:creationId xmlns:a16="http://schemas.microsoft.com/office/drawing/2014/main" id="{CEDB7FEF-0399-4160-BA39-8AA7E652932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238875" y="47625"/>
          <a:ext cx="1621060" cy="162106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437852</xdr:colOff>
      <xdr:row>0</xdr:row>
      <xdr:rowOff>1620000</xdr:rowOff>
    </xdr:to>
    <xdr:pic>
      <xdr:nvPicPr>
        <xdr:cNvPr id="2" name="Imagem 1">
          <a:extLst>
            <a:ext uri="{FF2B5EF4-FFF2-40B4-BE49-F238E27FC236}">
              <a16:creationId xmlns:a16="http://schemas.microsoft.com/office/drawing/2014/main" id="{1B889F9C-C273-4DD9-AC81-59A984FD65D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210002" cy="1620000"/>
        </a:xfrm>
        <a:prstGeom prst="rect">
          <a:avLst/>
        </a:prstGeom>
      </xdr:spPr>
    </xdr:pic>
    <xdr:clientData/>
  </xdr:twoCellAnchor>
  <xdr:oneCellAnchor>
    <xdr:from>
      <xdr:col>8</xdr:col>
      <xdr:colOff>257175</xdr:colOff>
      <xdr:row>0</xdr:row>
      <xdr:rowOff>171450</xdr:rowOff>
    </xdr:from>
    <xdr:ext cx="1440000" cy="1440000"/>
    <xdr:pic>
      <xdr:nvPicPr>
        <xdr:cNvPr id="3" name="Imagem 2">
          <a:extLst>
            <a:ext uri="{FF2B5EF4-FFF2-40B4-BE49-F238E27FC236}">
              <a16:creationId xmlns:a16="http://schemas.microsoft.com/office/drawing/2014/main" id="{0956AAFC-6287-43BC-AF55-118AEDEF676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953375" y="171450"/>
          <a:ext cx="1440000" cy="1440000"/>
        </a:xfrm>
        <a:prstGeom prst="rect">
          <a:avLst/>
        </a:prstGeom>
      </xdr:spPr>
    </xdr:pic>
    <xdr:clientData/>
  </xdr:one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152102</xdr:colOff>
      <xdr:row>0</xdr:row>
      <xdr:rowOff>1620000</xdr:rowOff>
    </xdr:to>
    <xdr:pic>
      <xdr:nvPicPr>
        <xdr:cNvPr id="2" name="Imagem 1">
          <a:extLst>
            <a:ext uri="{FF2B5EF4-FFF2-40B4-BE49-F238E27FC236}">
              <a16:creationId xmlns:a16="http://schemas.microsoft.com/office/drawing/2014/main" id="{B963E83D-C29B-4F6E-8B22-1FDD5AB81F3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210002" cy="1620000"/>
        </a:xfrm>
        <a:prstGeom prst="rect">
          <a:avLst/>
        </a:prstGeom>
      </xdr:spPr>
    </xdr:pic>
    <xdr:clientData/>
  </xdr:twoCellAnchor>
  <xdr:oneCellAnchor>
    <xdr:from>
      <xdr:col>14</xdr:col>
      <xdr:colOff>266700</xdr:colOff>
      <xdr:row>0</xdr:row>
      <xdr:rowOff>161925</xdr:rowOff>
    </xdr:from>
    <xdr:ext cx="1440000" cy="1440000"/>
    <xdr:pic>
      <xdr:nvPicPr>
        <xdr:cNvPr id="3" name="Imagem 2">
          <a:extLst>
            <a:ext uri="{FF2B5EF4-FFF2-40B4-BE49-F238E27FC236}">
              <a16:creationId xmlns:a16="http://schemas.microsoft.com/office/drawing/2014/main" id="{8E478444-D1C5-4651-A31F-C05B8DDB3F7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34250" y="161925"/>
          <a:ext cx="1440000" cy="144000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47625</xdr:colOff>
      <xdr:row>0</xdr:row>
      <xdr:rowOff>47625</xdr:rowOff>
    </xdr:from>
    <xdr:to>
      <xdr:col>3</xdr:col>
      <xdr:colOff>1542752</xdr:colOff>
      <xdr:row>0</xdr:row>
      <xdr:rowOff>1667625</xdr:rowOff>
    </xdr:to>
    <xdr:pic>
      <xdr:nvPicPr>
        <xdr:cNvPr id="2" name="Imagem 1">
          <a:extLst>
            <a:ext uri="{FF2B5EF4-FFF2-40B4-BE49-F238E27FC236}">
              <a16:creationId xmlns:a16="http://schemas.microsoft.com/office/drawing/2014/main" id="{BB799AEA-8AA5-472D-9A14-62EF826C9AA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 y="47625"/>
          <a:ext cx="6210002" cy="1620000"/>
        </a:xfrm>
        <a:prstGeom prst="rect">
          <a:avLst/>
        </a:prstGeom>
      </xdr:spPr>
    </xdr:pic>
    <xdr:clientData/>
  </xdr:twoCellAnchor>
  <xdr:oneCellAnchor>
    <xdr:from>
      <xdr:col>4</xdr:col>
      <xdr:colOff>266700</xdr:colOff>
      <xdr:row>0</xdr:row>
      <xdr:rowOff>180975</xdr:rowOff>
    </xdr:from>
    <xdr:ext cx="1440000" cy="1440000"/>
    <xdr:pic>
      <xdr:nvPicPr>
        <xdr:cNvPr id="3" name="Imagem 2">
          <a:extLst>
            <a:ext uri="{FF2B5EF4-FFF2-40B4-BE49-F238E27FC236}">
              <a16:creationId xmlns:a16="http://schemas.microsoft.com/office/drawing/2014/main" id="{483ECE5B-C57A-48A9-B4AE-E43B52E8662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934200" y="180975"/>
          <a:ext cx="1440000" cy="1440000"/>
        </a:xfrm>
        <a:prstGeom prst="rect">
          <a:avLst/>
        </a:prstGeom>
      </xdr:spPr>
    </xdr:pic>
    <xdr:clientData/>
  </xdr:one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22</xdr:col>
      <xdr:colOff>133050</xdr:colOff>
      <xdr:row>0</xdr:row>
      <xdr:rowOff>1620000</xdr:rowOff>
    </xdr:to>
    <xdr:pic>
      <xdr:nvPicPr>
        <xdr:cNvPr id="2" name="Imagem 1">
          <a:extLst>
            <a:ext uri="{FF2B5EF4-FFF2-40B4-BE49-F238E27FC236}">
              <a16:creationId xmlns:a16="http://schemas.microsoft.com/office/drawing/2014/main" id="{960E235F-3BC2-45D0-A8B3-118B7E9BAC6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210000" cy="1620000"/>
        </a:xfrm>
        <a:prstGeom prst="rect">
          <a:avLst/>
        </a:prstGeom>
      </xdr:spPr>
    </xdr:pic>
    <xdr:clientData/>
  </xdr:twoCellAnchor>
  <xdr:twoCellAnchor editAs="oneCell">
    <xdr:from>
      <xdr:col>32</xdr:col>
      <xdr:colOff>134470</xdr:colOff>
      <xdr:row>0</xdr:row>
      <xdr:rowOff>0</xdr:rowOff>
    </xdr:from>
    <xdr:to>
      <xdr:col>39</xdr:col>
      <xdr:colOff>687</xdr:colOff>
      <xdr:row>1</xdr:row>
      <xdr:rowOff>28142</xdr:rowOff>
    </xdr:to>
    <xdr:pic>
      <xdr:nvPicPr>
        <xdr:cNvPr id="3" name="Imagem 2">
          <a:extLst>
            <a:ext uri="{FF2B5EF4-FFF2-40B4-BE49-F238E27FC236}">
              <a16:creationId xmlns:a16="http://schemas.microsoft.com/office/drawing/2014/main" id="{0E31AB91-7828-411F-8A19-F5141DFE827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973670" y="0"/>
          <a:ext cx="1799792" cy="1799792"/>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22</xdr:col>
      <xdr:colOff>133050</xdr:colOff>
      <xdr:row>0</xdr:row>
      <xdr:rowOff>1620000</xdr:rowOff>
    </xdr:to>
    <xdr:pic>
      <xdr:nvPicPr>
        <xdr:cNvPr id="2" name="Imagem 1">
          <a:extLst>
            <a:ext uri="{FF2B5EF4-FFF2-40B4-BE49-F238E27FC236}">
              <a16:creationId xmlns:a16="http://schemas.microsoft.com/office/drawing/2014/main" id="{07560997-C8A1-4E35-9F3B-932C18EE807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210000" cy="1620000"/>
        </a:xfrm>
        <a:prstGeom prst="rect">
          <a:avLst/>
        </a:prstGeom>
      </xdr:spPr>
    </xdr:pic>
    <xdr:clientData/>
  </xdr:twoCellAnchor>
  <xdr:twoCellAnchor editAs="oneCell">
    <xdr:from>
      <xdr:col>32</xdr:col>
      <xdr:colOff>134470</xdr:colOff>
      <xdr:row>0</xdr:row>
      <xdr:rowOff>0</xdr:rowOff>
    </xdr:from>
    <xdr:to>
      <xdr:col>39</xdr:col>
      <xdr:colOff>687</xdr:colOff>
      <xdr:row>1</xdr:row>
      <xdr:rowOff>28142</xdr:rowOff>
    </xdr:to>
    <xdr:pic>
      <xdr:nvPicPr>
        <xdr:cNvPr id="3" name="Imagem 2">
          <a:extLst>
            <a:ext uri="{FF2B5EF4-FFF2-40B4-BE49-F238E27FC236}">
              <a16:creationId xmlns:a16="http://schemas.microsoft.com/office/drawing/2014/main" id="{41B23D6D-85A4-44F3-871E-96E7EFC05BC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973670" y="0"/>
          <a:ext cx="1799792" cy="1799792"/>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22</xdr:col>
      <xdr:colOff>133050</xdr:colOff>
      <xdr:row>0</xdr:row>
      <xdr:rowOff>1620000</xdr:rowOff>
    </xdr:to>
    <xdr:pic>
      <xdr:nvPicPr>
        <xdr:cNvPr id="2" name="Imagem 1">
          <a:extLst>
            <a:ext uri="{FF2B5EF4-FFF2-40B4-BE49-F238E27FC236}">
              <a16:creationId xmlns:a16="http://schemas.microsoft.com/office/drawing/2014/main" id="{16964EFB-C461-48FC-82EC-DE19187692D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210000" cy="1620000"/>
        </a:xfrm>
        <a:prstGeom prst="rect">
          <a:avLst/>
        </a:prstGeom>
      </xdr:spPr>
    </xdr:pic>
    <xdr:clientData/>
  </xdr:twoCellAnchor>
  <xdr:twoCellAnchor editAs="oneCell">
    <xdr:from>
      <xdr:col>32</xdr:col>
      <xdr:colOff>134470</xdr:colOff>
      <xdr:row>0</xdr:row>
      <xdr:rowOff>0</xdr:rowOff>
    </xdr:from>
    <xdr:to>
      <xdr:col>39</xdr:col>
      <xdr:colOff>687</xdr:colOff>
      <xdr:row>1</xdr:row>
      <xdr:rowOff>28142</xdr:rowOff>
    </xdr:to>
    <xdr:pic>
      <xdr:nvPicPr>
        <xdr:cNvPr id="3" name="Imagem 2">
          <a:extLst>
            <a:ext uri="{FF2B5EF4-FFF2-40B4-BE49-F238E27FC236}">
              <a16:creationId xmlns:a16="http://schemas.microsoft.com/office/drawing/2014/main" id="{B6049105-0A71-46CA-A092-A00680EA0F2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973670" y="0"/>
          <a:ext cx="1799792" cy="1799792"/>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18</xdr:colOff>
      <xdr:row>0</xdr:row>
      <xdr:rowOff>0</xdr:rowOff>
    </xdr:from>
    <xdr:to>
      <xdr:col>0</xdr:col>
      <xdr:colOff>7100448</xdr:colOff>
      <xdr:row>0</xdr:row>
      <xdr:rowOff>1620000</xdr:rowOff>
    </xdr:to>
    <xdr:pic>
      <xdr:nvPicPr>
        <xdr:cNvPr id="2" name="Imagem 1">
          <a:extLst>
            <a:ext uri="{FF2B5EF4-FFF2-40B4-BE49-F238E27FC236}">
              <a16:creationId xmlns:a16="http://schemas.microsoft.com/office/drawing/2014/main" id="{B3AA47C6-B464-46B3-A36E-C71135FA9E6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 y="0"/>
          <a:ext cx="7100430" cy="1620000"/>
        </a:xfrm>
        <a:prstGeom prst="rect">
          <a:avLst/>
        </a:prstGeom>
      </xdr:spPr>
    </xdr:pic>
    <xdr:clientData/>
  </xdr:twoCellAnchor>
  <xdr:twoCellAnchor editAs="oneCell">
    <xdr:from>
      <xdr:col>1</xdr:col>
      <xdr:colOff>190500</xdr:colOff>
      <xdr:row>0</xdr:row>
      <xdr:rowOff>133350</xdr:rowOff>
    </xdr:from>
    <xdr:to>
      <xdr:col>1</xdr:col>
      <xdr:colOff>1811560</xdr:colOff>
      <xdr:row>0</xdr:row>
      <xdr:rowOff>1754410</xdr:rowOff>
    </xdr:to>
    <xdr:pic>
      <xdr:nvPicPr>
        <xdr:cNvPr id="3" name="Imagem 2">
          <a:extLst>
            <a:ext uri="{FF2B5EF4-FFF2-40B4-BE49-F238E27FC236}">
              <a16:creationId xmlns:a16="http://schemas.microsoft.com/office/drawing/2014/main" id="{A6EDA01C-4AE2-464A-A6A1-0577DDDD387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382125" y="133350"/>
          <a:ext cx="1621060" cy="162106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294977</xdr:colOff>
      <xdr:row>0</xdr:row>
      <xdr:rowOff>1620000</xdr:rowOff>
    </xdr:to>
    <xdr:pic>
      <xdr:nvPicPr>
        <xdr:cNvPr id="4" name="Imagem 3">
          <a:extLst>
            <a:ext uri="{FF2B5EF4-FFF2-40B4-BE49-F238E27FC236}">
              <a16:creationId xmlns:a16="http://schemas.microsoft.com/office/drawing/2014/main" id="{A59F2932-6E14-8D0D-7741-977A68830AA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210002" cy="1620000"/>
        </a:xfrm>
        <a:prstGeom prst="rect">
          <a:avLst/>
        </a:prstGeom>
      </xdr:spPr>
    </xdr:pic>
    <xdr:clientData/>
  </xdr:twoCellAnchor>
  <xdr:twoCellAnchor editAs="oneCell">
    <xdr:from>
      <xdr:col>1</xdr:col>
      <xdr:colOff>0</xdr:colOff>
      <xdr:row>51</xdr:row>
      <xdr:rowOff>0</xdr:rowOff>
    </xdr:from>
    <xdr:to>
      <xdr:col>10</xdr:col>
      <xdr:colOff>564975</xdr:colOff>
      <xdr:row>68</xdr:row>
      <xdr:rowOff>109950</xdr:rowOff>
    </xdr:to>
    <xdr:graphicFrame macro="">
      <xdr:nvGraphicFramePr>
        <xdr:cNvPr id="13" name="Gráfico 12">
          <a:extLst>
            <a:ext uri="{FF2B5EF4-FFF2-40B4-BE49-F238E27FC236}">
              <a16:creationId xmlns:a16="http://schemas.microsoft.com/office/drawing/2014/main" id="{AB482260-F632-47CB-B7C5-97346AACDD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72</xdr:row>
      <xdr:rowOff>0</xdr:rowOff>
    </xdr:from>
    <xdr:to>
      <xdr:col>10</xdr:col>
      <xdr:colOff>564975</xdr:colOff>
      <xdr:row>89</xdr:row>
      <xdr:rowOff>109950</xdr:rowOff>
    </xdr:to>
    <xdr:graphicFrame macro="">
      <xdr:nvGraphicFramePr>
        <xdr:cNvPr id="14" name="Gráfico 13">
          <a:extLst>
            <a:ext uri="{FF2B5EF4-FFF2-40B4-BE49-F238E27FC236}">
              <a16:creationId xmlns:a16="http://schemas.microsoft.com/office/drawing/2014/main" id="{B8D5B845-CBEA-4C04-89A4-D0B5904EB3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0</xdr:colOff>
      <xdr:row>93</xdr:row>
      <xdr:rowOff>0</xdr:rowOff>
    </xdr:from>
    <xdr:to>
      <xdr:col>10</xdr:col>
      <xdr:colOff>564975</xdr:colOff>
      <xdr:row>110</xdr:row>
      <xdr:rowOff>109950</xdr:rowOff>
    </xdr:to>
    <xdr:graphicFrame macro="">
      <xdr:nvGraphicFramePr>
        <xdr:cNvPr id="15" name="Gráfico 14">
          <a:extLst>
            <a:ext uri="{FF2B5EF4-FFF2-40B4-BE49-F238E27FC236}">
              <a16:creationId xmlns:a16="http://schemas.microsoft.com/office/drawing/2014/main" id="{4C7AF097-3BB0-4900-B58B-8C4F036013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141</xdr:row>
      <xdr:rowOff>0</xdr:rowOff>
    </xdr:from>
    <xdr:to>
      <xdr:col>10</xdr:col>
      <xdr:colOff>564975</xdr:colOff>
      <xdr:row>155</xdr:row>
      <xdr:rowOff>132900</xdr:rowOff>
    </xdr:to>
    <xdr:graphicFrame macro="">
      <xdr:nvGraphicFramePr>
        <xdr:cNvPr id="17" name="Gráfico 16">
          <a:extLst>
            <a:ext uri="{FF2B5EF4-FFF2-40B4-BE49-F238E27FC236}">
              <a16:creationId xmlns:a16="http://schemas.microsoft.com/office/drawing/2014/main" id="{F85EE694-6EE0-455C-A3C5-AFFCEA8105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1</xdr:col>
      <xdr:colOff>0</xdr:colOff>
      <xdr:row>168</xdr:row>
      <xdr:rowOff>0</xdr:rowOff>
    </xdr:from>
    <xdr:to>
      <xdr:col>10</xdr:col>
      <xdr:colOff>564975</xdr:colOff>
      <xdr:row>182</xdr:row>
      <xdr:rowOff>132900</xdr:rowOff>
    </xdr:to>
    <xdr:graphicFrame macro="">
      <xdr:nvGraphicFramePr>
        <xdr:cNvPr id="18" name="Gráfico 17">
          <a:extLst>
            <a:ext uri="{FF2B5EF4-FFF2-40B4-BE49-F238E27FC236}">
              <a16:creationId xmlns:a16="http://schemas.microsoft.com/office/drawing/2014/main" id="{0A87A5FD-4A28-493B-988B-B0AD74FC69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1</xdr:col>
      <xdr:colOff>0</xdr:colOff>
      <xdr:row>203</xdr:row>
      <xdr:rowOff>0</xdr:rowOff>
    </xdr:from>
    <xdr:to>
      <xdr:col>10</xdr:col>
      <xdr:colOff>564975</xdr:colOff>
      <xdr:row>217</xdr:row>
      <xdr:rowOff>132900</xdr:rowOff>
    </xdr:to>
    <xdr:graphicFrame macro="">
      <xdr:nvGraphicFramePr>
        <xdr:cNvPr id="5" name="Gráfico 4">
          <a:extLst>
            <a:ext uri="{FF2B5EF4-FFF2-40B4-BE49-F238E27FC236}">
              <a16:creationId xmlns:a16="http://schemas.microsoft.com/office/drawing/2014/main" id="{E6E3BA5D-BFB4-4C34-B701-2D8B0EE1F5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xdr:col>
      <xdr:colOff>0</xdr:colOff>
      <xdr:row>239</xdr:row>
      <xdr:rowOff>0</xdr:rowOff>
    </xdr:from>
    <xdr:to>
      <xdr:col>10</xdr:col>
      <xdr:colOff>564975</xdr:colOff>
      <xdr:row>253</xdr:row>
      <xdr:rowOff>132900</xdr:rowOff>
    </xdr:to>
    <xdr:graphicFrame macro="">
      <xdr:nvGraphicFramePr>
        <xdr:cNvPr id="6" name="Gráfico 5">
          <a:extLst>
            <a:ext uri="{FF2B5EF4-FFF2-40B4-BE49-F238E27FC236}">
              <a16:creationId xmlns:a16="http://schemas.microsoft.com/office/drawing/2014/main" id="{D5B4B94B-1C21-4FB8-B1E7-E935DB4A27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xdr:col>
      <xdr:colOff>0</xdr:colOff>
      <xdr:row>277</xdr:row>
      <xdr:rowOff>0</xdr:rowOff>
    </xdr:from>
    <xdr:to>
      <xdr:col>10</xdr:col>
      <xdr:colOff>564975</xdr:colOff>
      <xdr:row>291</xdr:row>
      <xdr:rowOff>132900</xdr:rowOff>
    </xdr:to>
    <xdr:graphicFrame macro="">
      <xdr:nvGraphicFramePr>
        <xdr:cNvPr id="7" name="Gráfico 6">
          <a:extLst>
            <a:ext uri="{FF2B5EF4-FFF2-40B4-BE49-F238E27FC236}">
              <a16:creationId xmlns:a16="http://schemas.microsoft.com/office/drawing/2014/main" id="{36D31003-0BC6-49D1-BDB5-AF630F7A27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oneCellAnchor>
    <xdr:from>
      <xdr:col>15</xdr:col>
      <xdr:colOff>228600</xdr:colOff>
      <xdr:row>0</xdr:row>
      <xdr:rowOff>200025</xdr:rowOff>
    </xdr:from>
    <xdr:ext cx="1440000" cy="1440000"/>
    <xdr:pic>
      <xdr:nvPicPr>
        <xdr:cNvPr id="2" name="Imagem 1">
          <a:extLst>
            <a:ext uri="{FF2B5EF4-FFF2-40B4-BE49-F238E27FC236}">
              <a16:creationId xmlns:a16="http://schemas.microsoft.com/office/drawing/2014/main" id="{59536323-E627-46F3-BDD2-3C6ADD689731}"/>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086975" y="200025"/>
          <a:ext cx="1440000" cy="144000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294977</xdr:colOff>
      <xdr:row>0</xdr:row>
      <xdr:rowOff>1620000</xdr:rowOff>
    </xdr:to>
    <xdr:pic>
      <xdr:nvPicPr>
        <xdr:cNvPr id="2" name="Imagem 1">
          <a:extLst>
            <a:ext uri="{FF2B5EF4-FFF2-40B4-BE49-F238E27FC236}">
              <a16:creationId xmlns:a16="http://schemas.microsoft.com/office/drawing/2014/main" id="{1EDFEB18-56CE-48AA-8DE7-FE039F9BABB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210002" cy="1620000"/>
        </a:xfrm>
        <a:prstGeom prst="rect">
          <a:avLst/>
        </a:prstGeom>
      </xdr:spPr>
    </xdr:pic>
    <xdr:clientData/>
  </xdr:twoCellAnchor>
  <xdr:twoCellAnchor editAs="oneCell">
    <xdr:from>
      <xdr:col>1</xdr:col>
      <xdr:colOff>0</xdr:colOff>
      <xdr:row>51</xdr:row>
      <xdr:rowOff>0</xdr:rowOff>
    </xdr:from>
    <xdr:to>
      <xdr:col>10</xdr:col>
      <xdr:colOff>564975</xdr:colOff>
      <xdr:row>68</xdr:row>
      <xdr:rowOff>109950</xdr:rowOff>
    </xdr:to>
    <xdr:graphicFrame macro="">
      <xdr:nvGraphicFramePr>
        <xdr:cNvPr id="3" name="Gráfico 2">
          <a:extLst>
            <a:ext uri="{FF2B5EF4-FFF2-40B4-BE49-F238E27FC236}">
              <a16:creationId xmlns:a16="http://schemas.microsoft.com/office/drawing/2014/main" id="{747E2DB9-C23A-4804-BBD2-D9B6666F1A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72</xdr:row>
      <xdr:rowOff>0</xdr:rowOff>
    </xdr:from>
    <xdr:to>
      <xdr:col>10</xdr:col>
      <xdr:colOff>564975</xdr:colOff>
      <xdr:row>89</xdr:row>
      <xdr:rowOff>109950</xdr:rowOff>
    </xdr:to>
    <xdr:graphicFrame macro="">
      <xdr:nvGraphicFramePr>
        <xdr:cNvPr id="4" name="Gráfico 3">
          <a:extLst>
            <a:ext uri="{FF2B5EF4-FFF2-40B4-BE49-F238E27FC236}">
              <a16:creationId xmlns:a16="http://schemas.microsoft.com/office/drawing/2014/main" id="{6B198122-AF1D-4C64-8A3D-60C2101965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0</xdr:colOff>
      <xdr:row>93</xdr:row>
      <xdr:rowOff>0</xdr:rowOff>
    </xdr:from>
    <xdr:to>
      <xdr:col>10</xdr:col>
      <xdr:colOff>564975</xdr:colOff>
      <xdr:row>110</xdr:row>
      <xdr:rowOff>109950</xdr:rowOff>
    </xdr:to>
    <xdr:graphicFrame macro="">
      <xdr:nvGraphicFramePr>
        <xdr:cNvPr id="5" name="Gráfico 4">
          <a:extLst>
            <a:ext uri="{FF2B5EF4-FFF2-40B4-BE49-F238E27FC236}">
              <a16:creationId xmlns:a16="http://schemas.microsoft.com/office/drawing/2014/main" id="{438332B7-D292-47F0-92CD-1D997AE6CE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141</xdr:row>
      <xdr:rowOff>0</xdr:rowOff>
    </xdr:from>
    <xdr:to>
      <xdr:col>10</xdr:col>
      <xdr:colOff>564975</xdr:colOff>
      <xdr:row>155</xdr:row>
      <xdr:rowOff>132900</xdr:rowOff>
    </xdr:to>
    <xdr:graphicFrame macro="">
      <xdr:nvGraphicFramePr>
        <xdr:cNvPr id="6" name="Gráfico 5">
          <a:extLst>
            <a:ext uri="{FF2B5EF4-FFF2-40B4-BE49-F238E27FC236}">
              <a16:creationId xmlns:a16="http://schemas.microsoft.com/office/drawing/2014/main" id="{76960780-6101-4481-98AA-981CFD308F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1</xdr:col>
      <xdr:colOff>0</xdr:colOff>
      <xdr:row>168</xdr:row>
      <xdr:rowOff>0</xdr:rowOff>
    </xdr:from>
    <xdr:to>
      <xdr:col>10</xdr:col>
      <xdr:colOff>564975</xdr:colOff>
      <xdr:row>182</xdr:row>
      <xdr:rowOff>132900</xdr:rowOff>
    </xdr:to>
    <xdr:graphicFrame macro="">
      <xdr:nvGraphicFramePr>
        <xdr:cNvPr id="7" name="Gráfico 6">
          <a:extLst>
            <a:ext uri="{FF2B5EF4-FFF2-40B4-BE49-F238E27FC236}">
              <a16:creationId xmlns:a16="http://schemas.microsoft.com/office/drawing/2014/main" id="{D90276E7-C7D7-4BD2-8827-AA53DFB0B0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2</xdr:col>
      <xdr:colOff>114300</xdr:colOff>
      <xdr:row>390</xdr:row>
      <xdr:rowOff>95250</xdr:rowOff>
    </xdr:from>
    <xdr:to>
      <xdr:col>8</xdr:col>
      <xdr:colOff>323850</xdr:colOff>
      <xdr:row>400</xdr:row>
      <xdr:rowOff>133016</xdr:rowOff>
    </xdr:to>
    <xdr:graphicFrame macro="">
      <xdr:nvGraphicFramePr>
        <xdr:cNvPr id="17" name="Gráfico 16">
          <a:extLst>
            <a:ext uri="{FF2B5EF4-FFF2-40B4-BE49-F238E27FC236}">
              <a16:creationId xmlns:a16="http://schemas.microsoft.com/office/drawing/2014/main" id="{5F0E186C-8AB1-4FA9-8153-BF22904E70E8}"/>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xdr:col>
      <xdr:colOff>0</xdr:colOff>
      <xdr:row>203</xdr:row>
      <xdr:rowOff>0</xdr:rowOff>
    </xdr:from>
    <xdr:to>
      <xdr:col>10</xdr:col>
      <xdr:colOff>564975</xdr:colOff>
      <xdr:row>217</xdr:row>
      <xdr:rowOff>132900</xdr:rowOff>
    </xdr:to>
    <xdr:graphicFrame macro="">
      <xdr:nvGraphicFramePr>
        <xdr:cNvPr id="11" name="Gráfico 10">
          <a:extLst>
            <a:ext uri="{FF2B5EF4-FFF2-40B4-BE49-F238E27FC236}">
              <a16:creationId xmlns:a16="http://schemas.microsoft.com/office/drawing/2014/main" id="{6DCEA920-7DEB-4835-8C9E-83BFC39EBA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xdr:col>
      <xdr:colOff>0</xdr:colOff>
      <xdr:row>239</xdr:row>
      <xdr:rowOff>0</xdr:rowOff>
    </xdr:from>
    <xdr:to>
      <xdr:col>10</xdr:col>
      <xdr:colOff>564975</xdr:colOff>
      <xdr:row>253</xdr:row>
      <xdr:rowOff>132900</xdr:rowOff>
    </xdr:to>
    <xdr:graphicFrame macro="">
      <xdr:nvGraphicFramePr>
        <xdr:cNvPr id="12" name="Gráfico 11">
          <a:extLst>
            <a:ext uri="{FF2B5EF4-FFF2-40B4-BE49-F238E27FC236}">
              <a16:creationId xmlns:a16="http://schemas.microsoft.com/office/drawing/2014/main" id="{063E5A84-AA62-4A86-89C3-593896AB5E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1</xdr:col>
      <xdr:colOff>0</xdr:colOff>
      <xdr:row>277</xdr:row>
      <xdr:rowOff>0</xdr:rowOff>
    </xdr:from>
    <xdr:to>
      <xdr:col>10</xdr:col>
      <xdr:colOff>564975</xdr:colOff>
      <xdr:row>291</xdr:row>
      <xdr:rowOff>132900</xdr:rowOff>
    </xdr:to>
    <xdr:graphicFrame macro="">
      <xdr:nvGraphicFramePr>
        <xdr:cNvPr id="13" name="Gráfico 12">
          <a:extLst>
            <a:ext uri="{FF2B5EF4-FFF2-40B4-BE49-F238E27FC236}">
              <a16:creationId xmlns:a16="http://schemas.microsoft.com/office/drawing/2014/main" id="{78039929-567D-4B71-A501-B3B74D9CE2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oneCellAnchor>
    <xdr:from>
      <xdr:col>15</xdr:col>
      <xdr:colOff>228600</xdr:colOff>
      <xdr:row>0</xdr:row>
      <xdr:rowOff>200025</xdr:rowOff>
    </xdr:from>
    <xdr:ext cx="1440000" cy="1440000"/>
    <xdr:pic>
      <xdr:nvPicPr>
        <xdr:cNvPr id="9" name="Imagem 8">
          <a:extLst>
            <a:ext uri="{FF2B5EF4-FFF2-40B4-BE49-F238E27FC236}">
              <a16:creationId xmlns:a16="http://schemas.microsoft.com/office/drawing/2014/main" id="{C009C3A8-DE28-444E-AD86-715A28E4D20D}"/>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0086975" y="200025"/>
          <a:ext cx="1440000" cy="144000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294977</xdr:colOff>
      <xdr:row>0</xdr:row>
      <xdr:rowOff>1620000</xdr:rowOff>
    </xdr:to>
    <xdr:pic>
      <xdr:nvPicPr>
        <xdr:cNvPr id="2" name="Imagem 1">
          <a:extLst>
            <a:ext uri="{FF2B5EF4-FFF2-40B4-BE49-F238E27FC236}">
              <a16:creationId xmlns:a16="http://schemas.microsoft.com/office/drawing/2014/main" id="{05703B85-C808-4F7E-83DE-348D6969C97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210002" cy="1620000"/>
        </a:xfrm>
        <a:prstGeom prst="rect">
          <a:avLst/>
        </a:prstGeom>
      </xdr:spPr>
    </xdr:pic>
    <xdr:clientData/>
  </xdr:twoCellAnchor>
  <xdr:twoCellAnchor editAs="oneCell">
    <xdr:from>
      <xdr:col>1</xdr:col>
      <xdr:colOff>0</xdr:colOff>
      <xdr:row>51</xdr:row>
      <xdr:rowOff>0</xdr:rowOff>
    </xdr:from>
    <xdr:to>
      <xdr:col>10</xdr:col>
      <xdr:colOff>564975</xdr:colOff>
      <xdr:row>68</xdr:row>
      <xdr:rowOff>109950</xdr:rowOff>
    </xdr:to>
    <xdr:graphicFrame macro="">
      <xdr:nvGraphicFramePr>
        <xdr:cNvPr id="3" name="Gráfico 2">
          <a:extLst>
            <a:ext uri="{FF2B5EF4-FFF2-40B4-BE49-F238E27FC236}">
              <a16:creationId xmlns:a16="http://schemas.microsoft.com/office/drawing/2014/main" id="{0A1D6903-BF25-4906-8871-08F22B9861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72</xdr:row>
      <xdr:rowOff>0</xdr:rowOff>
    </xdr:from>
    <xdr:to>
      <xdr:col>10</xdr:col>
      <xdr:colOff>564975</xdr:colOff>
      <xdr:row>89</xdr:row>
      <xdr:rowOff>109950</xdr:rowOff>
    </xdr:to>
    <xdr:graphicFrame macro="">
      <xdr:nvGraphicFramePr>
        <xdr:cNvPr id="4" name="Gráfico 3">
          <a:extLst>
            <a:ext uri="{FF2B5EF4-FFF2-40B4-BE49-F238E27FC236}">
              <a16:creationId xmlns:a16="http://schemas.microsoft.com/office/drawing/2014/main" id="{5C13BD7E-5EEE-4B0A-993F-A6BDC4DD35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0</xdr:colOff>
      <xdr:row>93</xdr:row>
      <xdr:rowOff>0</xdr:rowOff>
    </xdr:from>
    <xdr:to>
      <xdr:col>10</xdr:col>
      <xdr:colOff>564975</xdr:colOff>
      <xdr:row>110</xdr:row>
      <xdr:rowOff>109950</xdr:rowOff>
    </xdr:to>
    <xdr:graphicFrame macro="">
      <xdr:nvGraphicFramePr>
        <xdr:cNvPr id="5" name="Gráfico 4">
          <a:extLst>
            <a:ext uri="{FF2B5EF4-FFF2-40B4-BE49-F238E27FC236}">
              <a16:creationId xmlns:a16="http://schemas.microsoft.com/office/drawing/2014/main" id="{01E89167-4C1E-4D7D-BD58-BAC21C5D96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141</xdr:row>
      <xdr:rowOff>0</xdr:rowOff>
    </xdr:from>
    <xdr:to>
      <xdr:col>10</xdr:col>
      <xdr:colOff>564975</xdr:colOff>
      <xdr:row>155</xdr:row>
      <xdr:rowOff>132900</xdr:rowOff>
    </xdr:to>
    <xdr:graphicFrame macro="">
      <xdr:nvGraphicFramePr>
        <xdr:cNvPr id="6" name="Gráfico 5">
          <a:extLst>
            <a:ext uri="{FF2B5EF4-FFF2-40B4-BE49-F238E27FC236}">
              <a16:creationId xmlns:a16="http://schemas.microsoft.com/office/drawing/2014/main" id="{AED033F1-EA86-47FF-BEE0-F5DACCACC1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1</xdr:col>
      <xdr:colOff>0</xdr:colOff>
      <xdr:row>168</xdr:row>
      <xdr:rowOff>0</xdr:rowOff>
    </xdr:from>
    <xdr:to>
      <xdr:col>10</xdr:col>
      <xdr:colOff>564975</xdr:colOff>
      <xdr:row>182</xdr:row>
      <xdr:rowOff>132900</xdr:rowOff>
    </xdr:to>
    <xdr:graphicFrame macro="">
      <xdr:nvGraphicFramePr>
        <xdr:cNvPr id="7" name="Gráfico 6">
          <a:extLst>
            <a:ext uri="{FF2B5EF4-FFF2-40B4-BE49-F238E27FC236}">
              <a16:creationId xmlns:a16="http://schemas.microsoft.com/office/drawing/2014/main" id="{2B576385-F811-4636-8B32-1ED8D02468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1</xdr:col>
      <xdr:colOff>0</xdr:colOff>
      <xdr:row>237</xdr:row>
      <xdr:rowOff>0</xdr:rowOff>
    </xdr:from>
    <xdr:to>
      <xdr:col>10</xdr:col>
      <xdr:colOff>564975</xdr:colOff>
      <xdr:row>251</xdr:row>
      <xdr:rowOff>132900</xdr:rowOff>
    </xdr:to>
    <xdr:graphicFrame macro="">
      <xdr:nvGraphicFramePr>
        <xdr:cNvPr id="8" name="Gráfico 7">
          <a:extLst>
            <a:ext uri="{FF2B5EF4-FFF2-40B4-BE49-F238E27FC236}">
              <a16:creationId xmlns:a16="http://schemas.microsoft.com/office/drawing/2014/main" id="{D8CD6254-C711-49D2-9CEA-6EE5F64E63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xdr:col>
      <xdr:colOff>0</xdr:colOff>
      <xdr:row>274</xdr:row>
      <xdr:rowOff>0</xdr:rowOff>
    </xdr:from>
    <xdr:to>
      <xdr:col>10</xdr:col>
      <xdr:colOff>564975</xdr:colOff>
      <xdr:row>288</xdr:row>
      <xdr:rowOff>132900</xdr:rowOff>
    </xdr:to>
    <xdr:graphicFrame macro="">
      <xdr:nvGraphicFramePr>
        <xdr:cNvPr id="9" name="Gráfico 8">
          <a:extLst>
            <a:ext uri="{FF2B5EF4-FFF2-40B4-BE49-F238E27FC236}">
              <a16:creationId xmlns:a16="http://schemas.microsoft.com/office/drawing/2014/main" id="{BFB8FC1A-7963-4DF2-BC33-302277178F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2</xdr:col>
      <xdr:colOff>114300</xdr:colOff>
      <xdr:row>414</xdr:row>
      <xdr:rowOff>95250</xdr:rowOff>
    </xdr:from>
    <xdr:to>
      <xdr:col>8</xdr:col>
      <xdr:colOff>323850</xdr:colOff>
      <xdr:row>424</xdr:row>
      <xdr:rowOff>133016</xdr:rowOff>
    </xdr:to>
    <xdr:graphicFrame macro="">
      <xdr:nvGraphicFramePr>
        <xdr:cNvPr id="11" name="Gráfico 10">
          <a:extLst>
            <a:ext uri="{FF2B5EF4-FFF2-40B4-BE49-F238E27FC236}">
              <a16:creationId xmlns:a16="http://schemas.microsoft.com/office/drawing/2014/main" id="{E69EDF3E-0E5B-4C2C-8F81-DBD561B80D53}"/>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1</xdr:col>
      <xdr:colOff>0</xdr:colOff>
      <xdr:row>203</xdr:row>
      <xdr:rowOff>0</xdr:rowOff>
    </xdr:from>
    <xdr:to>
      <xdr:col>10</xdr:col>
      <xdr:colOff>564975</xdr:colOff>
      <xdr:row>217</xdr:row>
      <xdr:rowOff>132900</xdr:rowOff>
    </xdr:to>
    <xdr:graphicFrame macro="">
      <xdr:nvGraphicFramePr>
        <xdr:cNvPr id="14" name="Gráfico 13">
          <a:extLst>
            <a:ext uri="{FF2B5EF4-FFF2-40B4-BE49-F238E27FC236}">
              <a16:creationId xmlns:a16="http://schemas.microsoft.com/office/drawing/2014/main" id="{CAF6B4AE-2A61-44CE-B19F-2C90182AA6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oneCellAnchor>
    <xdr:from>
      <xdr:col>15</xdr:col>
      <xdr:colOff>228600</xdr:colOff>
      <xdr:row>0</xdr:row>
      <xdr:rowOff>200025</xdr:rowOff>
    </xdr:from>
    <xdr:ext cx="1440000" cy="1440000"/>
    <xdr:pic>
      <xdr:nvPicPr>
        <xdr:cNvPr id="12" name="Imagem 11">
          <a:extLst>
            <a:ext uri="{FF2B5EF4-FFF2-40B4-BE49-F238E27FC236}">
              <a16:creationId xmlns:a16="http://schemas.microsoft.com/office/drawing/2014/main" id="{EAA49DDF-1F51-4EBD-A648-5168E5638FE6}"/>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0086975" y="200025"/>
          <a:ext cx="1440000" cy="144000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294977</xdr:colOff>
      <xdr:row>0</xdr:row>
      <xdr:rowOff>1620000</xdr:rowOff>
    </xdr:to>
    <xdr:pic>
      <xdr:nvPicPr>
        <xdr:cNvPr id="2" name="Imagem 1">
          <a:extLst>
            <a:ext uri="{FF2B5EF4-FFF2-40B4-BE49-F238E27FC236}">
              <a16:creationId xmlns:a16="http://schemas.microsoft.com/office/drawing/2014/main" id="{B76DE3FB-E489-4E15-9211-8B5D653506E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210002" cy="1620000"/>
        </a:xfrm>
        <a:prstGeom prst="rect">
          <a:avLst/>
        </a:prstGeom>
      </xdr:spPr>
    </xdr:pic>
    <xdr:clientData/>
  </xdr:twoCellAnchor>
  <xdr:twoCellAnchor editAs="oneCell">
    <xdr:from>
      <xdr:col>1</xdr:col>
      <xdr:colOff>0</xdr:colOff>
      <xdr:row>51</xdr:row>
      <xdr:rowOff>0</xdr:rowOff>
    </xdr:from>
    <xdr:to>
      <xdr:col>10</xdr:col>
      <xdr:colOff>564975</xdr:colOff>
      <xdr:row>68</xdr:row>
      <xdr:rowOff>109950</xdr:rowOff>
    </xdr:to>
    <xdr:graphicFrame macro="">
      <xdr:nvGraphicFramePr>
        <xdr:cNvPr id="3" name="Gráfico 2">
          <a:extLst>
            <a:ext uri="{FF2B5EF4-FFF2-40B4-BE49-F238E27FC236}">
              <a16:creationId xmlns:a16="http://schemas.microsoft.com/office/drawing/2014/main" id="{BD8A9AF0-82F8-4D4D-8A63-93B0FAC286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72</xdr:row>
      <xdr:rowOff>0</xdr:rowOff>
    </xdr:from>
    <xdr:to>
      <xdr:col>10</xdr:col>
      <xdr:colOff>564975</xdr:colOff>
      <xdr:row>89</xdr:row>
      <xdr:rowOff>109950</xdr:rowOff>
    </xdr:to>
    <xdr:graphicFrame macro="">
      <xdr:nvGraphicFramePr>
        <xdr:cNvPr id="4" name="Gráfico 3">
          <a:extLst>
            <a:ext uri="{FF2B5EF4-FFF2-40B4-BE49-F238E27FC236}">
              <a16:creationId xmlns:a16="http://schemas.microsoft.com/office/drawing/2014/main" id="{80023738-A66A-49CD-BA0B-92E7FE473A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0</xdr:colOff>
      <xdr:row>93</xdr:row>
      <xdr:rowOff>0</xdr:rowOff>
    </xdr:from>
    <xdr:to>
      <xdr:col>10</xdr:col>
      <xdr:colOff>564975</xdr:colOff>
      <xdr:row>110</xdr:row>
      <xdr:rowOff>109950</xdr:rowOff>
    </xdr:to>
    <xdr:graphicFrame macro="">
      <xdr:nvGraphicFramePr>
        <xdr:cNvPr id="5" name="Gráfico 4">
          <a:extLst>
            <a:ext uri="{FF2B5EF4-FFF2-40B4-BE49-F238E27FC236}">
              <a16:creationId xmlns:a16="http://schemas.microsoft.com/office/drawing/2014/main" id="{F79B19EF-209A-4F63-B240-E34FE490C6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141</xdr:row>
      <xdr:rowOff>0</xdr:rowOff>
    </xdr:from>
    <xdr:to>
      <xdr:col>10</xdr:col>
      <xdr:colOff>564975</xdr:colOff>
      <xdr:row>155</xdr:row>
      <xdr:rowOff>132900</xdr:rowOff>
    </xdr:to>
    <xdr:graphicFrame macro="">
      <xdr:nvGraphicFramePr>
        <xdr:cNvPr id="6" name="Gráfico 5">
          <a:extLst>
            <a:ext uri="{FF2B5EF4-FFF2-40B4-BE49-F238E27FC236}">
              <a16:creationId xmlns:a16="http://schemas.microsoft.com/office/drawing/2014/main" id="{374EAAC7-8319-4900-927F-538016610C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1</xdr:col>
      <xdr:colOff>0</xdr:colOff>
      <xdr:row>168</xdr:row>
      <xdr:rowOff>0</xdr:rowOff>
    </xdr:from>
    <xdr:to>
      <xdr:col>10</xdr:col>
      <xdr:colOff>564975</xdr:colOff>
      <xdr:row>182</xdr:row>
      <xdr:rowOff>132900</xdr:rowOff>
    </xdr:to>
    <xdr:graphicFrame macro="">
      <xdr:nvGraphicFramePr>
        <xdr:cNvPr id="7" name="Gráfico 6">
          <a:extLst>
            <a:ext uri="{FF2B5EF4-FFF2-40B4-BE49-F238E27FC236}">
              <a16:creationId xmlns:a16="http://schemas.microsoft.com/office/drawing/2014/main" id="{5C9141D2-A626-4C88-9752-2A39C9876A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1</xdr:col>
      <xdr:colOff>0</xdr:colOff>
      <xdr:row>276</xdr:row>
      <xdr:rowOff>0</xdr:rowOff>
    </xdr:from>
    <xdr:to>
      <xdr:col>10</xdr:col>
      <xdr:colOff>564975</xdr:colOff>
      <xdr:row>290</xdr:row>
      <xdr:rowOff>132900</xdr:rowOff>
    </xdr:to>
    <xdr:graphicFrame macro="">
      <xdr:nvGraphicFramePr>
        <xdr:cNvPr id="9" name="Gráfico 8">
          <a:extLst>
            <a:ext uri="{FF2B5EF4-FFF2-40B4-BE49-F238E27FC236}">
              <a16:creationId xmlns:a16="http://schemas.microsoft.com/office/drawing/2014/main" id="{C88F86E5-1BCF-4E7B-BF1B-F68323520D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xdr:col>
      <xdr:colOff>0</xdr:colOff>
      <xdr:row>203</xdr:row>
      <xdr:rowOff>0</xdr:rowOff>
    </xdr:from>
    <xdr:to>
      <xdr:col>10</xdr:col>
      <xdr:colOff>564975</xdr:colOff>
      <xdr:row>217</xdr:row>
      <xdr:rowOff>132900</xdr:rowOff>
    </xdr:to>
    <xdr:graphicFrame macro="">
      <xdr:nvGraphicFramePr>
        <xdr:cNvPr id="10" name="Gráfico 9">
          <a:extLst>
            <a:ext uri="{FF2B5EF4-FFF2-40B4-BE49-F238E27FC236}">
              <a16:creationId xmlns:a16="http://schemas.microsoft.com/office/drawing/2014/main" id="{03A9AB0B-0BFB-4C58-B573-535C13DE63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2</xdr:col>
      <xdr:colOff>114300</xdr:colOff>
      <xdr:row>441</xdr:row>
      <xdr:rowOff>95250</xdr:rowOff>
    </xdr:from>
    <xdr:to>
      <xdr:col>8</xdr:col>
      <xdr:colOff>323850</xdr:colOff>
      <xdr:row>451</xdr:row>
      <xdr:rowOff>133016</xdr:rowOff>
    </xdr:to>
    <xdr:graphicFrame macro="">
      <xdr:nvGraphicFramePr>
        <xdr:cNvPr id="11" name="Gráfico 10">
          <a:extLst>
            <a:ext uri="{FF2B5EF4-FFF2-40B4-BE49-F238E27FC236}">
              <a16:creationId xmlns:a16="http://schemas.microsoft.com/office/drawing/2014/main" id="{51FF8362-0DA8-4884-BA74-6304E673FF2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1</xdr:col>
      <xdr:colOff>0</xdr:colOff>
      <xdr:row>238</xdr:row>
      <xdr:rowOff>0</xdr:rowOff>
    </xdr:from>
    <xdr:to>
      <xdr:col>10</xdr:col>
      <xdr:colOff>564975</xdr:colOff>
      <xdr:row>252</xdr:row>
      <xdr:rowOff>132900</xdr:rowOff>
    </xdr:to>
    <xdr:graphicFrame macro="">
      <xdr:nvGraphicFramePr>
        <xdr:cNvPr id="12" name="Gráfico 11">
          <a:extLst>
            <a:ext uri="{FF2B5EF4-FFF2-40B4-BE49-F238E27FC236}">
              <a16:creationId xmlns:a16="http://schemas.microsoft.com/office/drawing/2014/main" id="{04C38D13-74A9-4513-A73B-0CE829328E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oneCellAnchor>
    <xdr:from>
      <xdr:col>15</xdr:col>
      <xdr:colOff>228600</xdr:colOff>
      <xdr:row>0</xdr:row>
      <xdr:rowOff>200025</xdr:rowOff>
    </xdr:from>
    <xdr:ext cx="1440000" cy="1440000"/>
    <xdr:pic>
      <xdr:nvPicPr>
        <xdr:cNvPr id="13" name="Imagem 12">
          <a:extLst>
            <a:ext uri="{FF2B5EF4-FFF2-40B4-BE49-F238E27FC236}">
              <a16:creationId xmlns:a16="http://schemas.microsoft.com/office/drawing/2014/main" id="{8D849ABE-CAE8-4364-BF9D-EAB41549E67E}"/>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0086975" y="200025"/>
          <a:ext cx="1440000" cy="1440000"/>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294977</xdr:colOff>
      <xdr:row>0</xdr:row>
      <xdr:rowOff>1620000</xdr:rowOff>
    </xdr:to>
    <xdr:pic>
      <xdr:nvPicPr>
        <xdr:cNvPr id="2" name="Imagem 1">
          <a:extLst>
            <a:ext uri="{FF2B5EF4-FFF2-40B4-BE49-F238E27FC236}">
              <a16:creationId xmlns:a16="http://schemas.microsoft.com/office/drawing/2014/main" id="{7C49B3E4-FD2C-4D3E-845B-403BA98A035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210002" cy="1620000"/>
        </a:xfrm>
        <a:prstGeom prst="rect">
          <a:avLst/>
        </a:prstGeom>
      </xdr:spPr>
    </xdr:pic>
    <xdr:clientData/>
  </xdr:twoCellAnchor>
  <xdr:twoCellAnchor editAs="oneCell">
    <xdr:from>
      <xdr:col>1</xdr:col>
      <xdr:colOff>0</xdr:colOff>
      <xdr:row>51</xdr:row>
      <xdr:rowOff>0</xdr:rowOff>
    </xdr:from>
    <xdr:to>
      <xdr:col>10</xdr:col>
      <xdr:colOff>564975</xdr:colOff>
      <xdr:row>68</xdr:row>
      <xdr:rowOff>109950</xdr:rowOff>
    </xdr:to>
    <xdr:graphicFrame macro="">
      <xdr:nvGraphicFramePr>
        <xdr:cNvPr id="3" name="Gráfico 2">
          <a:extLst>
            <a:ext uri="{FF2B5EF4-FFF2-40B4-BE49-F238E27FC236}">
              <a16:creationId xmlns:a16="http://schemas.microsoft.com/office/drawing/2014/main" id="{1369A51F-0851-4800-859D-6F2258395E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72</xdr:row>
      <xdr:rowOff>0</xdr:rowOff>
    </xdr:from>
    <xdr:to>
      <xdr:col>10</xdr:col>
      <xdr:colOff>564975</xdr:colOff>
      <xdr:row>89</xdr:row>
      <xdr:rowOff>109950</xdr:rowOff>
    </xdr:to>
    <xdr:graphicFrame macro="">
      <xdr:nvGraphicFramePr>
        <xdr:cNvPr id="4" name="Gráfico 3">
          <a:extLst>
            <a:ext uri="{FF2B5EF4-FFF2-40B4-BE49-F238E27FC236}">
              <a16:creationId xmlns:a16="http://schemas.microsoft.com/office/drawing/2014/main" id="{B45CA2A0-F93B-4684-8608-5C0A087AA2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0</xdr:colOff>
      <xdr:row>93</xdr:row>
      <xdr:rowOff>0</xdr:rowOff>
    </xdr:from>
    <xdr:to>
      <xdr:col>10</xdr:col>
      <xdr:colOff>564975</xdr:colOff>
      <xdr:row>110</xdr:row>
      <xdr:rowOff>109950</xdr:rowOff>
    </xdr:to>
    <xdr:graphicFrame macro="">
      <xdr:nvGraphicFramePr>
        <xdr:cNvPr id="5" name="Gráfico 4">
          <a:extLst>
            <a:ext uri="{FF2B5EF4-FFF2-40B4-BE49-F238E27FC236}">
              <a16:creationId xmlns:a16="http://schemas.microsoft.com/office/drawing/2014/main" id="{8A21A44D-EB8D-4001-884F-BC833D4077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141</xdr:row>
      <xdr:rowOff>0</xdr:rowOff>
    </xdr:from>
    <xdr:to>
      <xdr:col>10</xdr:col>
      <xdr:colOff>564975</xdr:colOff>
      <xdr:row>155</xdr:row>
      <xdr:rowOff>132900</xdr:rowOff>
    </xdr:to>
    <xdr:graphicFrame macro="">
      <xdr:nvGraphicFramePr>
        <xdr:cNvPr id="6" name="Gráfico 5">
          <a:extLst>
            <a:ext uri="{FF2B5EF4-FFF2-40B4-BE49-F238E27FC236}">
              <a16:creationId xmlns:a16="http://schemas.microsoft.com/office/drawing/2014/main" id="{8AECEF74-C5EB-468C-BD32-33CC2A3573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1</xdr:col>
      <xdr:colOff>0</xdr:colOff>
      <xdr:row>168</xdr:row>
      <xdr:rowOff>0</xdr:rowOff>
    </xdr:from>
    <xdr:to>
      <xdr:col>10</xdr:col>
      <xdr:colOff>564975</xdr:colOff>
      <xdr:row>182</xdr:row>
      <xdr:rowOff>132900</xdr:rowOff>
    </xdr:to>
    <xdr:graphicFrame macro="">
      <xdr:nvGraphicFramePr>
        <xdr:cNvPr id="7" name="Gráfico 6">
          <a:extLst>
            <a:ext uri="{FF2B5EF4-FFF2-40B4-BE49-F238E27FC236}">
              <a16:creationId xmlns:a16="http://schemas.microsoft.com/office/drawing/2014/main" id="{9B27A808-120A-4D47-A969-BC44A6F875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1</xdr:col>
      <xdr:colOff>0</xdr:colOff>
      <xdr:row>238</xdr:row>
      <xdr:rowOff>0</xdr:rowOff>
    </xdr:from>
    <xdr:to>
      <xdr:col>10</xdr:col>
      <xdr:colOff>564975</xdr:colOff>
      <xdr:row>252</xdr:row>
      <xdr:rowOff>132900</xdr:rowOff>
    </xdr:to>
    <xdr:graphicFrame macro="">
      <xdr:nvGraphicFramePr>
        <xdr:cNvPr id="8" name="Gráfico 7">
          <a:extLst>
            <a:ext uri="{FF2B5EF4-FFF2-40B4-BE49-F238E27FC236}">
              <a16:creationId xmlns:a16="http://schemas.microsoft.com/office/drawing/2014/main" id="{F8E4BE67-FEFC-4A78-95D5-5D62CE3CE4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xdr:col>
      <xdr:colOff>0</xdr:colOff>
      <xdr:row>275</xdr:row>
      <xdr:rowOff>0</xdr:rowOff>
    </xdr:from>
    <xdr:to>
      <xdr:col>10</xdr:col>
      <xdr:colOff>564975</xdr:colOff>
      <xdr:row>289</xdr:row>
      <xdr:rowOff>132900</xdr:rowOff>
    </xdr:to>
    <xdr:graphicFrame macro="">
      <xdr:nvGraphicFramePr>
        <xdr:cNvPr id="9" name="Gráfico 8">
          <a:extLst>
            <a:ext uri="{FF2B5EF4-FFF2-40B4-BE49-F238E27FC236}">
              <a16:creationId xmlns:a16="http://schemas.microsoft.com/office/drawing/2014/main" id="{FD633AF4-53EE-4422-836B-567B98CA51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xdr:col>
      <xdr:colOff>0</xdr:colOff>
      <xdr:row>203</xdr:row>
      <xdr:rowOff>0</xdr:rowOff>
    </xdr:from>
    <xdr:to>
      <xdr:col>10</xdr:col>
      <xdr:colOff>564975</xdr:colOff>
      <xdr:row>217</xdr:row>
      <xdr:rowOff>132900</xdr:rowOff>
    </xdr:to>
    <xdr:graphicFrame macro="">
      <xdr:nvGraphicFramePr>
        <xdr:cNvPr id="10" name="Gráfico 9">
          <a:extLst>
            <a:ext uri="{FF2B5EF4-FFF2-40B4-BE49-F238E27FC236}">
              <a16:creationId xmlns:a16="http://schemas.microsoft.com/office/drawing/2014/main" id="{095B0D11-2A77-4557-B1FA-6410A5B422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2</xdr:col>
      <xdr:colOff>114300</xdr:colOff>
      <xdr:row>466</xdr:row>
      <xdr:rowOff>95250</xdr:rowOff>
    </xdr:from>
    <xdr:to>
      <xdr:col>8</xdr:col>
      <xdr:colOff>323850</xdr:colOff>
      <xdr:row>476</xdr:row>
      <xdr:rowOff>133016</xdr:rowOff>
    </xdr:to>
    <xdr:graphicFrame macro="">
      <xdr:nvGraphicFramePr>
        <xdr:cNvPr id="11" name="Gráfico 10">
          <a:extLst>
            <a:ext uri="{FF2B5EF4-FFF2-40B4-BE49-F238E27FC236}">
              <a16:creationId xmlns:a16="http://schemas.microsoft.com/office/drawing/2014/main" id="{CED1246F-3AA2-4948-BCB4-06A43126661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oneCellAnchor>
    <xdr:from>
      <xdr:col>15</xdr:col>
      <xdr:colOff>228600</xdr:colOff>
      <xdr:row>0</xdr:row>
      <xdr:rowOff>200025</xdr:rowOff>
    </xdr:from>
    <xdr:ext cx="1440000" cy="1440000"/>
    <xdr:pic>
      <xdr:nvPicPr>
        <xdr:cNvPr id="13" name="Imagem 12">
          <a:extLst>
            <a:ext uri="{FF2B5EF4-FFF2-40B4-BE49-F238E27FC236}">
              <a16:creationId xmlns:a16="http://schemas.microsoft.com/office/drawing/2014/main" id="{B47BDF2C-D1E9-40DC-8DE7-E05CE596155A}"/>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0086975" y="200025"/>
          <a:ext cx="1440000" cy="1440000"/>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294975</xdr:colOff>
      <xdr:row>0</xdr:row>
      <xdr:rowOff>1620000</xdr:rowOff>
    </xdr:to>
    <xdr:pic>
      <xdr:nvPicPr>
        <xdr:cNvPr id="2" name="Imagem 1">
          <a:extLst>
            <a:ext uri="{FF2B5EF4-FFF2-40B4-BE49-F238E27FC236}">
              <a16:creationId xmlns:a16="http://schemas.microsoft.com/office/drawing/2014/main" id="{A88E88E1-0E8E-48A7-B362-5DB39BD4AEF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210000" cy="1620000"/>
        </a:xfrm>
        <a:prstGeom prst="rect">
          <a:avLst/>
        </a:prstGeom>
      </xdr:spPr>
    </xdr:pic>
    <xdr:clientData/>
  </xdr:twoCellAnchor>
  <xdr:twoCellAnchor editAs="oneCell">
    <xdr:from>
      <xdr:col>2</xdr:col>
      <xdr:colOff>114300</xdr:colOff>
      <xdr:row>39</xdr:row>
      <xdr:rowOff>0</xdr:rowOff>
    </xdr:from>
    <xdr:to>
      <xdr:col>5</xdr:col>
      <xdr:colOff>352425</xdr:colOff>
      <xdr:row>52</xdr:row>
      <xdr:rowOff>37766</xdr:rowOff>
    </xdr:to>
    <xdr:graphicFrame macro="">
      <xdr:nvGraphicFramePr>
        <xdr:cNvPr id="3" name="Gráfico 2">
          <a:extLst>
            <a:ext uri="{FF2B5EF4-FFF2-40B4-BE49-F238E27FC236}">
              <a16:creationId xmlns:a16="http://schemas.microsoft.com/office/drawing/2014/main" id="{2EB1E6A5-899B-49C2-808B-19FDA6DFACF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15</xdr:col>
      <xdr:colOff>266700</xdr:colOff>
      <xdr:row>0</xdr:row>
      <xdr:rowOff>200025</xdr:rowOff>
    </xdr:from>
    <xdr:ext cx="1440000" cy="1440000"/>
    <xdr:pic>
      <xdr:nvPicPr>
        <xdr:cNvPr id="5" name="Imagem 4">
          <a:extLst>
            <a:ext uri="{FF2B5EF4-FFF2-40B4-BE49-F238E27FC236}">
              <a16:creationId xmlns:a16="http://schemas.microsoft.com/office/drawing/2014/main" id="{A466A64F-0E86-4EC7-9F12-DAFB5517CD5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125075" y="200025"/>
          <a:ext cx="1440000" cy="1440000"/>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294975</xdr:colOff>
      <xdr:row>0</xdr:row>
      <xdr:rowOff>1620000</xdr:rowOff>
    </xdr:to>
    <xdr:pic>
      <xdr:nvPicPr>
        <xdr:cNvPr id="2" name="Imagem 1">
          <a:extLst>
            <a:ext uri="{FF2B5EF4-FFF2-40B4-BE49-F238E27FC236}">
              <a16:creationId xmlns:a16="http://schemas.microsoft.com/office/drawing/2014/main" id="{83D3175C-FCE0-46CC-A3A3-0FEFE1A79E8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210000" cy="1620000"/>
        </a:xfrm>
        <a:prstGeom prst="rect">
          <a:avLst/>
        </a:prstGeom>
      </xdr:spPr>
    </xdr:pic>
    <xdr:clientData/>
  </xdr:twoCellAnchor>
  <xdr:twoCellAnchor editAs="oneCell">
    <xdr:from>
      <xdr:col>2</xdr:col>
      <xdr:colOff>114300</xdr:colOff>
      <xdr:row>76</xdr:row>
      <xdr:rowOff>95250</xdr:rowOff>
    </xdr:from>
    <xdr:to>
      <xdr:col>5</xdr:col>
      <xdr:colOff>352425</xdr:colOff>
      <xdr:row>89</xdr:row>
      <xdr:rowOff>133016</xdr:rowOff>
    </xdr:to>
    <xdr:graphicFrame macro="">
      <xdr:nvGraphicFramePr>
        <xdr:cNvPr id="3" name="Gráfico 2">
          <a:extLst>
            <a:ext uri="{FF2B5EF4-FFF2-40B4-BE49-F238E27FC236}">
              <a16:creationId xmlns:a16="http://schemas.microsoft.com/office/drawing/2014/main" id="{932E061A-CF40-4644-8574-4FCDA34A90C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15</xdr:col>
      <xdr:colOff>266700</xdr:colOff>
      <xdr:row>0</xdr:row>
      <xdr:rowOff>200025</xdr:rowOff>
    </xdr:from>
    <xdr:ext cx="1440000" cy="1440000"/>
    <xdr:pic>
      <xdr:nvPicPr>
        <xdr:cNvPr id="5" name="Imagem 4">
          <a:extLst>
            <a:ext uri="{FF2B5EF4-FFF2-40B4-BE49-F238E27FC236}">
              <a16:creationId xmlns:a16="http://schemas.microsoft.com/office/drawing/2014/main" id="{7C43D2E2-7FC2-4499-B871-A49610C5B64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125075" y="200025"/>
          <a:ext cx="1440000" cy="1440000"/>
        </a:xfrm>
        <a:prstGeom prst="rect">
          <a:avLst/>
        </a:prstGeom>
      </xdr:spPr>
    </xdr:pic>
    <xdr:clientData/>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7.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CCABB-F92E-4E30-9E13-B92D16A052E9}">
  <dimension ref="A1:D28"/>
  <sheetViews>
    <sheetView showGridLines="0" topLeftCell="A20" workbookViewId="0">
      <selection activeCell="B28" sqref="B28"/>
    </sheetView>
  </sheetViews>
  <sheetFormatPr defaultRowHeight="39.950000000000003" customHeight="1" x14ac:dyDescent="0.25"/>
  <cols>
    <col min="1" max="1" width="10.625" style="233" customWidth="1"/>
    <col min="2" max="2" width="40.625" style="233" customWidth="1"/>
    <col min="3" max="3" width="135.625" style="233" customWidth="1"/>
    <col min="4" max="4" width="25.625" style="233" customWidth="1"/>
    <col min="5" max="16384" width="9" style="233"/>
  </cols>
  <sheetData>
    <row r="1" spans="1:4" ht="140.1" customHeight="1" x14ac:dyDescent="0.25">
      <c r="A1" s="371"/>
      <c r="B1" s="371"/>
      <c r="C1" s="371"/>
    </row>
    <row r="2" spans="1:4" ht="5.0999999999999996" customHeight="1" x14ac:dyDescent="0.25"/>
    <row r="3" spans="1:4" ht="5.0999999999999996" customHeight="1" x14ac:dyDescent="0.25">
      <c r="A3" s="371"/>
      <c r="B3" s="371"/>
      <c r="C3" s="371"/>
      <c r="D3" s="371"/>
    </row>
    <row r="4" spans="1:4" ht="5.0999999999999996" customHeight="1" x14ac:dyDescent="0.25"/>
    <row r="5" spans="1:4" ht="39.950000000000003" customHeight="1" x14ac:dyDescent="0.25">
      <c r="A5" s="371"/>
      <c r="B5" s="371" t="s">
        <v>714</v>
      </c>
      <c r="C5" s="371" t="s">
        <v>715</v>
      </c>
      <c r="D5" s="371"/>
    </row>
    <row r="6" spans="1:4" ht="5.0999999999999996" customHeight="1" x14ac:dyDescent="0.25">
      <c r="A6" s="372"/>
      <c r="B6" s="372"/>
      <c r="C6" s="372"/>
      <c r="D6" s="373"/>
    </row>
    <row r="7" spans="1:4" ht="39.950000000000003" customHeight="1" x14ac:dyDescent="0.25">
      <c r="A7" s="374"/>
      <c r="B7" s="375" t="s">
        <v>784</v>
      </c>
      <c r="C7" s="11" t="s">
        <v>785</v>
      </c>
      <c r="D7" s="11"/>
    </row>
    <row r="8" spans="1:4" ht="39.950000000000003" customHeight="1" x14ac:dyDescent="0.25">
      <c r="A8" s="376"/>
      <c r="B8" s="377" t="s">
        <v>697</v>
      </c>
      <c r="C8" s="10" t="s">
        <v>716</v>
      </c>
      <c r="D8" s="10"/>
    </row>
    <row r="9" spans="1:4" ht="39.950000000000003" customHeight="1" x14ac:dyDescent="0.25">
      <c r="A9" s="374"/>
      <c r="B9" s="375" t="s">
        <v>699</v>
      </c>
      <c r="C9" s="11" t="s">
        <v>717</v>
      </c>
      <c r="D9" s="11"/>
    </row>
    <row r="10" spans="1:4" ht="39.950000000000003" customHeight="1" x14ac:dyDescent="0.25">
      <c r="A10" s="376"/>
      <c r="B10" s="377" t="s">
        <v>700</v>
      </c>
      <c r="C10" s="10" t="s">
        <v>718</v>
      </c>
      <c r="D10" s="10"/>
    </row>
    <row r="11" spans="1:4" ht="39.950000000000003" customHeight="1" x14ac:dyDescent="0.25">
      <c r="A11" s="374"/>
      <c r="B11" s="375" t="s">
        <v>701</v>
      </c>
      <c r="C11" s="11" t="s">
        <v>719</v>
      </c>
      <c r="D11" s="11"/>
    </row>
    <row r="12" spans="1:4" ht="39.950000000000003" customHeight="1" x14ac:dyDescent="0.25">
      <c r="A12" s="376"/>
      <c r="B12" s="377" t="s">
        <v>702</v>
      </c>
      <c r="C12" s="10" t="s">
        <v>720</v>
      </c>
      <c r="D12" s="10"/>
    </row>
    <row r="13" spans="1:4" ht="39.950000000000003" customHeight="1" x14ac:dyDescent="0.25">
      <c r="A13" s="374"/>
      <c r="B13" s="375" t="s">
        <v>703</v>
      </c>
      <c r="C13" s="11" t="s">
        <v>721</v>
      </c>
      <c r="D13" s="11"/>
    </row>
    <row r="14" spans="1:4" ht="39.950000000000003" customHeight="1" x14ac:dyDescent="0.25">
      <c r="A14" s="376"/>
      <c r="B14" s="377" t="s">
        <v>704</v>
      </c>
      <c r="C14" s="10" t="s">
        <v>722</v>
      </c>
      <c r="D14" s="10"/>
    </row>
    <row r="15" spans="1:4" ht="39.950000000000003" customHeight="1" x14ac:dyDescent="0.25">
      <c r="A15" s="374"/>
      <c r="B15" s="375" t="s">
        <v>705</v>
      </c>
      <c r="C15" s="11" t="s">
        <v>723</v>
      </c>
      <c r="D15" s="11"/>
    </row>
    <row r="16" spans="1:4" ht="39.950000000000003" customHeight="1" x14ac:dyDescent="0.25">
      <c r="A16" s="376"/>
      <c r="B16" s="377" t="s">
        <v>706</v>
      </c>
      <c r="C16" s="10" t="s">
        <v>724</v>
      </c>
      <c r="D16" s="10"/>
    </row>
    <row r="17" spans="1:4" ht="39.950000000000003" customHeight="1" x14ac:dyDescent="0.25">
      <c r="A17" s="374"/>
      <c r="B17" s="375" t="s">
        <v>707</v>
      </c>
      <c r="C17" s="11" t="s">
        <v>725</v>
      </c>
      <c r="D17" s="11"/>
    </row>
    <row r="18" spans="1:4" ht="39.950000000000003" customHeight="1" x14ac:dyDescent="0.25">
      <c r="A18" s="376"/>
      <c r="B18" s="377" t="s">
        <v>708</v>
      </c>
      <c r="C18" s="10" t="s">
        <v>726</v>
      </c>
      <c r="D18" s="10"/>
    </row>
    <row r="19" spans="1:4" ht="39.950000000000003" customHeight="1" x14ac:dyDescent="0.25">
      <c r="A19" s="374"/>
      <c r="B19" s="375" t="s">
        <v>760</v>
      </c>
      <c r="C19" s="11" t="s">
        <v>776</v>
      </c>
      <c r="D19" s="11"/>
    </row>
    <row r="20" spans="1:4" ht="39.950000000000003" customHeight="1" x14ac:dyDescent="0.25">
      <c r="A20" s="376"/>
      <c r="B20" s="377" t="s">
        <v>709</v>
      </c>
      <c r="C20" s="10" t="s">
        <v>727</v>
      </c>
      <c r="D20" s="10"/>
    </row>
    <row r="21" spans="1:4" ht="39.950000000000003" customHeight="1" x14ac:dyDescent="0.25">
      <c r="A21" s="374"/>
      <c r="B21" s="375" t="s">
        <v>710</v>
      </c>
      <c r="C21" s="11" t="s">
        <v>728</v>
      </c>
      <c r="D21" s="11"/>
    </row>
    <row r="22" spans="1:4" ht="39.950000000000003" customHeight="1" x14ac:dyDescent="0.25">
      <c r="A22" s="376"/>
      <c r="B22" s="377" t="s">
        <v>711</v>
      </c>
      <c r="C22" s="10" t="s">
        <v>729</v>
      </c>
      <c r="D22" s="10"/>
    </row>
    <row r="23" spans="1:4" ht="39.950000000000003" customHeight="1" x14ac:dyDescent="0.25">
      <c r="A23" s="374"/>
      <c r="B23" s="375" t="s">
        <v>712</v>
      </c>
      <c r="C23" s="11" t="s">
        <v>730</v>
      </c>
      <c r="D23" s="11"/>
    </row>
    <row r="24" spans="1:4" ht="39.950000000000003" customHeight="1" x14ac:dyDescent="0.25">
      <c r="A24" s="376"/>
      <c r="B24" s="377" t="s">
        <v>713</v>
      </c>
      <c r="C24" s="10" t="s">
        <v>731</v>
      </c>
      <c r="D24" s="10"/>
    </row>
    <row r="25" spans="1:4" ht="39.950000000000003" customHeight="1" x14ac:dyDescent="0.25">
      <c r="A25" s="374"/>
      <c r="B25" s="375" t="s">
        <v>792</v>
      </c>
      <c r="C25" s="11" t="s">
        <v>793</v>
      </c>
      <c r="D25" s="11"/>
    </row>
    <row r="26" spans="1:4" ht="39.950000000000003" customHeight="1" x14ac:dyDescent="0.25">
      <c r="A26" s="376"/>
      <c r="B26" s="377" t="s">
        <v>794</v>
      </c>
      <c r="C26" s="10" t="s">
        <v>795</v>
      </c>
      <c r="D26" s="10"/>
    </row>
    <row r="27" spans="1:4" ht="39.950000000000003" customHeight="1" x14ac:dyDescent="0.25">
      <c r="A27" s="374"/>
      <c r="B27" s="375" t="s">
        <v>796</v>
      </c>
      <c r="C27" s="11" t="s">
        <v>797</v>
      </c>
      <c r="D27" s="11"/>
    </row>
    <row r="28" spans="1:4" ht="39.950000000000003" customHeight="1" x14ac:dyDescent="0.25">
      <c r="A28" s="376"/>
      <c r="B28" s="377" t="s">
        <v>798</v>
      </c>
      <c r="C28" s="10" t="s">
        <v>799</v>
      </c>
      <c r="D28" s="10"/>
    </row>
  </sheetData>
  <sheetProtection algorithmName="SHA-512" hashValue="OYNBxeYGYx3oFjduP8jj9RDurbjO+h2U2KrXn9fNCXkRkN4idwGOYf04Sack2zPqBDJoXMg33aQDuP0lSmZbdA==" saltValue="VWj3KvtDdZVHo1F6YAPwXQ==" spinCount="100000" sheet="1" objects="1" scenarios="1"/>
  <mergeCells count="22">
    <mergeCell ref="C24:D24"/>
    <mergeCell ref="C17:D17"/>
    <mergeCell ref="C18:D18"/>
    <mergeCell ref="C21:D21"/>
    <mergeCell ref="C22:D22"/>
    <mergeCell ref="C23:D23"/>
    <mergeCell ref="C25:D25"/>
    <mergeCell ref="C26:D26"/>
    <mergeCell ref="C27:D27"/>
    <mergeCell ref="C28:D28"/>
    <mergeCell ref="C7:D7"/>
    <mergeCell ref="C20:D20"/>
    <mergeCell ref="C8:D8"/>
    <mergeCell ref="C9:D9"/>
    <mergeCell ref="C10:D10"/>
    <mergeCell ref="C11:D11"/>
    <mergeCell ref="C12:D12"/>
    <mergeCell ref="C13:D13"/>
    <mergeCell ref="C19:D19"/>
    <mergeCell ref="C14:D14"/>
    <mergeCell ref="C15:D15"/>
    <mergeCell ref="C16:D16"/>
  </mergeCells>
  <hyperlinks>
    <hyperlink ref="B8" location="'PLANILHA TIPO 1'!T1" display="PLANILHA TIPO 1" xr:uid="{8BCA9118-EA6A-48E9-A834-69D1B579499A}"/>
    <hyperlink ref="B9" location="'PLANILHA TIPO 2'!T1" display="PLANILHA TIPO 2" xr:uid="{09DB55DF-0A52-4966-8235-8BF65E9392EB}"/>
    <hyperlink ref="B10" location="'PLANILHA TIPO 3'!T1" display="PLANILHA TIPO 3" xr:uid="{366ADC08-631A-4E86-A595-14BDAB727BA5}"/>
    <hyperlink ref="B11" location="'PLANILHA TIPO 4'!T1" display="PLANILHA TIPO 4" xr:uid="{1CFE9283-3579-48D2-A575-41A76420C7EC}"/>
    <hyperlink ref="B12" location="'PLANILHA TIPO 5'!T1" display="PLANILHA TIPO 5" xr:uid="{425CB368-C272-49CE-BBDF-BCBCF9C1338F}"/>
    <hyperlink ref="B13" location="'BENFEITORIA TIPO 1'!T1" display="BENFEITORIA TIPO 1" xr:uid="{0805E066-3119-4789-A7E8-FF9E839DC800}"/>
    <hyperlink ref="B14" location="'BENFEITORIA TIPO 2'!T1" display="BENFEITORIA TIPO 2" xr:uid="{2D989DFA-6CF7-4B1C-8A88-F1D8AF0FD8BE}"/>
    <hyperlink ref="B15" location="'BENFEITORIA TIPO 3'!T1" display="BENFEITORIA TIPO 3" xr:uid="{B2BC014A-89AC-452C-BCB2-A84D3B74CAF1}"/>
    <hyperlink ref="B16" location="'BENFEITORIA TIPO 4'!T1" display="BENFEITORIA TIPO 4" xr:uid="{791FABFB-79DA-4A69-BEFA-73409A4946D2}"/>
    <hyperlink ref="B17" location="'FATOR DE PROFUNDIDADE'!K1" display="FATOR DE PROFUNDIDADE" xr:uid="{7CB83565-400F-4E56-BF1E-DAA143E84AC5}"/>
    <hyperlink ref="B18" location="'FATOR DE FRENTE'!G1" display="FATOR DE FRENTE" xr:uid="{2C4F0B4A-F644-4410-879C-38E0932B338E}"/>
    <hyperlink ref="B20" location="'FATOR DE TOPOGRAFIA'!G1" display="FATOR DE TOPOGRAFIA" xr:uid="{FD36DD71-3311-421A-B3B3-39DA15D272A2}"/>
    <hyperlink ref="B21" location="'FATOR DE CONSISTÊNCIA DO SOLO'!D1" display="FATOR DE CONSISTÊNCIA DO SOLO" xr:uid="{EB0A73F1-CE91-4F4F-943D-108D21C0A370}"/>
    <hyperlink ref="B22" location="'FATORES ESPECIAIS'!I1" display="FATORES ESPECIAIS" xr:uid="{ADF3E573-FFB1-4014-8C86-8F62BCE7FAE8}"/>
    <hyperlink ref="B23" location="TABELAS!L1" display="TABELAS" xr:uid="{E8CDF7E2-61C6-47A2-A667-BE9D61FB964E}"/>
    <hyperlink ref="B24" location="'VANTAGEM DA COISA FEITA'!T1" display="VANTAGEM DA COISA FEITA" xr:uid="{78FB4E5A-1D2B-44CB-A772-56A3DDA837D8}"/>
    <hyperlink ref="B19" location="'FATOR FRENTES MÚLT E DE ESQUINA'!J1" display="FATOR FRENTES MÚLTIPLAS E DE ESQUINA" xr:uid="{57E223C7-271A-46E7-914E-DFFDC4799B2D}"/>
    <hyperlink ref="B7" location="'AMOSTRA DOS TERRENOS'!F1" display="AMOSTRA DOS TERRENOS" xr:uid="{1A7E8F18-CDB3-47FC-9DD8-BE9AAF88E4C2}"/>
    <hyperlink ref="B25" location="'VISTORIA TERRENO'!AO1" display="LAUDO DE VISTORIA 1" xr:uid="{AC2ACCA8-DB2A-4630-94B0-5C33B8919699}"/>
    <hyperlink ref="B26" location="'VISTORIA TERRENO BENFEITORIAS'!AO1" display="LAUDO DE VISTORIA 2" xr:uid="{F370BE54-F136-44CE-B784-57665D1649FA}"/>
    <hyperlink ref="B27" location="'VISTORIA APARTAMENTO'!AO1" display="LAUDO DE VISTORIA 3" xr:uid="{1CAA64C2-41A7-4058-90BC-1297CE52EB02}"/>
    <hyperlink ref="B28" location="FONTES!D1" display="FONTES" xr:uid="{7523DECF-B443-431A-AB96-1ACD8CBC41FB}"/>
  </hyperlinks>
  <pageMargins left="0.511811024" right="0.511811024" top="0.78740157499999996" bottom="0.78740157499999996" header="0.31496062000000002" footer="0.31496062000000002"/>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E164F6-78C4-41B7-B3CC-A4B70C8DC4CF}">
  <dimension ref="A1:AP167"/>
  <sheetViews>
    <sheetView showGridLines="0" zoomScaleNormal="100" workbookViewId="0"/>
  </sheetViews>
  <sheetFormatPr defaultColWidth="4.75" defaultRowHeight="20.100000000000001" customHeight="1" x14ac:dyDescent="0.25"/>
  <cols>
    <col min="1" max="18" width="8.625" style="241" customWidth="1"/>
    <col min="19" max="19" width="15.625" style="208" customWidth="1"/>
    <col min="20" max="22" width="25.625" style="208" customWidth="1"/>
    <col min="23" max="42" width="20.625" style="209" customWidth="1"/>
    <col min="43" max="16384" width="4.75" style="209"/>
  </cols>
  <sheetData>
    <row r="1" spans="1:42" s="208" customFormat="1" ht="140.1" customHeight="1" x14ac:dyDescent="0.25">
      <c r="A1" s="274"/>
      <c r="B1" s="274"/>
      <c r="C1" s="274"/>
      <c r="D1" s="274"/>
      <c r="E1" s="274"/>
      <c r="F1" s="274"/>
      <c r="G1" s="274"/>
      <c r="H1" s="274"/>
      <c r="I1" s="274"/>
      <c r="J1" s="274"/>
      <c r="K1" s="274"/>
      <c r="L1" s="274"/>
      <c r="M1" s="274"/>
      <c r="N1" s="274"/>
      <c r="O1" s="274"/>
      <c r="P1" s="118"/>
      <c r="Q1" s="118"/>
      <c r="R1" s="118"/>
      <c r="T1" s="206" t="s">
        <v>698</v>
      </c>
      <c r="W1" s="209"/>
      <c r="X1" s="209"/>
      <c r="Y1" s="209"/>
      <c r="Z1" s="209"/>
      <c r="AA1" s="209"/>
      <c r="AB1" s="209"/>
      <c r="AC1" s="209"/>
      <c r="AD1" s="209"/>
      <c r="AE1" s="209"/>
      <c r="AF1" s="209"/>
      <c r="AG1" s="209"/>
      <c r="AH1" s="209"/>
      <c r="AI1" s="209"/>
      <c r="AJ1" s="209"/>
      <c r="AK1" s="209"/>
      <c r="AL1" s="209"/>
      <c r="AM1" s="209"/>
      <c r="AN1" s="209"/>
      <c r="AO1" s="209"/>
      <c r="AP1" s="209"/>
    </row>
    <row r="2" spans="1:42" s="208" customFormat="1" ht="5.0999999999999996" customHeight="1" x14ac:dyDescent="0.25">
      <c r="A2" s="241"/>
      <c r="B2" s="241"/>
      <c r="C2" s="241"/>
      <c r="D2" s="241"/>
      <c r="E2" s="241"/>
      <c r="F2" s="241"/>
      <c r="G2" s="241"/>
      <c r="H2" s="241"/>
      <c r="I2" s="241"/>
      <c r="J2" s="241"/>
      <c r="K2" s="241"/>
      <c r="L2" s="241"/>
      <c r="M2" s="241"/>
      <c r="N2" s="241"/>
      <c r="O2" s="241"/>
      <c r="P2" s="241"/>
      <c r="Q2" s="241"/>
      <c r="R2" s="241"/>
      <c r="W2" s="209"/>
      <c r="X2" s="209"/>
      <c r="Y2" s="209"/>
      <c r="Z2" s="209"/>
      <c r="AA2" s="209"/>
      <c r="AB2" s="209"/>
      <c r="AC2" s="209"/>
      <c r="AD2" s="209"/>
      <c r="AE2" s="209"/>
      <c r="AF2" s="209"/>
      <c r="AG2" s="209"/>
      <c r="AH2" s="209"/>
      <c r="AI2" s="209"/>
      <c r="AJ2" s="209"/>
      <c r="AK2" s="209"/>
      <c r="AL2" s="209"/>
      <c r="AM2" s="209"/>
      <c r="AN2" s="209"/>
      <c r="AO2" s="209"/>
      <c r="AP2" s="209"/>
    </row>
    <row r="3" spans="1:42" s="208" customFormat="1" ht="5.0999999999999996" customHeight="1" x14ac:dyDescent="0.25">
      <c r="A3" s="274"/>
      <c r="B3" s="274"/>
      <c r="C3" s="274"/>
      <c r="D3" s="274"/>
      <c r="E3" s="274"/>
      <c r="F3" s="274"/>
      <c r="G3" s="274"/>
      <c r="H3" s="274"/>
      <c r="I3" s="274"/>
      <c r="J3" s="274"/>
      <c r="K3" s="274"/>
      <c r="L3" s="274"/>
      <c r="M3" s="274"/>
      <c r="N3" s="274"/>
      <c r="O3" s="274"/>
      <c r="P3" s="274"/>
      <c r="Q3" s="274"/>
      <c r="R3" s="274"/>
      <c r="W3" s="209"/>
      <c r="X3" s="209"/>
      <c r="Y3" s="209"/>
      <c r="Z3" s="209"/>
      <c r="AA3" s="209"/>
      <c r="AB3" s="209"/>
      <c r="AC3" s="209"/>
      <c r="AD3" s="209"/>
      <c r="AE3" s="209"/>
      <c r="AF3" s="209"/>
      <c r="AG3" s="209"/>
      <c r="AH3" s="209"/>
      <c r="AI3" s="209"/>
      <c r="AJ3" s="209"/>
      <c r="AK3" s="209"/>
      <c r="AL3" s="209"/>
      <c r="AM3" s="209"/>
      <c r="AN3" s="209"/>
      <c r="AO3" s="209"/>
      <c r="AP3" s="209"/>
    </row>
    <row r="5" spans="1:42" ht="20.100000000000001" customHeight="1" x14ac:dyDescent="0.25">
      <c r="A5" s="46" t="s">
        <v>692</v>
      </c>
      <c r="B5" s="46"/>
      <c r="C5" s="46"/>
      <c r="D5" s="46"/>
      <c r="E5" s="46"/>
      <c r="F5" s="46"/>
      <c r="G5" s="46"/>
      <c r="H5" s="46"/>
      <c r="I5" s="46"/>
      <c r="J5" s="46"/>
      <c r="K5" s="46"/>
      <c r="L5" s="46"/>
      <c r="M5" s="46"/>
      <c r="N5" s="46"/>
      <c r="O5" s="46"/>
      <c r="P5" s="46"/>
      <c r="Q5" s="46"/>
      <c r="R5" s="46"/>
      <c r="AA5" s="219"/>
    </row>
    <row r="6" spans="1:42" ht="20.100000000000001" customHeight="1" x14ac:dyDescent="0.25">
      <c r="AA6" s="219"/>
    </row>
    <row r="7" spans="1:42" ht="20.100000000000001" customHeight="1" x14ac:dyDescent="0.25">
      <c r="A7" s="75" t="s">
        <v>244</v>
      </c>
      <c r="B7" s="75"/>
      <c r="C7" s="75"/>
      <c r="D7" s="75"/>
      <c r="E7" s="75"/>
      <c r="F7" s="75"/>
      <c r="G7" s="75"/>
      <c r="H7" s="75"/>
      <c r="I7" s="75"/>
      <c r="J7" s="75"/>
      <c r="K7" s="75"/>
      <c r="L7" s="75"/>
      <c r="M7" s="75"/>
      <c r="N7" s="75"/>
      <c r="O7" s="75"/>
      <c r="P7" s="75"/>
      <c r="Q7" s="75"/>
      <c r="R7" s="75"/>
      <c r="AA7" s="219"/>
    </row>
    <row r="8" spans="1:42" ht="20.100000000000001" customHeight="1" x14ac:dyDescent="0.25">
      <c r="A8" s="75"/>
      <c r="B8" s="75"/>
      <c r="C8" s="75"/>
      <c r="D8" s="75"/>
      <c r="E8" s="75"/>
      <c r="F8" s="75"/>
      <c r="G8" s="75"/>
      <c r="H8" s="75"/>
      <c r="I8" s="75"/>
      <c r="J8" s="75"/>
      <c r="K8" s="75"/>
      <c r="L8" s="75"/>
      <c r="M8" s="75"/>
      <c r="N8" s="75"/>
      <c r="O8" s="75"/>
      <c r="P8" s="75"/>
      <c r="Q8" s="75"/>
      <c r="R8" s="75"/>
      <c r="AA8" s="219"/>
    </row>
    <row r="9" spans="1:42" ht="20.100000000000001" customHeight="1" x14ac:dyDescent="0.25">
      <c r="A9" s="75"/>
      <c r="B9" s="75"/>
      <c r="C9" s="75"/>
      <c r="D9" s="75"/>
      <c r="E9" s="75"/>
      <c r="F9" s="75"/>
      <c r="G9" s="75"/>
      <c r="H9" s="75"/>
      <c r="I9" s="75"/>
      <c r="J9" s="75"/>
      <c r="K9" s="75"/>
      <c r="L9" s="75"/>
      <c r="M9" s="75"/>
      <c r="N9" s="75"/>
      <c r="O9" s="75"/>
      <c r="P9" s="75"/>
      <c r="Q9" s="75"/>
      <c r="R9" s="75"/>
      <c r="AA9" s="219"/>
    </row>
    <row r="10" spans="1:42" ht="20.100000000000001" customHeight="1" x14ac:dyDescent="0.25">
      <c r="AA10" s="219"/>
    </row>
    <row r="11" spans="1:42" ht="20.100000000000001" customHeight="1" x14ac:dyDescent="0.25">
      <c r="A11" s="22" t="s">
        <v>245</v>
      </c>
      <c r="B11" s="22"/>
      <c r="C11" s="22"/>
      <c r="D11" s="22" t="s">
        <v>246</v>
      </c>
      <c r="E11" s="22"/>
      <c r="F11" s="22"/>
      <c r="G11" s="22"/>
      <c r="H11" s="22"/>
      <c r="I11" s="22"/>
      <c r="J11" s="22" t="s">
        <v>247</v>
      </c>
      <c r="K11" s="22"/>
      <c r="L11" s="22"/>
      <c r="M11" s="22"/>
      <c r="N11" s="248"/>
      <c r="O11" s="77" t="s">
        <v>248</v>
      </c>
      <c r="P11" s="77"/>
      <c r="Q11" s="77"/>
      <c r="R11" s="77"/>
      <c r="T11" s="208" t="s">
        <v>246</v>
      </c>
      <c r="U11" s="208" t="s">
        <v>250</v>
      </c>
      <c r="V11" s="208" t="s">
        <v>286</v>
      </c>
      <c r="AA11" s="219"/>
    </row>
    <row r="12" spans="1:42" ht="20.100000000000001" customHeight="1" x14ac:dyDescent="0.25">
      <c r="A12" s="27" t="s">
        <v>249</v>
      </c>
      <c r="B12" s="27"/>
      <c r="C12" s="27"/>
      <c r="D12" s="72" t="s">
        <v>250</v>
      </c>
      <c r="E12" s="72"/>
      <c r="F12" s="72"/>
      <c r="G12" s="72"/>
      <c r="H12" s="72"/>
      <c r="I12" s="72"/>
      <c r="J12" s="27" t="s">
        <v>251</v>
      </c>
      <c r="K12" s="27"/>
      <c r="L12" s="27"/>
      <c r="M12" s="27"/>
      <c r="N12" s="246"/>
      <c r="O12" s="27" t="s">
        <v>289</v>
      </c>
      <c r="P12" s="27"/>
      <c r="Q12" s="27"/>
      <c r="R12" s="27"/>
      <c r="T12" s="208" t="s">
        <v>280</v>
      </c>
      <c r="U12" s="208" t="s">
        <v>277</v>
      </c>
      <c r="V12" s="208" t="s">
        <v>248</v>
      </c>
      <c r="AA12" s="219"/>
    </row>
    <row r="13" spans="1:42" ht="20.100000000000001" customHeight="1" x14ac:dyDescent="0.25">
      <c r="A13" s="27" t="s">
        <v>252</v>
      </c>
      <c r="B13" s="27"/>
      <c r="C13" s="27"/>
      <c r="D13" s="27"/>
      <c r="E13" s="27"/>
      <c r="F13" s="27"/>
      <c r="G13" s="27"/>
      <c r="H13" s="27"/>
      <c r="I13" s="27"/>
      <c r="J13" s="27"/>
      <c r="K13" s="27"/>
      <c r="L13" s="89">
        <v>2545.33</v>
      </c>
      <c r="M13" s="89"/>
      <c r="N13" s="89"/>
      <c r="O13" s="89"/>
      <c r="P13" s="89"/>
      <c r="Q13" s="89"/>
      <c r="R13" s="89"/>
      <c r="T13" s="209" t="s">
        <v>281</v>
      </c>
      <c r="U13" s="209" t="s">
        <v>282</v>
      </c>
      <c r="V13" s="209" t="s">
        <v>287</v>
      </c>
      <c r="AA13" s="219"/>
    </row>
    <row r="14" spans="1:42" ht="20.100000000000001" customHeight="1" x14ac:dyDescent="0.25">
      <c r="L14" s="1"/>
      <c r="M14" s="1"/>
      <c r="N14" s="1"/>
      <c r="O14" s="1"/>
      <c r="P14" s="1"/>
      <c r="Q14" s="1"/>
      <c r="R14" s="1"/>
      <c r="T14" s="208" t="s">
        <v>274</v>
      </c>
      <c r="U14" s="208" t="s">
        <v>276</v>
      </c>
      <c r="V14" s="208" t="s">
        <v>288</v>
      </c>
      <c r="AA14" s="219"/>
    </row>
    <row r="15" spans="1:42" ht="20.100000000000001" customHeight="1" x14ac:dyDescent="0.25">
      <c r="A15" s="22" t="s">
        <v>253</v>
      </c>
      <c r="B15" s="22"/>
      <c r="C15" s="22"/>
      <c r="D15" s="22"/>
      <c r="E15" s="22"/>
      <c r="F15" s="22"/>
      <c r="G15" s="22"/>
      <c r="H15" s="22"/>
      <c r="I15" s="22"/>
      <c r="J15" s="22"/>
      <c r="K15" s="22"/>
      <c r="L15" s="37">
        <v>125.65</v>
      </c>
      <c r="M15" s="37"/>
      <c r="N15" s="37"/>
      <c r="O15" s="37"/>
      <c r="P15" s="37"/>
      <c r="Q15" s="37"/>
      <c r="R15" s="37"/>
      <c r="T15" s="208" t="s">
        <v>275</v>
      </c>
      <c r="U15" s="208" t="s">
        <v>283</v>
      </c>
      <c r="AA15" s="219"/>
    </row>
    <row r="16" spans="1:42" ht="20.100000000000001" customHeight="1" x14ac:dyDescent="0.25">
      <c r="A16" s="22" t="s">
        <v>254</v>
      </c>
      <c r="B16" s="22"/>
      <c r="C16" s="22"/>
      <c r="D16" s="22"/>
      <c r="E16" s="22"/>
      <c r="F16" s="22"/>
      <c r="G16" s="22"/>
      <c r="H16" s="22"/>
      <c r="I16" s="22"/>
      <c r="J16" s="22"/>
      <c r="K16" s="22"/>
      <c r="L16" s="114">
        <f>L13*L15</f>
        <v>319820.7145</v>
      </c>
      <c r="M16" s="114"/>
      <c r="N16" s="114"/>
      <c r="O16" s="114"/>
      <c r="P16" s="114"/>
      <c r="Q16" s="114"/>
      <c r="R16" s="114"/>
      <c r="U16" s="208" t="s">
        <v>284</v>
      </c>
      <c r="AA16" s="219"/>
    </row>
    <row r="17" spans="1:27" ht="20.100000000000001" customHeight="1" x14ac:dyDescent="0.25">
      <c r="A17" s="240"/>
      <c r="B17" s="240"/>
      <c r="C17" s="240"/>
      <c r="D17" s="240"/>
      <c r="E17" s="240"/>
      <c r="F17" s="240"/>
      <c r="G17" s="240"/>
      <c r="H17" s="240"/>
      <c r="I17" s="240"/>
      <c r="J17" s="240"/>
      <c r="K17" s="240"/>
      <c r="L17" s="240"/>
      <c r="M17" s="240"/>
      <c r="N17" s="240"/>
      <c r="O17" s="240"/>
      <c r="P17" s="240"/>
      <c r="Q17" s="240"/>
      <c r="R17" s="240"/>
      <c r="U17" s="208" t="s">
        <v>285</v>
      </c>
      <c r="AA17" s="219"/>
    </row>
    <row r="18" spans="1:27" ht="20.100000000000001" customHeight="1" x14ac:dyDescent="0.25">
      <c r="A18" s="68" t="s">
        <v>255</v>
      </c>
      <c r="B18" s="68"/>
      <c r="C18" s="68"/>
      <c r="D18" s="68"/>
      <c r="E18" s="68"/>
      <c r="F18" s="68"/>
      <c r="G18" s="68"/>
      <c r="H18" s="68"/>
      <c r="I18" s="68"/>
      <c r="J18" s="68"/>
      <c r="K18" s="68"/>
      <c r="L18" s="68"/>
      <c r="M18" s="68"/>
      <c r="N18" s="68"/>
      <c r="O18" s="68"/>
      <c r="P18" s="68"/>
      <c r="Q18" s="68"/>
      <c r="R18" s="68"/>
      <c r="U18" s="208" t="s">
        <v>279</v>
      </c>
      <c r="AA18" s="219"/>
    </row>
    <row r="19" spans="1:27" ht="20.100000000000001" customHeight="1" x14ac:dyDescent="0.25">
      <c r="A19" s="240"/>
      <c r="B19" s="240"/>
      <c r="C19" s="240"/>
      <c r="D19" s="240"/>
      <c r="E19" s="240"/>
      <c r="F19" s="240"/>
      <c r="G19" s="240"/>
      <c r="H19" s="240"/>
      <c r="I19" s="240"/>
      <c r="J19" s="240"/>
      <c r="K19" s="240"/>
      <c r="L19" s="240"/>
      <c r="M19" s="240"/>
      <c r="N19" s="240"/>
      <c r="O19" s="240"/>
      <c r="P19" s="240"/>
      <c r="Q19" s="240"/>
      <c r="R19" s="240"/>
      <c r="U19" s="208" t="s">
        <v>278</v>
      </c>
      <c r="AA19" s="219"/>
    </row>
    <row r="20" spans="1:27" ht="20.100000000000001" customHeight="1" x14ac:dyDescent="0.25">
      <c r="A20" s="22" t="s">
        <v>256</v>
      </c>
      <c r="B20" s="22"/>
      <c r="C20" s="22"/>
      <c r="D20" s="22"/>
      <c r="E20" s="76">
        <v>25</v>
      </c>
      <c r="F20" s="76"/>
      <c r="G20" s="76"/>
      <c r="H20" s="76"/>
      <c r="T20" s="209"/>
      <c r="U20" s="209"/>
      <c r="AA20" s="219"/>
    </row>
    <row r="21" spans="1:27" ht="20.100000000000001" customHeight="1" x14ac:dyDescent="0.25">
      <c r="A21" s="22" t="s">
        <v>257</v>
      </c>
      <c r="B21" s="22"/>
      <c r="C21" s="22"/>
      <c r="D21" s="22"/>
      <c r="E21" s="57">
        <v>70</v>
      </c>
      <c r="F21" s="57"/>
      <c r="G21" s="57"/>
      <c r="H21" s="57"/>
      <c r="T21" s="209"/>
      <c r="U21" s="209"/>
      <c r="AA21" s="219"/>
    </row>
    <row r="22" spans="1:27" ht="20.100000000000001" customHeight="1" x14ac:dyDescent="0.25">
      <c r="A22" s="27" t="s">
        <v>258</v>
      </c>
      <c r="B22" s="27"/>
      <c r="C22" s="27"/>
      <c r="D22" s="27"/>
      <c r="E22" s="74">
        <f>E20/E21</f>
        <v>0.35714285714285715</v>
      </c>
      <c r="F22" s="74"/>
      <c r="G22" s="74"/>
      <c r="H22" s="74"/>
      <c r="T22" s="209"/>
      <c r="U22" s="209"/>
      <c r="AA22" s="219"/>
    </row>
    <row r="23" spans="1:27" ht="20.100000000000001" customHeight="1" x14ac:dyDescent="0.25">
      <c r="A23" s="240"/>
      <c r="B23" s="240"/>
      <c r="C23" s="240"/>
      <c r="D23" s="240"/>
      <c r="E23" s="240"/>
      <c r="F23" s="240"/>
      <c r="G23" s="240"/>
      <c r="H23" s="240"/>
      <c r="I23" s="240"/>
      <c r="AA23" s="219"/>
    </row>
    <row r="24" spans="1:27" ht="20.100000000000001" customHeight="1" x14ac:dyDescent="0.25">
      <c r="A24" s="34" t="s">
        <v>350</v>
      </c>
      <c r="B24" s="34"/>
      <c r="C24" s="34"/>
      <c r="D24" s="34"/>
      <c r="E24" s="34"/>
      <c r="F24" s="34"/>
      <c r="G24" s="34"/>
      <c r="H24" s="34"/>
      <c r="I24" s="34"/>
      <c r="J24" s="34"/>
      <c r="K24" s="34"/>
      <c r="L24" s="34"/>
      <c r="M24" s="34"/>
      <c r="N24" s="34"/>
      <c r="O24" s="34"/>
      <c r="P24" s="34"/>
      <c r="Q24" s="34"/>
      <c r="R24" s="34"/>
      <c r="S24" s="220"/>
      <c r="T24" s="220"/>
      <c r="AA24" s="219"/>
    </row>
    <row r="25" spans="1:27" ht="20.100000000000001" customHeight="1" x14ac:dyDescent="0.25">
      <c r="A25" s="34"/>
      <c r="B25" s="34"/>
      <c r="C25" s="34"/>
      <c r="D25" s="34"/>
      <c r="E25" s="34"/>
      <c r="F25" s="34"/>
      <c r="G25" s="34"/>
      <c r="H25" s="34"/>
      <c r="I25" s="34"/>
      <c r="J25" s="34"/>
      <c r="K25" s="34"/>
      <c r="L25" s="34"/>
      <c r="M25" s="34"/>
      <c r="N25" s="34"/>
      <c r="O25" s="34"/>
      <c r="P25" s="34"/>
      <c r="Q25" s="34"/>
      <c r="R25" s="34"/>
      <c r="AA25" s="219"/>
    </row>
    <row r="26" spans="1:27" ht="20.100000000000001" customHeight="1" x14ac:dyDescent="0.25">
      <c r="A26" s="277"/>
      <c r="B26" s="277"/>
      <c r="C26" s="277"/>
      <c r="D26" s="277"/>
      <c r="E26" s="277"/>
      <c r="F26" s="277"/>
      <c r="G26" s="277"/>
      <c r="H26" s="277"/>
      <c r="I26" s="277"/>
      <c r="J26" s="277"/>
      <c r="K26" s="277"/>
      <c r="L26" s="277"/>
      <c r="M26" s="277"/>
      <c r="N26" s="277"/>
      <c r="O26" s="277"/>
      <c r="P26" s="277"/>
      <c r="Q26" s="277"/>
      <c r="R26" s="277"/>
      <c r="AA26" s="219"/>
    </row>
    <row r="27" spans="1:27" ht="20.100000000000001" customHeight="1" x14ac:dyDescent="0.25">
      <c r="A27" s="110" t="s">
        <v>5</v>
      </c>
      <c r="B27" s="110"/>
      <c r="C27" s="110" t="s">
        <v>351</v>
      </c>
      <c r="D27" s="110"/>
      <c r="E27" s="110"/>
      <c r="F27" s="110"/>
      <c r="G27" s="110"/>
      <c r="H27" s="110"/>
      <c r="I27" s="110"/>
      <c r="J27" s="110"/>
      <c r="K27" s="110"/>
      <c r="L27" s="110"/>
      <c r="M27" s="110"/>
      <c r="N27" s="110"/>
      <c r="O27" s="110"/>
      <c r="P27" s="110" t="s">
        <v>352</v>
      </c>
      <c r="Q27" s="110"/>
      <c r="R27" s="110"/>
      <c r="S27" s="209"/>
      <c r="T27" s="209"/>
      <c r="AA27" s="219"/>
    </row>
    <row r="28" spans="1:27" ht="20.100000000000001" customHeight="1" x14ac:dyDescent="0.25">
      <c r="A28" s="111">
        <v>1</v>
      </c>
      <c r="B28" s="111"/>
      <c r="C28" s="112" t="s">
        <v>353</v>
      </c>
      <c r="D28" s="112"/>
      <c r="E28" s="112"/>
      <c r="F28" s="112"/>
      <c r="G28" s="112"/>
      <c r="H28" s="112"/>
      <c r="I28" s="112"/>
      <c r="J28" s="112"/>
      <c r="K28" s="112"/>
      <c r="L28" s="112"/>
      <c r="M28" s="112"/>
      <c r="N28" s="112"/>
      <c r="O28" s="112"/>
      <c r="P28" s="113">
        <v>0.04</v>
      </c>
      <c r="Q28" s="113"/>
      <c r="R28" s="113"/>
      <c r="S28" s="209"/>
      <c r="T28" s="209"/>
      <c r="AA28" s="219"/>
    </row>
    <row r="29" spans="1:27" ht="20.100000000000001" customHeight="1" x14ac:dyDescent="0.25">
      <c r="A29" s="97"/>
      <c r="B29" s="97"/>
      <c r="C29" s="104"/>
      <c r="D29" s="104"/>
      <c r="E29" s="104"/>
      <c r="F29" s="104"/>
      <c r="G29" s="104"/>
      <c r="H29" s="104"/>
      <c r="I29" s="104"/>
      <c r="J29" s="104"/>
      <c r="K29" s="104"/>
      <c r="L29" s="104"/>
      <c r="M29" s="104"/>
      <c r="N29" s="104"/>
      <c r="O29" s="104"/>
      <c r="P29" s="106"/>
      <c r="Q29" s="106"/>
      <c r="R29" s="106"/>
      <c r="S29" s="209"/>
      <c r="T29" s="209"/>
      <c r="AA29" s="219"/>
    </row>
    <row r="30" spans="1:27" ht="20.100000000000001" customHeight="1" x14ac:dyDescent="0.25">
      <c r="A30" s="97">
        <v>2</v>
      </c>
      <c r="B30" s="97"/>
      <c r="C30" s="104" t="s">
        <v>354</v>
      </c>
      <c r="D30" s="104"/>
      <c r="E30" s="104"/>
      <c r="F30" s="104"/>
      <c r="G30" s="104"/>
      <c r="H30" s="104"/>
      <c r="I30" s="104"/>
      <c r="J30" s="104"/>
      <c r="K30" s="104"/>
      <c r="L30" s="104"/>
      <c r="M30" s="104"/>
      <c r="N30" s="104"/>
      <c r="O30" s="104"/>
      <c r="P30" s="106">
        <v>7.0000000000000001E-3</v>
      </c>
      <c r="Q30" s="106"/>
      <c r="R30" s="106"/>
      <c r="S30" s="209"/>
      <c r="T30" s="209"/>
      <c r="AA30" s="219"/>
    </row>
    <row r="31" spans="1:27" ht="20.100000000000001" customHeight="1" x14ac:dyDescent="0.25">
      <c r="A31" s="107">
        <v>3</v>
      </c>
      <c r="B31" s="107"/>
      <c r="C31" s="108" t="s">
        <v>355</v>
      </c>
      <c r="D31" s="108"/>
      <c r="E31" s="108"/>
      <c r="F31" s="108"/>
      <c r="G31" s="108"/>
      <c r="H31" s="108"/>
      <c r="I31" s="108"/>
      <c r="J31" s="108"/>
      <c r="K31" s="108"/>
      <c r="L31" s="108"/>
      <c r="M31" s="108"/>
      <c r="N31" s="108"/>
      <c r="O31" s="108"/>
      <c r="P31" s="109">
        <v>0.15</v>
      </c>
      <c r="Q31" s="109"/>
      <c r="R31" s="109"/>
      <c r="S31" s="209"/>
      <c r="T31" s="209"/>
      <c r="AA31" s="219"/>
    </row>
    <row r="32" spans="1:27" ht="20.100000000000001" customHeight="1" x14ac:dyDescent="0.25">
      <c r="A32" s="107">
        <v>4</v>
      </c>
      <c r="B32" s="107"/>
      <c r="C32" s="108" t="s">
        <v>356</v>
      </c>
      <c r="D32" s="108"/>
      <c r="E32" s="108"/>
      <c r="F32" s="108"/>
      <c r="G32" s="108"/>
      <c r="H32" s="108"/>
      <c r="I32" s="108"/>
      <c r="J32" s="108"/>
      <c r="K32" s="108"/>
      <c r="L32" s="108"/>
      <c r="M32" s="108"/>
      <c r="N32" s="108"/>
      <c r="O32" s="108"/>
      <c r="P32" s="109">
        <v>0.1</v>
      </c>
      <c r="Q32" s="109"/>
      <c r="R32" s="109"/>
      <c r="S32" s="209"/>
      <c r="T32" s="209"/>
      <c r="AA32" s="219"/>
    </row>
    <row r="33" spans="1:27" ht="20.100000000000001" customHeight="1" x14ac:dyDescent="0.25">
      <c r="A33" s="107">
        <v>5</v>
      </c>
      <c r="B33" s="107"/>
      <c r="C33" s="108" t="s">
        <v>357</v>
      </c>
      <c r="D33" s="108"/>
      <c r="E33" s="108"/>
      <c r="F33" s="108"/>
      <c r="G33" s="108"/>
      <c r="H33" s="108"/>
      <c r="I33" s="108"/>
      <c r="J33" s="108"/>
      <c r="K33" s="108"/>
      <c r="L33" s="108"/>
      <c r="M33" s="108"/>
      <c r="N33" s="108"/>
      <c r="O33" s="108"/>
      <c r="P33" s="109">
        <v>7.4999999999999997E-2</v>
      </c>
      <c r="Q33" s="109"/>
      <c r="R33" s="109"/>
      <c r="S33" s="209"/>
      <c r="T33" s="209"/>
      <c r="AA33" s="219"/>
    </row>
    <row r="34" spans="1:27" ht="20.100000000000001" customHeight="1" x14ac:dyDescent="0.25">
      <c r="A34" s="107">
        <v>6</v>
      </c>
      <c r="B34" s="107"/>
      <c r="C34" s="108" t="s">
        <v>358</v>
      </c>
      <c r="D34" s="108"/>
      <c r="E34" s="108"/>
      <c r="F34" s="108"/>
      <c r="G34" s="108"/>
      <c r="H34" s="108"/>
      <c r="I34" s="108"/>
      <c r="J34" s="108"/>
      <c r="K34" s="108"/>
      <c r="L34" s="108"/>
      <c r="M34" s="108"/>
      <c r="N34" s="108"/>
      <c r="O34" s="108"/>
      <c r="P34" s="109">
        <v>0.04</v>
      </c>
      <c r="Q34" s="109"/>
      <c r="R34" s="109"/>
      <c r="S34" s="209"/>
      <c r="T34" s="209"/>
      <c r="AA34" s="219"/>
    </row>
    <row r="35" spans="1:27" ht="20.100000000000001" customHeight="1" x14ac:dyDescent="0.25">
      <c r="A35" s="107">
        <v>7</v>
      </c>
      <c r="B35" s="107"/>
      <c r="C35" s="108" t="s">
        <v>359</v>
      </c>
      <c r="D35" s="108"/>
      <c r="E35" s="108"/>
      <c r="F35" s="108"/>
      <c r="G35" s="108"/>
      <c r="H35" s="108"/>
      <c r="I35" s="108"/>
      <c r="J35" s="108"/>
      <c r="K35" s="108"/>
      <c r="L35" s="108"/>
      <c r="M35" s="108"/>
      <c r="N35" s="108"/>
      <c r="O35" s="108"/>
      <c r="P35" s="109">
        <v>0.12</v>
      </c>
      <c r="Q35" s="109"/>
      <c r="R35" s="109"/>
      <c r="S35" s="209"/>
      <c r="T35" s="209"/>
      <c r="AA35" s="219"/>
    </row>
    <row r="36" spans="1:27" ht="20.100000000000001" customHeight="1" x14ac:dyDescent="0.25">
      <c r="A36" s="102">
        <v>8</v>
      </c>
      <c r="B36" s="102"/>
      <c r="C36" s="103" t="s">
        <v>360</v>
      </c>
      <c r="D36" s="103"/>
      <c r="E36" s="103"/>
      <c r="F36" s="103"/>
      <c r="G36" s="103"/>
      <c r="H36" s="103"/>
      <c r="I36" s="103"/>
      <c r="J36" s="103"/>
      <c r="K36" s="103"/>
      <c r="L36" s="103"/>
      <c r="M36" s="103"/>
      <c r="N36" s="103"/>
      <c r="O36" s="103"/>
      <c r="P36" s="105">
        <v>0.08</v>
      </c>
      <c r="Q36" s="105"/>
      <c r="R36" s="105"/>
      <c r="S36" s="209"/>
      <c r="T36" s="209"/>
      <c r="AA36" s="219"/>
    </row>
    <row r="37" spans="1:27" ht="20.100000000000001" customHeight="1" x14ac:dyDescent="0.25">
      <c r="A37" s="97"/>
      <c r="B37" s="97"/>
      <c r="C37" s="104"/>
      <c r="D37" s="104"/>
      <c r="E37" s="104"/>
      <c r="F37" s="104"/>
      <c r="G37" s="104"/>
      <c r="H37" s="104"/>
      <c r="I37" s="104"/>
      <c r="J37" s="104"/>
      <c r="K37" s="104"/>
      <c r="L37" s="104"/>
      <c r="M37" s="104"/>
      <c r="N37" s="104"/>
      <c r="O37" s="104"/>
      <c r="P37" s="106"/>
      <c r="Q37" s="106"/>
      <c r="R37" s="106"/>
      <c r="S37" s="209"/>
      <c r="T37" s="209"/>
      <c r="AA37" s="219"/>
    </row>
    <row r="38" spans="1:27" ht="20.100000000000001" customHeight="1" x14ac:dyDescent="0.25">
      <c r="A38" s="107">
        <v>9</v>
      </c>
      <c r="B38" s="107"/>
      <c r="C38" s="108" t="s">
        <v>361</v>
      </c>
      <c r="D38" s="108"/>
      <c r="E38" s="108"/>
      <c r="F38" s="108"/>
      <c r="G38" s="108"/>
      <c r="H38" s="108"/>
      <c r="I38" s="108"/>
      <c r="J38" s="108"/>
      <c r="K38" s="108"/>
      <c r="L38" s="108"/>
      <c r="M38" s="108"/>
      <c r="N38" s="108"/>
      <c r="O38" s="108"/>
      <c r="P38" s="109">
        <v>7.0000000000000007E-2</v>
      </c>
      <c r="Q38" s="109"/>
      <c r="R38" s="109"/>
      <c r="S38" s="209"/>
      <c r="T38" s="209"/>
      <c r="AA38" s="219"/>
    </row>
    <row r="39" spans="1:27" ht="20.100000000000001" customHeight="1" x14ac:dyDescent="0.25">
      <c r="A39" s="107">
        <v>10</v>
      </c>
      <c r="B39" s="107"/>
      <c r="C39" s="108" t="s">
        <v>362</v>
      </c>
      <c r="D39" s="108"/>
      <c r="E39" s="108"/>
      <c r="F39" s="108"/>
      <c r="G39" s="108"/>
      <c r="H39" s="108"/>
      <c r="I39" s="108"/>
      <c r="J39" s="108"/>
      <c r="K39" s="108"/>
      <c r="L39" s="108"/>
      <c r="M39" s="108"/>
      <c r="N39" s="108"/>
      <c r="O39" s="108"/>
      <c r="P39" s="109">
        <v>0.03</v>
      </c>
      <c r="Q39" s="109"/>
      <c r="R39" s="109"/>
      <c r="S39" s="209"/>
      <c r="T39" s="209"/>
      <c r="AA39" s="219"/>
    </row>
    <row r="40" spans="1:27" ht="20.100000000000001" customHeight="1" x14ac:dyDescent="0.25">
      <c r="A40" s="107">
        <v>11</v>
      </c>
      <c r="B40" s="107"/>
      <c r="C40" s="108" t="s">
        <v>363</v>
      </c>
      <c r="D40" s="108"/>
      <c r="E40" s="108"/>
      <c r="F40" s="108"/>
      <c r="G40" s="108"/>
      <c r="H40" s="108"/>
      <c r="I40" s="108"/>
      <c r="J40" s="108"/>
      <c r="K40" s="108"/>
      <c r="L40" s="108"/>
      <c r="M40" s="108"/>
      <c r="N40" s="108"/>
      <c r="O40" s="108"/>
      <c r="P40" s="109">
        <v>4.4999999999999998E-2</v>
      </c>
      <c r="Q40" s="109"/>
      <c r="R40" s="109"/>
      <c r="S40" s="209"/>
      <c r="T40" s="209"/>
      <c r="AA40" s="219"/>
    </row>
    <row r="41" spans="1:27" ht="20.100000000000001" customHeight="1" x14ac:dyDescent="0.25">
      <c r="A41" s="107">
        <v>12</v>
      </c>
      <c r="B41" s="107"/>
      <c r="C41" s="108" t="s">
        <v>364</v>
      </c>
      <c r="D41" s="108"/>
      <c r="E41" s="108"/>
      <c r="F41" s="108"/>
      <c r="G41" s="108"/>
      <c r="H41" s="108"/>
      <c r="I41" s="108"/>
      <c r="J41" s="108"/>
      <c r="K41" s="108"/>
      <c r="L41" s="108"/>
      <c r="M41" s="108"/>
      <c r="N41" s="108"/>
      <c r="O41" s="108"/>
      <c r="P41" s="109">
        <v>0.01</v>
      </c>
      <c r="Q41" s="109"/>
      <c r="R41" s="109"/>
      <c r="S41" s="209"/>
      <c r="T41" s="209"/>
      <c r="AA41" s="219"/>
    </row>
    <row r="42" spans="1:27" ht="20.100000000000001" customHeight="1" x14ac:dyDescent="0.25">
      <c r="A42" s="107">
        <v>13</v>
      </c>
      <c r="B42" s="107"/>
      <c r="C42" s="108" t="s">
        <v>365</v>
      </c>
      <c r="D42" s="108"/>
      <c r="E42" s="108"/>
      <c r="F42" s="108"/>
      <c r="G42" s="108"/>
      <c r="H42" s="108"/>
      <c r="I42" s="108"/>
      <c r="J42" s="108"/>
      <c r="K42" s="108"/>
      <c r="L42" s="108"/>
      <c r="M42" s="108"/>
      <c r="N42" s="108"/>
      <c r="O42" s="108"/>
      <c r="P42" s="109">
        <v>7.0000000000000007E-2</v>
      </c>
      <c r="Q42" s="109"/>
      <c r="R42" s="109"/>
      <c r="S42" s="209"/>
      <c r="T42" s="209"/>
      <c r="AA42" s="219"/>
    </row>
    <row r="43" spans="1:27" ht="20.100000000000001" customHeight="1" x14ac:dyDescent="0.25">
      <c r="A43" s="107">
        <v>14</v>
      </c>
      <c r="B43" s="107"/>
      <c r="C43" s="108" t="s">
        <v>366</v>
      </c>
      <c r="D43" s="108"/>
      <c r="E43" s="108"/>
      <c r="F43" s="108"/>
      <c r="G43" s="108"/>
      <c r="H43" s="108"/>
      <c r="I43" s="108"/>
      <c r="J43" s="108"/>
      <c r="K43" s="108"/>
      <c r="L43" s="108"/>
      <c r="M43" s="108"/>
      <c r="N43" s="108"/>
      <c r="O43" s="108"/>
      <c r="P43" s="109">
        <v>1.4999999999999999E-2</v>
      </c>
      <c r="Q43" s="109"/>
      <c r="R43" s="109"/>
      <c r="S43" s="209"/>
      <c r="T43" s="209"/>
      <c r="AA43" s="219"/>
    </row>
    <row r="44" spans="1:27" ht="20.100000000000001" customHeight="1" x14ac:dyDescent="0.25">
      <c r="A44" s="107">
        <v>15</v>
      </c>
      <c r="B44" s="107"/>
      <c r="C44" s="108" t="s">
        <v>367</v>
      </c>
      <c r="D44" s="108"/>
      <c r="E44" s="108"/>
      <c r="F44" s="108"/>
      <c r="G44" s="108"/>
      <c r="H44" s="108"/>
      <c r="I44" s="108"/>
      <c r="J44" s="108"/>
      <c r="K44" s="108"/>
      <c r="L44" s="108"/>
      <c r="M44" s="108"/>
      <c r="N44" s="108"/>
      <c r="O44" s="108"/>
      <c r="P44" s="109">
        <v>3.3000000000000002E-2</v>
      </c>
      <c r="Q44" s="109"/>
      <c r="R44" s="109"/>
      <c r="S44" s="209"/>
      <c r="T44" s="209"/>
      <c r="AA44" s="219"/>
    </row>
    <row r="45" spans="1:27" ht="20.100000000000001" customHeight="1" x14ac:dyDescent="0.25">
      <c r="A45" s="107">
        <v>16</v>
      </c>
      <c r="B45" s="107"/>
      <c r="C45" s="108" t="s">
        <v>368</v>
      </c>
      <c r="D45" s="108"/>
      <c r="E45" s="108"/>
      <c r="F45" s="108"/>
      <c r="G45" s="108"/>
      <c r="H45" s="108"/>
      <c r="I45" s="108"/>
      <c r="J45" s="108"/>
      <c r="K45" s="108"/>
      <c r="L45" s="108"/>
      <c r="M45" s="108"/>
      <c r="N45" s="108"/>
      <c r="O45" s="108"/>
      <c r="P45" s="109">
        <v>1.7000000000000001E-2</v>
      </c>
      <c r="Q45" s="109"/>
      <c r="R45" s="109"/>
      <c r="S45" s="209"/>
      <c r="T45" s="209"/>
      <c r="AA45" s="219"/>
    </row>
    <row r="46" spans="1:27" ht="20.100000000000001" customHeight="1" x14ac:dyDescent="0.25">
      <c r="A46" s="107">
        <v>17</v>
      </c>
      <c r="B46" s="107"/>
      <c r="C46" s="108" t="s">
        <v>369</v>
      </c>
      <c r="D46" s="108"/>
      <c r="E46" s="108"/>
      <c r="F46" s="108"/>
      <c r="G46" s="108"/>
      <c r="H46" s="108"/>
      <c r="I46" s="108"/>
      <c r="J46" s="108"/>
      <c r="K46" s="108"/>
      <c r="L46" s="108"/>
      <c r="M46" s="108"/>
      <c r="N46" s="108"/>
      <c r="O46" s="108"/>
      <c r="P46" s="109">
        <v>1.4999999999999999E-2</v>
      </c>
      <c r="Q46" s="109"/>
      <c r="R46" s="109"/>
      <c r="S46" s="209"/>
      <c r="T46" s="209"/>
      <c r="AA46" s="219"/>
    </row>
    <row r="47" spans="1:27" ht="20.100000000000001" customHeight="1" x14ac:dyDescent="0.25">
      <c r="A47" s="107">
        <v>18</v>
      </c>
      <c r="B47" s="107"/>
      <c r="C47" s="108" t="s">
        <v>370</v>
      </c>
      <c r="D47" s="108"/>
      <c r="E47" s="108"/>
      <c r="F47" s="108"/>
      <c r="G47" s="108"/>
      <c r="H47" s="108"/>
      <c r="I47" s="108"/>
      <c r="J47" s="108"/>
      <c r="K47" s="108"/>
      <c r="L47" s="108"/>
      <c r="M47" s="108"/>
      <c r="N47" s="108"/>
      <c r="O47" s="108"/>
      <c r="P47" s="109">
        <v>3.5000000000000003E-2</v>
      </c>
      <c r="Q47" s="109"/>
      <c r="R47" s="109"/>
      <c r="S47" s="209"/>
      <c r="T47" s="209"/>
      <c r="AA47" s="219"/>
    </row>
    <row r="48" spans="1:27" ht="20.100000000000001" customHeight="1" x14ac:dyDescent="0.25">
      <c r="A48" s="107">
        <v>19</v>
      </c>
      <c r="B48" s="107"/>
      <c r="C48" s="108" t="s">
        <v>371</v>
      </c>
      <c r="D48" s="108"/>
      <c r="E48" s="108"/>
      <c r="F48" s="108"/>
      <c r="G48" s="108"/>
      <c r="H48" s="108"/>
      <c r="I48" s="108"/>
      <c r="J48" s="108"/>
      <c r="K48" s="108"/>
      <c r="L48" s="108"/>
      <c r="M48" s="108"/>
      <c r="N48" s="108"/>
      <c r="O48" s="108"/>
      <c r="P48" s="109">
        <v>0.01</v>
      </c>
      <c r="Q48" s="109"/>
      <c r="R48" s="109"/>
      <c r="S48" s="209"/>
      <c r="T48" s="209"/>
      <c r="AA48" s="219"/>
    </row>
    <row r="49" spans="1:27" ht="20.100000000000001" customHeight="1" x14ac:dyDescent="0.25">
      <c r="A49" s="102">
        <v>20</v>
      </c>
      <c r="B49" s="102"/>
      <c r="C49" s="103" t="s">
        <v>372</v>
      </c>
      <c r="D49" s="103"/>
      <c r="E49" s="103"/>
      <c r="F49" s="103"/>
      <c r="G49" s="103"/>
      <c r="H49" s="103"/>
      <c r="I49" s="103"/>
      <c r="J49" s="103"/>
      <c r="K49" s="103"/>
      <c r="L49" s="103"/>
      <c r="M49" s="103"/>
      <c r="N49" s="103"/>
      <c r="O49" s="103"/>
      <c r="P49" s="105">
        <v>2.5000000000000001E-2</v>
      </c>
      <c r="Q49" s="105"/>
      <c r="R49" s="105"/>
      <c r="S49" s="209"/>
      <c r="T49" s="209"/>
      <c r="AA49" s="219"/>
    </row>
    <row r="50" spans="1:27" ht="20.100000000000001" customHeight="1" x14ac:dyDescent="0.25">
      <c r="A50" s="97"/>
      <c r="B50" s="97"/>
      <c r="C50" s="104"/>
      <c r="D50" s="104"/>
      <c r="E50" s="104"/>
      <c r="F50" s="104"/>
      <c r="G50" s="104"/>
      <c r="H50" s="104"/>
      <c r="I50" s="104"/>
      <c r="J50" s="104"/>
      <c r="K50" s="104"/>
      <c r="L50" s="104"/>
      <c r="M50" s="104"/>
      <c r="N50" s="104"/>
      <c r="O50" s="104"/>
      <c r="P50" s="106"/>
      <c r="Q50" s="106"/>
      <c r="R50" s="106"/>
      <c r="S50" s="209"/>
      <c r="T50" s="209"/>
      <c r="AA50" s="219"/>
    </row>
    <row r="51" spans="1:27" ht="20.100000000000001" customHeight="1" x14ac:dyDescent="0.25">
      <c r="A51" s="107">
        <v>21</v>
      </c>
      <c r="B51" s="107"/>
      <c r="C51" s="108" t="s">
        <v>373</v>
      </c>
      <c r="D51" s="108"/>
      <c r="E51" s="108"/>
      <c r="F51" s="108"/>
      <c r="G51" s="108"/>
      <c r="H51" s="108"/>
      <c r="I51" s="108"/>
      <c r="J51" s="108"/>
      <c r="K51" s="108"/>
      <c r="L51" s="108"/>
      <c r="M51" s="108"/>
      <c r="N51" s="108"/>
      <c r="O51" s="108"/>
      <c r="P51" s="109">
        <v>1.2999999999999999E-2</v>
      </c>
      <c r="Q51" s="109"/>
      <c r="R51" s="109"/>
      <c r="S51" s="209"/>
      <c r="T51" s="209"/>
      <c r="AA51" s="219"/>
    </row>
    <row r="52" spans="1:27" ht="20.100000000000001" customHeight="1" x14ac:dyDescent="0.25">
      <c r="AA52" s="219"/>
    </row>
    <row r="53" spans="1:27" ht="20.100000000000001" customHeight="1" x14ac:dyDescent="0.25">
      <c r="A53" s="25" t="s">
        <v>5</v>
      </c>
      <c r="B53" s="25"/>
      <c r="C53" s="25" t="s">
        <v>352</v>
      </c>
      <c r="D53" s="25"/>
      <c r="E53" s="25" t="s">
        <v>123</v>
      </c>
      <c r="F53" s="25"/>
      <c r="G53" s="25" t="s">
        <v>64</v>
      </c>
      <c r="H53" s="25"/>
      <c r="I53" s="25"/>
      <c r="J53" s="25"/>
      <c r="K53" s="25"/>
      <c r="L53" s="25"/>
      <c r="M53" s="25" t="s">
        <v>374</v>
      </c>
      <c r="N53" s="25"/>
      <c r="O53" s="25"/>
      <c r="P53" s="25" t="s">
        <v>375</v>
      </c>
      <c r="Q53" s="25"/>
      <c r="R53" s="25"/>
      <c r="AA53" s="219"/>
    </row>
    <row r="54" spans="1:27" ht="20.100000000000001" customHeight="1" x14ac:dyDescent="0.25">
      <c r="A54" s="25"/>
      <c r="B54" s="25"/>
      <c r="C54" s="25"/>
      <c r="D54" s="25"/>
      <c r="E54" s="25"/>
      <c r="F54" s="25"/>
      <c r="G54" s="25"/>
      <c r="H54" s="25"/>
      <c r="I54" s="25"/>
      <c r="J54" s="25"/>
      <c r="K54" s="25"/>
      <c r="L54" s="25"/>
      <c r="M54" s="25"/>
      <c r="N54" s="25"/>
      <c r="O54" s="25"/>
      <c r="P54" s="25"/>
      <c r="Q54" s="25"/>
      <c r="R54" s="25"/>
      <c r="V54" s="208" t="s">
        <v>127</v>
      </c>
      <c r="W54" s="209" t="s">
        <v>290</v>
      </c>
      <c r="X54" s="209">
        <v>0</v>
      </c>
      <c r="AA54" s="219"/>
    </row>
    <row r="55" spans="1:27" ht="20.100000000000001" customHeight="1" x14ac:dyDescent="0.25">
      <c r="A55" s="97">
        <v>1</v>
      </c>
      <c r="B55" s="97"/>
      <c r="C55" s="98">
        <f>P28</f>
        <v>0.04</v>
      </c>
      <c r="D55" s="98"/>
      <c r="E55" s="99" t="s">
        <v>132</v>
      </c>
      <c r="F55" s="99"/>
      <c r="G55" s="19" t="str">
        <f>VLOOKUP(E55,$V$54:$X$62,2,0)</f>
        <v>regular</v>
      </c>
      <c r="H55" s="19"/>
      <c r="I55" s="19"/>
      <c r="J55" s="19"/>
      <c r="K55" s="19"/>
      <c r="L55" s="19"/>
      <c r="M55" s="100">
        <f>VLOOKUP(E55,$V$54:$X$62,3,0)</f>
        <v>2.52</v>
      </c>
      <c r="N55" s="100"/>
      <c r="O55" s="100"/>
      <c r="P55" s="101">
        <f t="shared" ref="P55:P75" si="0">C55*M55</f>
        <v>0.1008</v>
      </c>
      <c r="Q55" s="101"/>
      <c r="R55" s="101"/>
      <c r="V55" s="208" t="s">
        <v>129</v>
      </c>
      <c r="W55" s="209" t="s">
        <v>291</v>
      </c>
      <c r="X55" s="209">
        <v>0.32</v>
      </c>
      <c r="AA55" s="219"/>
    </row>
    <row r="56" spans="1:27" ht="20.100000000000001" customHeight="1" x14ac:dyDescent="0.25">
      <c r="A56" s="97">
        <v>2</v>
      </c>
      <c r="B56" s="97"/>
      <c r="C56" s="98">
        <f t="shared" ref="C56:C62" si="1">P30</f>
        <v>7.0000000000000001E-3</v>
      </c>
      <c r="D56" s="98"/>
      <c r="E56" s="99" t="s">
        <v>134</v>
      </c>
      <c r="F56" s="99"/>
      <c r="G56" s="19" t="str">
        <f t="shared" ref="G56:G75" si="2">VLOOKUP(E56,$V$54:$X$62,2,0)</f>
        <v>entre regular e reparos simples</v>
      </c>
      <c r="H56" s="19"/>
      <c r="I56" s="19"/>
      <c r="J56" s="19"/>
      <c r="K56" s="19"/>
      <c r="L56" s="19"/>
      <c r="M56" s="100">
        <f t="shared" ref="M56:M75" si="3">VLOOKUP(E56,$V$54:$X$62,3,0)</f>
        <v>8.09</v>
      </c>
      <c r="N56" s="100"/>
      <c r="O56" s="100"/>
      <c r="P56" s="101">
        <f t="shared" si="0"/>
        <v>5.663E-2</v>
      </c>
      <c r="Q56" s="101"/>
      <c r="R56" s="101"/>
      <c r="V56" s="208" t="s">
        <v>132</v>
      </c>
      <c r="W56" s="209" t="s">
        <v>47</v>
      </c>
      <c r="X56" s="209">
        <v>2.52</v>
      </c>
      <c r="AA56" s="219"/>
    </row>
    <row r="57" spans="1:27" ht="20.100000000000001" customHeight="1" x14ac:dyDescent="0.25">
      <c r="A57" s="97">
        <v>3</v>
      </c>
      <c r="B57" s="97"/>
      <c r="C57" s="98">
        <f t="shared" si="1"/>
        <v>0.15</v>
      </c>
      <c r="D57" s="98"/>
      <c r="E57" s="99" t="s">
        <v>132</v>
      </c>
      <c r="F57" s="99"/>
      <c r="G57" s="19" t="str">
        <f t="shared" si="2"/>
        <v>regular</v>
      </c>
      <c r="H57" s="19"/>
      <c r="I57" s="19"/>
      <c r="J57" s="19"/>
      <c r="K57" s="19"/>
      <c r="L57" s="19"/>
      <c r="M57" s="100">
        <f t="shared" si="3"/>
        <v>2.52</v>
      </c>
      <c r="N57" s="100"/>
      <c r="O57" s="100"/>
      <c r="P57" s="101">
        <f t="shared" si="0"/>
        <v>0.378</v>
      </c>
      <c r="Q57" s="101"/>
      <c r="R57" s="101"/>
      <c r="V57" s="208" t="s">
        <v>134</v>
      </c>
      <c r="W57" s="209" t="s">
        <v>292</v>
      </c>
      <c r="X57" s="209">
        <v>8.09</v>
      </c>
      <c r="AA57" s="219"/>
    </row>
    <row r="58" spans="1:27" ht="20.100000000000001" customHeight="1" x14ac:dyDescent="0.25">
      <c r="A58" s="97">
        <v>4</v>
      </c>
      <c r="B58" s="97"/>
      <c r="C58" s="98">
        <f t="shared" si="1"/>
        <v>0.1</v>
      </c>
      <c r="D58" s="98"/>
      <c r="E58" s="99" t="s">
        <v>137</v>
      </c>
      <c r="F58" s="99"/>
      <c r="G58" s="19" t="str">
        <f t="shared" si="2"/>
        <v>reparos simples</v>
      </c>
      <c r="H58" s="19"/>
      <c r="I58" s="19"/>
      <c r="J58" s="19"/>
      <c r="K58" s="19"/>
      <c r="L58" s="19"/>
      <c r="M58" s="100">
        <f t="shared" si="3"/>
        <v>18.100000000000001</v>
      </c>
      <c r="N58" s="100"/>
      <c r="O58" s="100"/>
      <c r="P58" s="101">
        <f t="shared" si="0"/>
        <v>1.8100000000000003</v>
      </c>
      <c r="Q58" s="101"/>
      <c r="R58" s="101"/>
      <c r="V58" s="208" t="s">
        <v>137</v>
      </c>
      <c r="W58" s="209" t="s">
        <v>293</v>
      </c>
      <c r="X58" s="209">
        <v>18.100000000000001</v>
      </c>
      <c r="AA58" s="219"/>
    </row>
    <row r="59" spans="1:27" ht="20.100000000000001" customHeight="1" x14ac:dyDescent="0.25">
      <c r="A59" s="97">
        <v>5</v>
      </c>
      <c r="B59" s="97"/>
      <c r="C59" s="98">
        <f t="shared" si="1"/>
        <v>7.4999999999999997E-2</v>
      </c>
      <c r="D59" s="98"/>
      <c r="E59" s="99" t="s">
        <v>132</v>
      </c>
      <c r="F59" s="99"/>
      <c r="G59" s="19" t="str">
        <f t="shared" si="2"/>
        <v>regular</v>
      </c>
      <c r="H59" s="19"/>
      <c r="I59" s="19"/>
      <c r="J59" s="19"/>
      <c r="K59" s="19"/>
      <c r="L59" s="19"/>
      <c r="M59" s="100">
        <f t="shared" si="3"/>
        <v>2.52</v>
      </c>
      <c r="N59" s="100"/>
      <c r="O59" s="100"/>
      <c r="P59" s="101">
        <f t="shared" si="0"/>
        <v>0.189</v>
      </c>
      <c r="Q59" s="101"/>
      <c r="R59" s="101"/>
      <c r="V59" s="208" t="s">
        <v>140</v>
      </c>
      <c r="W59" s="209" t="s">
        <v>297</v>
      </c>
      <c r="X59" s="209">
        <v>33.200000000000003</v>
      </c>
      <c r="AA59" s="219"/>
    </row>
    <row r="60" spans="1:27" ht="20.100000000000001" customHeight="1" x14ac:dyDescent="0.25">
      <c r="A60" s="97">
        <v>6</v>
      </c>
      <c r="B60" s="97"/>
      <c r="C60" s="98">
        <f t="shared" si="1"/>
        <v>0.04</v>
      </c>
      <c r="D60" s="98"/>
      <c r="E60" s="99" t="s">
        <v>129</v>
      </c>
      <c r="F60" s="99"/>
      <c r="G60" s="19" t="str">
        <f t="shared" si="2"/>
        <v>entre novo e regular</v>
      </c>
      <c r="H60" s="19"/>
      <c r="I60" s="19"/>
      <c r="J60" s="19"/>
      <c r="K60" s="19"/>
      <c r="L60" s="19"/>
      <c r="M60" s="100">
        <f t="shared" si="3"/>
        <v>0.32</v>
      </c>
      <c r="N60" s="100"/>
      <c r="O60" s="100"/>
      <c r="P60" s="101">
        <f t="shared" si="0"/>
        <v>1.2800000000000001E-2</v>
      </c>
      <c r="Q60" s="101"/>
      <c r="R60" s="101"/>
      <c r="V60" s="208" t="s">
        <v>143</v>
      </c>
      <c r="W60" s="209" t="s">
        <v>294</v>
      </c>
      <c r="X60" s="209">
        <v>52.6</v>
      </c>
      <c r="AA60" s="219"/>
    </row>
    <row r="61" spans="1:27" ht="20.100000000000001" customHeight="1" x14ac:dyDescent="0.25">
      <c r="A61" s="97">
        <v>7</v>
      </c>
      <c r="B61" s="97"/>
      <c r="C61" s="98">
        <f t="shared" si="1"/>
        <v>0.12</v>
      </c>
      <c r="D61" s="98"/>
      <c r="E61" s="99" t="s">
        <v>140</v>
      </c>
      <c r="F61" s="99"/>
      <c r="G61" s="19" t="str">
        <f t="shared" si="2"/>
        <v>entre reparos simples e importantes</v>
      </c>
      <c r="H61" s="19"/>
      <c r="I61" s="19"/>
      <c r="J61" s="19"/>
      <c r="K61" s="19"/>
      <c r="L61" s="19"/>
      <c r="M61" s="100">
        <f t="shared" si="3"/>
        <v>33.200000000000003</v>
      </c>
      <c r="N61" s="100"/>
      <c r="O61" s="100"/>
      <c r="P61" s="101">
        <f t="shared" si="0"/>
        <v>3.984</v>
      </c>
      <c r="Q61" s="101"/>
      <c r="R61" s="101"/>
      <c r="V61" s="208" t="s">
        <v>146</v>
      </c>
      <c r="W61" s="209" t="s">
        <v>295</v>
      </c>
      <c r="X61" s="209">
        <v>75.2</v>
      </c>
      <c r="AA61" s="219"/>
    </row>
    <row r="62" spans="1:27" ht="20.100000000000001" customHeight="1" x14ac:dyDescent="0.25">
      <c r="A62" s="97">
        <v>8</v>
      </c>
      <c r="B62" s="97"/>
      <c r="C62" s="98">
        <f t="shared" si="1"/>
        <v>0.08</v>
      </c>
      <c r="D62" s="98"/>
      <c r="E62" s="99" t="s">
        <v>137</v>
      </c>
      <c r="F62" s="99"/>
      <c r="G62" s="19" t="str">
        <f t="shared" si="2"/>
        <v>reparos simples</v>
      </c>
      <c r="H62" s="19"/>
      <c r="I62" s="19"/>
      <c r="J62" s="19"/>
      <c r="K62" s="19"/>
      <c r="L62" s="19"/>
      <c r="M62" s="100">
        <f t="shared" si="3"/>
        <v>18.100000000000001</v>
      </c>
      <c r="N62" s="100"/>
      <c r="O62" s="100"/>
      <c r="P62" s="101">
        <f t="shared" si="0"/>
        <v>1.4480000000000002</v>
      </c>
      <c r="Q62" s="101"/>
      <c r="R62" s="101"/>
      <c r="V62" s="208" t="s">
        <v>60</v>
      </c>
      <c r="W62" s="209" t="s">
        <v>296</v>
      </c>
      <c r="X62" s="209">
        <v>100</v>
      </c>
      <c r="AA62" s="219"/>
    </row>
    <row r="63" spans="1:27" ht="20.100000000000001" customHeight="1" x14ac:dyDescent="0.25">
      <c r="A63" s="97">
        <v>9</v>
      </c>
      <c r="B63" s="97"/>
      <c r="C63" s="98">
        <f t="shared" ref="C63:C74" si="4">P38</f>
        <v>7.0000000000000007E-2</v>
      </c>
      <c r="D63" s="98"/>
      <c r="E63" s="99" t="s">
        <v>132</v>
      </c>
      <c r="F63" s="99"/>
      <c r="G63" s="19" t="str">
        <f t="shared" si="2"/>
        <v>regular</v>
      </c>
      <c r="H63" s="19"/>
      <c r="I63" s="19"/>
      <c r="J63" s="19"/>
      <c r="K63" s="19"/>
      <c r="L63" s="19"/>
      <c r="M63" s="100">
        <f t="shared" si="3"/>
        <v>2.52</v>
      </c>
      <c r="N63" s="100"/>
      <c r="O63" s="100"/>
      <c r="P63" s="101">
        <f t="shared" si="0"/>
        <v>0.17640000000000003</v>
      </c>
      <c r="Q63" s="101"/>
      <c r="R63" s="101"/>
      <c r="AA63" s="219"/>
    </row>
    <row r="64" spans="1:27" ht="20.100000000000001" customHeight="1" x14ac:dyDescent="0.25">
      <c r="A64" s="97">
        <v>10</v>
      </c>
      <c r="B64" s="97"/>
      <c r="C64" s="98">
        <f t="shared" si="4"/>
        <v>0.03</v>
      </c>
      <c r="D64" s="98"/>
      <c r="E64" s="99" t="s">
        <v>132</v>
      </c>
      <c r="F64" s="99"/>
      <c r="G64" s="19" t="str">
        <f t="shared" si="2"/>
        <v>regular</v>
      </c>
      <c r="H64" s="19"/>
      <c r="I64" s="19"/>
      <c r="J64" s="19"/>
      <c r="K64" s="19"/>
      <c r="L64" s="19"/>
      <c r="M64" s="100">
        <f t="shared" si="3"/>
        <v>2.52</v>
      </c>
      <c r="N64" s="100"/>
      <c r="O64" s="100"/>
      <c r="P64" s="101">
        <f t="shared" si="0"/>
        <v>7.5600000000000001E-2</v>
      </c>
      <c r="Q64" s="101"/>
      <c r="R64" s="101"/>
      <c r="AA64" s="219"/>
    </row>
    <row r="65" spans="1:27" ht="20.100000000000001" customHeight="1" x14ac:dyDescent="0.25">
      <c r="A65" s="97">
        <v>11</v>
      </c>
      <c r="B65" s="97"/>
      <c r="C65" s="98">
        <f t="shared" si="4"/>
        <v>4.4999999999999998E-2</v>
      </c>
      <c r="D65" s="98"/>
      <c r="E65" s="99" t="s">
        <v>60</v>
      </c>
      <c r="F65" s="99"/>
      <c r="G65" s="19" t="str">
        <f t="shared" si="2"/>
        <v>sem valor</v>
      </c>
      <c r="H65" s="19"/>
      <c r="I65" s="19"/>
      <c r="J65" s="19"/>
      <c r="K65" s="19"/>
      <c r="L65" s="19"/>
      <c r="M65" s="100">
        <f t="shared" si="3"/>
        <v>100</v>
      </c>
      <c r="N65" s="100"/>
      <c r="O65" s="100"/>
      <c r="P65" s="101">
        <f t="shared" si="0"/>
        <v>4.5</v>
      </c>
      <c r="Q65" s="101"/>
      <c r="R65" s="101"/>
      <c r="AA65" s="219"/>
    </row>
    <row r="66" spans="1:27" ht="20.100000000000001" customHeight="1" x14ac:dyDescent="0.25">
      <c r="A66" s="97">
        <v>12</v>
      </c>
      <c r="B66" s="97"/>
      <c r="C66" s="98">
        <f t="shared" si="4"/>
        <v>0.01</v>
      </c>
      <c r="D66" s="98"/>
      <c r="E66" s="99" t="s">
        <v>137</v>
      </c>
      <c r="F66" s="99"/>
      <c r="G66" s="19" t="str">
        <f t="shared" si="2"/>
        <v>reparos simples</v>
      </c>
      <c r="H66" s="19"/>
      <c r="I66" s="19"/>
      <c r="J66" s="19"/>
      <c r="K66" s="19"/>
      <c r="L66" s="19"/>
      <c r="M66" s="100">
        <f t="shared" si="3"/>
        <v>18.100000000000001</v>
      </c>
      <c r="N66" s="100"/>
      <c r="O66" s="100"/>
      <c r="P66" s="101">
        <f t="shared" si="0"/>
        <v>0.18100000000000002</v>
      </c>
      <c r="Q66" s="101"/>
      <c r="R66" s="101"/>
      <c r="AA66" s="219"/>
    </row>
    <row r="67" spans="1:27" ht="20.100000000000001" customHeight="1" x14ac:dyDescent="0.25">
      <c r="A67" s="97">
        <v>13</v>
      </c>
      <c r="B67" s="97"/>
      <c r="C67" s="98">
        <f t="shared" si="4"/>
        <v>7.0000000000000007E-2</v>
      </c>
      <c r="D67" s="98"/>
      <c r="E67" s="99" t="s">
        <v>140</v>
      </c>
      <c r="F67" s="99"/>
      <c r="G67" s="19" t="str">
        <f t="shared" si="2"/>
        <v>entre reparos simples e importantes</v>
      </c>
      <c r="H67" s="19"/>
      <c r="I67" s="19"/>
      <c r="J67" s="19"/>
      <c r="K67" s="19"/>
      <c r="L67" s="19"/>
      <c r="M67" s="100">
        <f t="shared" si="3"/>
        <v>33.200000000000003</v>
      </c>
      <c r="N67" s="100"/>
      <c r="O67" s="100"/>
      <c r="P67" s="101">
        <f t="shared" si="0"/>
        <v>2.3240000000000003</v>
      </c>
      <c r="Q67" s="101"/>
      <c r="R67" s="101"/>
      <c r="AA67" s="219"/>
    </row>
    <row r="68" spans="1:27" ht="20.100000000000001" customHeight="1" x14ac:dyDescent="0.25">
      <c r="A68" s="97">
        <v>14</v>
      </c>
      <c r="B68" s="97"/>
      <c r="C68" s="98">
        <f t="shared" si="4"/>
        <v>1.4999999999999999E-2</v>
      </c>
      <c r="D68" s="98"/>
      <c r="E68" s="99" t="s">
        <v>134</v>
      </c>
      <c r="F68" s="99"/>
      <c r="G68" s="19" t="str">
        <f t="shared" si="2"/>
        <v>entre regular e reparos simples</v>
      </c>
      <c r="H68" s="19"/>
      <c r="I68" s="19"/>
      <c r="J68" s="19"/>
      <c r="K68" s="19"/>
      <c r="L68" s="19"/>
      <c r="M68" s="100">
        <f t="shared" si="3"/>
        <v>8.09</v>
      </c>
      <c r="N68" s="100"/>
      <c r="O68" s="100"/>
      <c r="P68" s="101">
        <f t="shared" si="0"/>
        <v>0.12135</v>
      </c>
      <c r="Q68" s="101"/>
      <c r="R68" s="101"/>
      <c r="AA68" s="219"/>
    </row>
    <row r="69" spans="1:27" ht="20.100000000000001" customHeight="1" x14ac:dyDescent="0.25">
      <c r="A69" s="97">
        <v>15</v>
      </c>
      <c r="B69" s="97"/>
      <c r="C69" s="98">
        <f t="shared" si="4"/>
        <v>3.3000000000000002E-2</v>
      </c>
      <c r="D69" s="98"/>
      <c r="E69" s="99" t="s">
        <v>137</v>
      </c>
      <c r="F69" s="99"/>
      <c r="G69" s="19" t="str">
        <f t="shared" si="2"/>
        <v>reparos simples</v>
      </c>
      <c r="H69" s="19"/>
      <c r="I69" s="19"/>
      <c r="J69" s="19"/>
      <c r="K69" s="19"/>
      <c r="L69" s="19"/>
      <c r="M69" s="100">
        <f t="shared" si="3"/>
        <v>18.100000000000001</v>
      </c>
      <c r="N69" s="100"/>
      <c r="O69" s="100"/>
      <c r="P69" s="101">
        <f t="shared" si="0"/>
        <v>0.59730000000000005</v>
      </c>
      <c r="Q69" s="101"/>
      <c r="R69" s="101"/>
      <c r="AA69" s="219"/>
    </row>
    <row r="70" spans="1:27" ht="20.100000000000001" customHeight="1" x14ac:dyDescent="0.25">
      <c r="A70" s="97">
        <v>16</v>
      </c>
      <c r="B70" s="97"/>
      <c r="C70" s="98">
        <f t="shared" si="4"/>
        <v>1.7000000000000001E-2</v>
      </c>
      <c r="D70" s="98"/>
      <c r="E70" s="99" t="s">
        <v>129</v>
      </c>
      <c r="F70" s="99"/>
      <c r="G70" s="19" t="str">
        <f t="shared" si="2"/>
        <v>entre novo e regular</v>
      </c>
      <c r="H70" s="19"/>
      <c r="I70" s="19"/>
      <c r="J70" s="19"/>
      <c r="K70" s="19"/>
      <c r="L70" s="19"/>
      <c r="M70" s="100">
        <f t="shared" si="3"/>
        <v>0.32</v>
      </c>
      <c r="N70" s="100"/>
      <c r="O70" s="100"/>
      <c r="P70" s="101">
        <f t="shared" si="0"/>
        <v>5.4400000000000004E-3</v>
      </c>
      <c r="Q70" s="101"/>
      <c r="R70" s="101"/>
      <c r="AA70" s="219"/>
    </row>
    <row r="71" spans="1:27" ht="20.100000000000001" customHeight="1" x14ac:dyDescent="0.25">
      <c r="A71" s="97">
        <v>17</v>
      </c>
      <c r="B71" s="97"/>
      <c r="C71" s="98">
        <f t="shared" si="4"/>
        <v>1.4999999999999999E-2</v>
      </c>
      <c r="D71" s="98"/>
      <c r="E71" s="99" t="s">
        <v>134</v>
      </c>
      <c r="F71" s="99"/>
      <c r="G71" s="19" t="str">
        <f t="shared" si="2"/>
        <v>entre regular e reparos simples</v>
      </c>
      <c r="H71" s="19"/>
      <c r="I71" s="19"/>
      <c r="J71" s="19"/>
      <c r="K71" s="19"/>
      <c r="L71" s="19"/>
      <c r="M71" s="100">
        <f t="shared" si="3"/>
        <v>8.09</v>
      </c>
      <c r="N71" s="100"/>
      <c r="O71" s="100"/>
      <c r="P71" s="101">
        <f t="shared" si="0"/>
        <v>0.12135</v>
      </c>
      <c r="Q71" s="101"/>
      <c r="R71" s="101"/>
      <c r="AA71" s="219"/>
    </row>
    <row r="72" spans="1:27" ht="20.100000000000001" customHeight="1" x14ac:dyDescent="0.25">
      <c r="A72" s="97">
        <v>18</v>
      </c>
      <c r="B72" s="97"/>
      <c r="C72" s="98">
        <f t="shared" si="4"/>
        <v>3.5000000000000003E-2</v>
      </c>
      <c r="D72" s="98"/>
      <c r="E72" s="99" t="s">
        <v>137</v>
      </c>
      <c r="F72" s="99"/>
      <c r="G72" s="19" t="str">
        <f t="shared" si="2"/>
        <v>reparos simples</v>
      </c>
      <c r="H72" s="19"/>
      <c r="I72" s="19"/>
      <c r="J72" s="19"/>
      <c r="K72" s="19"/>
      <c r="L72" s="19"/>
      <c r="M72" s="100">
        <f t="shared" si="3"/>
        <v>18.100000000000001</v>
      </c>
      <c r="N72" s="100"/>
      <c r="O72" s="100"/>
      <c r="P72" s="101">
        <f t="shared" si="0"/>
        <v>0.63350000000000006</v>
      </c>
      <c r="Q72" s="101"/>
      <c r="R72" s="101"/>
      <c r="AA72" s="219"/>
    </row>
    <row r="73" spans="1:27" ht="20.100000000000001" customHeight="1" x14ac:dyDescent="0.25">
      <c r="A73" s="97">
        <v>19</v>
      </c>
      <c r="B73" s="97"/>
      <c r="C73" s="98">
        <f t="shared" si="4"/>
        <v>0.01</v>
      </c>
      <c r="D73" s="98"/>
      <c r="E73" s="99" t="s">
        <v>129</v>
      </c>
      <c r="F73" s="99"/>
      <c r="G73" s="19" t="str">
        <f t="shared" si="2"/>
        <v>entre novo e regular</v>
      </c>
      <c r="H73" s="19"/>
      <c r="I73" s="19"/>
      <c r="J73" s="19"/>
      <c r="K73" s="19"/>
      <c r="L73" s="19"/>
      <c r="M73" s="100">
        <f t="shared" si="3"/>
        <v>0.32</v>
      </c>
      <c r="N73" s="100"/>
      <c r="O73" s="100"/>
      <c r="P73" s="101">
        <f t="shared" si="0"/>
        <v>3.2000000000000002E-3</v>
      </c>
      <c r="Q73" s="101"/>
      <c r="R73" s="101"/>
      <c r="AA73" s="219"/>
    </row>
    <row r="74" spans="1:27" ht="20.100000000000001" customHeight="1" x14ac:dyDescent="0.25">
      <c r="A74" s="97">
        <v>20</v>
      </c>
      <c r="B74" s="97"/>
      <c r="C74" s="98">
        <f t="shared" si="4"/>
        <v>2.5000000000000001E-2</v>
      </c>
      <c r="D74" s="98"/>
      <c r="E74" s="99" t="s">
        <v>132</v>
      </c>
      <c r="F74" s="99"/>
      <c r="G74" s="19" t="str">
        <f t="shared" si="2"/>
        <v>regular</v>
      </c>
      <c r="H74" s="19"/>
      <c r="I74" s="19"/>
      <c r="J74" s="19"/>
      <c r="K74" s="19"/>
      <c r="L74" s="19"/>
      <c r="M74" s="100">
        <f t="shared" si="3"/>
        <v>2.52</v>
      </c>
      <c r="N74" s="100"/>
      <c r="O74" s="100"/>
      <c r="P74" s="101">
        <f t="shared" si="0"/>
        <v>6.3E-2</v>
      </c>
      <c r="Q74" s="101"/>
      <c r="R74" s="101"/>
      <c r="AA74" s="219"/>
    </row>
    <row r="75" spans="1:27" ht="20.100000000000001" customHeight="1" x14ac:dyDescent="0.25">
      <c r="A75" s="97">
        <v>21</v>
      </c>
      <c r="B75" s="97"/>
      <c r="C75" s="98">
        <f>P51</f>
        <v>1.2999999999999999E-2</v>
      </c>
      <c r="D75" s="98"/>
      <c r="E75" s="99" t="s">
        <v>60</v>
      </c>
      <c r="F75" s="99"/>
      <c r="G75" s="19" t="str">
        <f t="shared" si="2"/>
        <v>sem valor</v>
      </c>
      <c r="H75" s="19"/>
      <c r="I75" s="19"/>
      <c r="J75" s="19"/>
      <c r="K75" s="19"/>
      <c r="L75" s="19"/>
      <c r="M75" s="100">
        <f t="shared" si="3"/>
        <v>100</v>
      </c>
      <c r="N75" s="100"/>
      <c r="O75" s="100"/>
      <c r="P75" s="101">
        <f t="shared" si="0"/>
        <v>1.3</v>
      </c>
      <c r="Q75" s="101"/>
      <c r="R75" s="101"/>
      <c r="AA75" s="219"/>
    </row>
    <row r="76" spans="1:27" ht="20.100000000000001" customHeight="1" x14ac:dyDescent="0.25">
      <c r="C76" s="295"/>
      <c r="D76" s="295"/>
      <c r="E76" s="295"/>
      <c r="F76" s="295"/>
      <c r="AA76" s="219"/>
    </row>
    <row r="77" spans="1:27" ht="20.100000000000001" customHeight="1" x14ac:dyDescent="0.25">
      <c r="A77" s="22" t="s">
        <v>376</v>
      </c>
      <c r="B77" s="22"/>
      <c r="C77" s="95">
        <f>SUM(C55:D75)</f>
        <v>1</v>
      </c>
      <c r="D77" s="95"/>
      <c r="E77" s="250"/>
      <c r="F77" s="250"/>
      <c r="G77" s="248"/>
      <c r="H77" s="248"/>
      <c r="I77" s="37" t="s">
        <v>377</v>
      </c>
      <c r="J77" s="37"/>
      <c r="K77" s="37"/>
      <c r="L77" s="37"/>
      <c r="M77" s="37"/>
      <c r="N77" s="37"/>
      <c r="O77" s="37"/>
      <c r="P77" s="96">
        <f>SUM(P55:P75)</f>
        <v>18.08137</v>
      </c>
      <c r="Q77" s="96"/>
      <c r="R77" s="96"/>
      <c r="AA77" s="219"/>
    </row>
    <row r="78" spans="1:27" ht="20.100000000000001" customHeight="1" x14ac:dyDescent="0.25">
      <c r="AA78" s="219"/>
    </row>
    <row r="79" spans="1:27" ht="20.100000000000001" customHeight="1" x14ac:dyDescent="0.25">
      <c r="A79" s="22" t="s">
        <v>261</v>
      </c>
      <c r="B79" s="22"/>
      <c r="C79" s="22"/>
      <c r="D79" s="22"/>
      <c r="E79" s="22"/>
      <c r="F79" s="37">
        <f>P77</f>
        <v>18.08137</v>
      </c>
      <c r="G79" s="37"/>
      <c r="H79" s="37"/>
      <c r="I79" s="37"/>
      <c r="J79" s="37"/>
      <c r="K79" s="37"/>
      <c r="L79" s="37"/>
      <c r="AA79" s="219"/>
    </row>
    <row r="80" spans="1:27" ht="20.100000000000001" customHeight="1" x14ac:dyDescent="0.25">
      <c r="A80" s="17" t="s">
        <v>262</v>
      </c>
      <c r="B80" s="17"/>
      <c r="C80" s="17"/>
      <c r="D80" s="17"/>
      <c r="E80" s="17"/>
      <c r="F80" s="17"/>
      <c r="G80" s="17"/>
      <c r="H80" s="17"/>
      <c r="I80" s="73">
        <f>X81</f>
        <v>0.37934099209183675</v>
      </c>
      <c r="J80" s="73"/>
      <c r="K80" s="73"/>
      <c r="L80" s="73"/>
      <c r="W80" s="209" t="s">
        <v>298</v>
      </c>
      <c r="X80" s="230">
        <f>((E20/E21)+(E20^2/E21^2))/2</f>
        <v>0.24234693877551022</v>
      </c>
      <c r="Z80" s="208" t="s">
        <v>305</v>
      </c>
      <c r="AA80" s="208" t="e">
        <f>#REF!</f>
        <v>#REF!</v>
      </c>
    </row>
    <row r="81" spans="1:41" ht="20.100000000000001" customHeight="1" x14ac:dyDescent="0.25">
      <c r="A81" s="27" t="s">
        <v>263</v>
      </c>
      <c r="B81" s="27"/>
      <c r="C81" s="27"/>
      <c r="D81" s="27"/>
      <c r="E81" s="27"/>
      <c r="F81" s="27"/>
      <c r="G81" s="27"/>
      <c r="H81" s="27"/>
      <c r="I81" s="40">
        <f>-(I80)</f>
        <v>-0.37934099209183675</v>
      </c>
      <c r="J81" s="40"/>
      <c r="K81" s="40"/>
      <c r="L81" s="40"/>
      <c r="W81" s="209" t="s">
        <v>299</v>
      </c>
      <c r="X81" s="230">
        <f>X80+((1-X80)*(F79/100))</f>
        <v>0.37934099209183675</v>
      </c>
      <c r="Z81" s="208" t="s">
        <v>308</v>
      </c>
      <c r="AA81" s="208">
        <f>L93</f>
        <v>0</v>
      </c>
    </row>
    <row r="82" spans="1:41" ht="20.100000000000001" customHeight="1" x14ac:dyDescent="0.25">
      <c r="A82" s="27" t="s">
        <v>264</v>
      </c>
      <c r="B82" s="27"/>
      <c r="C82" s="27"/>
      <c r="D82" s="27"/>
      <c r="E82" s="27"/>
      <c r="F82" s="27"/>
      <c r="G82" s="27"/>
      <c r="H82" s="27"/>
      <c r="I82" s="70">
        <f>1+I81</f>
        <v>0.62065900790816331</v>
      </c>
      <c r="J82" s="70"/>
      <c r="K82" s="70"/>
      <c r="L82" s="70"/>
      <c r="AA82" s="219"/>
    </row>
    <row r="83" spans="1:41" ht="20.100000000000001" customHeight="1" x14ac:dyDescent="0.25">
      <c r="A83" s="240"/>
      <c r="B83" s="240"/>
      <c r="C83" s="240"/>
      <c r="D83" s="240"/>
      <c r="E83" s="240"/>
      <c r="F83" s="240"/>
      <c r="G83" s="240"/>
      <c r="H83" s="240"/>
      <c r="I83" s="240"/>
      <c r="J83" s="240"/>
      <c r="K83" s="240"/>
      <c r="L83" s="240"/>
      <c r="AA83" s="219"/>
    </row>
    <row r="84" spans="1:41" ht="20.100000000000001" customHeight="1" x14ac:dyDescent="0.25">
      <c r="A84" s="22" t="s">
        <v>254</v>
      </c>
      <c r="B84" s="22"/>
      <c r="C84" s="22"/>
      <c r="D84" s="22"/>
      <c r="E84" s="22"/>
      <c r="F84" s="22"/>
      <c r="G84" s="22"/>
      <c r="H84" s="22"/>
      <c r="I84" s="22"/>
      <c r="J84" s="22"/>
      <c r="K84" s="22"/>
      <c r="L84" s="36">
        <f>L16</f>
        <v>319820.7145</v>
      </c>
      <c r="M84" s="36"/>
      <c r="N84" s="36"/>
      <c r="O84" s="36"/>
      <c r="P84" s="36"/>
      <c r="Q84" s="36"/>
      <c r="R84" s="36"/>
      <c r="AA84" s="219"/>
    </row>
    <row r="85" spans="1:41" ht="20.100000000000001" customHeight="1" x14ac:dyDescent="0.25">
      <c r="A85" s="22" t="s">
        <v>265</v>
      </c>
      <c r="B85" s="22"/>
      <c r="C85" s="22"/>
      <c r="D85" s="22"/>
      <c r="E85" s="22"/>
      <c r="F85" s="22"/>
      <c r="G85" s="22"/>
      <c r="H85" s="22"/>
      <c r="I85" s="22"/>
      <c r="J85" s="22"/>
      <c r="K85" s="22"/>
      <c r="L85" s="36">
        <f>L84*I81</f>
        <v>-121321.10712995008</v>
      </c>
      <c r="M85" s="36"/>
      <c r="N85" s="36"/>
      <c r="O85" s="36"/>
      <c r="P85" s="36"/>
      <c r="Q85" s="36"/>
      <c r="R85" s="36"/>
      <c r="AA85" s="219"/>
    </row>
    <row r="86" spans="1:41" ht="20.100000000000001" customHeight="1" x14ac:dyDescent="0.25">
      <c r="A86" s="273"/>
      <c r="B86" s="273"/>
      <c r="C86" s="273"/>
      <c r="D86" s="273"/>
      <c r="E86" s="273"/>
      <c r="F86" s="273"/>
      <c r="G86" s="273"/>
      <c r="H86" s="273"/>
      <c r="I86" s="273"/>
      <c r="J86" s="273"/>
      <c r="K86" s="273"/>
      <c r="L86" s="273"/>
      <c r="M86" s="273"/>
      <c r="N86" s="273"/>
      <c r="O86" s="273"/>
      <c r="P86" s="273"/>
      <c r="Q86" s="273"/>
      <c r="R86" s="273"/>
      <c r="W86" s="223" t="s">
        <v>92</v>
      </c>
      <c r="X86" s="223" t="s">
        <v>687</v>
      </c>
      <c r="Y86" s="223" t="s">
        <v>89</v>
      </c>
      <c r="Z86" s="223" t="s">
        <v>562</v>
      </c>
      <c r="AA86" s="223" t="s">
        <v>688</v>
      </c>
      <c r="AB86" s="209" t="s">
        <v>689</v>
      </c>
      <c r="AC86" s="223" t="s">
        <v>690</v>
      </c>
      <c r="AD86" s="209" t="s">
        <v>691</v>
      </c>
      <c r="AF86" s="229"/>
      <c r="AG86" s="229"/>
    </row>
    <row r="87" spans="1:41" ht="20.100000000000001" customHeight="1" x14ac:dyDescent="0.25">
      <c r="A87" s="68" t="s">
        <v>266</v>
      </c>
      <c r="B87" s="68"/>
      <c r="C87" s="68"/>
      <c r="D87" s="68"/>
      <c r="E87" s="68"/>
      <c r="F87" s="68"/>
      <c r="G87" s="68"/>
      <c r="H87" s="68"/>
      <c r="I87" s="68"/>
      <c r="J87" s="68"/>
      <c r="K87" s="68"/>
      <c r="L87" s="36">
        <f>L84+L85</f>
        <v>198499.60737004993</v>
      </c>
      <c r="M87" s="36"/>
      <c r="N87" s="36"/>
      <c r="O87" s="36"/>
      <c r="P87" s="36"/>
      <c r="Q87" s="36"/>
      <c r="R87" s="36"/>
      <c r="U87" s="208" t="s">
        <v>302</v>
      </c>
      <c r="V87" s="227">
        <f>MATCH(K90,X86:AD86,0)</f>
        <v>6</v>
      </c>
      <c r="W87" s="232">
        <v>0</v>
      </c>
      <c r="X87" s="347">
        <v>0.15</v>
      </c>
      <c r="Y87" s="347">
        <v>0.25</v>
      </c>
      <c r="Z87" s="347">
        <v>0.1</v>
      </c>
      <c r="AA87" s="348">
        <v>0.05</v>
      </c>
      <c r="AB87" s="348">
        <v>0.1</v>
      </c>
      <c r="AC87" s="347">
        <v>0.05</v>
      </c>
      <c r="AD87" s="348">
        <v>0.15</v>
      </c>
      <c r="AH87" s="227">
        <v>0</v>
      </c>
      <c r="AI87" s="225">
        <f t="shared" ref="AI87:AI97" si="5">15-(AH87*2.5/10)</f>
        <v>15</v>
      </c>
      <c r="AJ87" s="225">
        <f t="shared" ref="AJ87:AJ97" si="6">25-AH87*4/10</f>
        <v>25</v>
      </c>
      <c r="AK87" s="225">
        <f t="shared" ref="AK87:AK97" si="7">10-AH87*1.6/10</f>
        <v>10</v>
      </c>
      <c r="AL87" s="209">
        <f t="shared" ref="AL87:AL118" si="8">AN87</f>
        <v>5</v>
      </c>
      <c r="AM87" s="209">
        <f t="shared" ref="AM87:AM118" si="9">AK87</f>
        <v>10</v>
      </c>
      <c r="AN87" s="225">
        <f t="shared" ref="AN87:AN97" si="10">5-AH87*0.8/10</f>
        <v>5</v>
      </c>
      <c r="AO87" s="209">
        <f t="shared" ref="AO87:AO118" si="11">AI87</f>
        <v>15</v>
      </c>
    </row>
    <row r="88" spans="1:41" ht="20.100000000000001" customHeight="1" x14ac:dyDescent="0.25">
      <c r="U88" s="208" t="s">
        <v>303</v>
      </c>
      <c r="V88" s="227">
        <f>MATCH(K89,AH87:AH167,0)</f>
        <v>1</v>
      </c>
      <c r="W88" s="232">
        <f t="shared" ref="W88:W119" si="12">AH88</f>
        <v>1</v>
      </c>
      <c r="X88" s="347">
        <f t="shared" ref="X88:X119" si="13">AI88/100</f>
        <v>0.14749999999999999</v>
      </c>
      <c r="Y88" s="347">
        <f t="shared" ref="Y88:Y119" si="14">AJ88/100</f>
        <v>0.24600000000000002</v>
      </c>
      <c r="Z88" s="347">
        <f t="shared" ref="Z88:Z119" si="15">AK88/100</f>
        <v>9.8400000000000001E-2</v>
      </c>
      <c r="AA88" s="348">
        <f t="shared" ref="AA88:AA119" si="16">AC88</f>
        <v>4.9200000000000001E-2</v>
      </c>
      <c r="AB88" s="348">
        <f t="shared" ref="AB88:AB119" si="17">Z88</f>
        <v>9.8400000000000001E-2</v>
      </c>
      <c r="AC88" s="347">
        <f t="shared" ref="AC88:AC119" si="18">AN88/100</f>
        <v>4.9200000000000001E-2</v>
      </c>
      <c r="AD88" s="348">
        <f t="shared" ref="AD88:AD119" si="19">X88</f>
        <v>0.14749999999999999</v>
      </c>
      <c r="AH88" s="227">
        <v>1</v>
      </c>
      <c r="AI88" s="225">
        <f t="shared" si="5"/>
        <v>14.75</v>
      </c>
      <c r="AJ88" s="225">
        <f t="shared" si="6"/>
        <v>24.6</v>
      </c>
      <c r="AK88" s="225">
        <f t="shared" si="7"/>
        <v>9.84</v>
      </c>
      <c r="AL88" s="209">
        <f t="shared" si="8"/>
        <v>4.92</v>
      </c>
      <c r="AM88" s="209">
        <f t="shared" si="9"/>
        <v>9.84</v>
      </c>
      <c r="AN88" s="225">
        <f t="shared" si="10"/>
        <v>4.92</v>
      </c>
      <c r="AO88" s="209">
        <f t="shared" si="11"/>
        <v>14.75</v>
      </c>
    </row>
    <row r="89" spans="1:41" ht="20.100000000000001" customHeight="1" x14ac:dyDescent="0.25">
      <c r="A89" s="69" t="s">
        <v>267</v>
      </c>
      <c r="B89" s="69"/>
      <c r="C89" s="69"/>
      <c r="D89" s="69"/>
      <c r="E89" s="69"/>
      <c r="F89" s="69"/>
      <c r="G89" s="69"/>
      <c r="H89" s="69"/>
      <c r="I89" s="69"/>
      <c r="J89" s="69"/>
      <c r="K89" s="69"/>
      <c r="L89" s="69"/>
      <c r="M89" s="69"/>
      <c r="N89" s="69"/>
      <c r="O89" s="69"/>
      <c r="P89" s="69"/>
      <c r="Q89" s="69"/>
      <c r="R89" s="69"/>
      <c r="U89" s="208" t="s">
        <v>301</v>
      </c>
      <c r="V89" s="224" cm="1">
        <f t="array" ref="V89">INDEX(AI87:AN167,V88,V87)</f>
        <v>5</v>
      </c>
      <c r="W89" s="232">
        <f t="shared" si="12"/>
        <v>2</v>
      </c>
      <c r="X89" s="347">
        <f t="shared" si="13"/>
        <v>0.14499999999999999</v>
      </c>
      <c r="Y89" s="347">
        <f t="shared" si="14"/>
        <v>0.24199999999999999</v>
      </c>
      <c r="Z89" s="347">
        <f t="shared" si="15"/>
        <v>9.6799999999999997E-2</v>
      </c>
      <c r="AA89" s="348">
        <f t="shared" si="16"/>
        <v>4.8399999999999999E-2</v>
      </c>
      <c r="AB89" s="348">
        <f t="shared" si="17"/>
        <v>9.6799999999999997E-2</v>
      </c>
      <c r="AC89" s="347">
        <f t="shared" si="18"/>
        <v>4.8399999999999999E-2</v>
      </c>
      <c r="AD89" s="348">
        <f t="shared" si="19"/>
        <v>0.14499999999999999</v>
      </c>
      <c r="AH89" s="227">
        <v>2</v>
      </c>
      <c r="AI89" s="225">
        <f t="shared" si="5"/>
        <v>14.5</v>
      </c>
      <c r="AJ89" s="225">
        <f t="shared" si="6"/>
        <v>24.2</v>
      </c>
      <c r="AK89" s="225">
        <f t="shared" si="7"/>
        <v>9.68</v>
      </c>
      <c r="AL89" s="209">
        <f t="shared" si="8"/>
        <v>4.84</v>
      </c>
      <c r="AM89" s="209">
        <f t="shared" si="9"/>
        <v>9.68</v>
      </c>
      <c r="AN89" s="225">
        <f t="shared" si="10"/>
        <v>4.84</v>
      </c>
      <c r="AO89" s="209">
        <f t="shared" si="11"/>
        <v>14.5</v>
      </c>
    </row>
    <row r="90" spans="1:41" ht="20.100000000000001" customHeight="1" x14ac:dyDescent="0.25">
      <c r="A90" s="22" t="s">
        <v>268</v>
      </c>
      <c r="B90" s="22"/>
      <c r="C90" s="22"/>
      <c r="D90" s="248"/>
      <c r="E90" s="248"/>
      <c r="F90" s="248"/>
      <c r="G90" s="248"/>
      <c r="H90" s="248"/>
      <c r="I90" s="248"/>
      <c r="J90" s="248"/>
      <c r="K90" s="19" t="s">
        <v>690</v>
      </c>
      <c r="L90" s="19"/>
      <c r="M90" s="19"/>
      <c r="N90" s="19"/>
      <c r="O90" s="19"/>
      <c r="P90" s="19"/>
      <c r="Q90" s="19"/>
      <c r="R90" s="19"/>
      <c r="U90" s="208" t="s">
        <v>304</v>
      </c>
      <c r="V90" s="224">
        <f>V89/100</f>
        <v>0.05</v>
      </c>
      <c r="W90" s="232">
        <f t="shared" si="12"/>
        <v>3</v>
      </c>
      <c r="X90" s="347">
        <f t="shared" si="13"/>
        <v>0.14249999999999999</v>
      </c>
      <c r="Y90" s="347">
        <f t="shared" si="14"/>
        <v>0.23800000000000002</v>
      </c>
      <c r="Z90" s="347">
        <f t="shared" si="15"/>
        <v>9.5199999999999993E-2</v>
      </c>
      <c r="AA90" s="348">
        <f t="shared" si="16"/>
        <v>4.7599999999999996E-2</v>
      </c>
      <c r="AB90" s="348">
        <f t="shared" si="17"/>
        <v>9.5199999999999993E-2</v>
      </c>
      <c r="AC90" s="347">
        <f t="shared" si="18"/>
        <v>4.7599999999999996E-2</v>
      </c>
      <c r="AD90" s="348">
        <f t="shared" si="19"/>
        <v>0.14249999999999999</v>
      </c>
      <c r="AH90" s="227">
        <v>3</v>
      </c>
      <c r="AI90" s="225">
        <f t="shared" si="5"/>
        <v>14.25</v>
      </c>
      <c r="AJ90" s="225">
        <f t="shared" si="6"/>
        <v>23.8</v>
      </c>
      <c r="AK90" s="225">
        <f t="shared" si="7"/>
        <v>9.52</v>
      </c>
      <c r="AL90" s="209">
        <f t="shared" si="8"/>
        <v>4.76</v>
      </c>
      <c r="AM90" s="209">
        <f t="shared" si="9"/>
        <v>9.52</v>
      </c>
      <c r="AN90" s="225">
        <f t="shared" si="10"/>
        <v>4.76</v>
      </c>
      <c r="AO90" s="209">
        <f t="shared" si="11"/>
        <v>14.25</v>
      </c>
    </row>
    <row r="91" spans="1:41" ht="20.100000000000001" customHeight="1" x14ac:dyDescent="0.25">
      <c r="A91" s="27" t="s">
        <v>269</v>
      </c>
      <c r="B91" s="27"/>
      <c r="C91" s="27"/>
      <c r="D91" s="246"/>
      <c r="E91" s="246"/>
      <c r="F91" s="246"/>
      <c r="G91" s="246"/>
      <c r="H91" s="246"/>
      <c r="I91" s="246"/>
      <c r="J91" s="246"/>
      <c r="K91" s="245">
        <f>E20</f>
        <v>25</v>
      </c>
      <c r="L91" s="249" t="s">
        <v>270</v>
      </c>
      <c r="M91" s="249"/>
      <c r="N91" s="249"/>
      <c r="O91" s="249"/>
      <c r="P91" s="249"/>
      <c r="Q91" s="249"/>
      <c r="R91" s="249"/>
      <c r="U91" s="209" t="s">
        <v>3</v>
      </c>
      <c r="V91" s="224">
        <f>1+V90</f>
        <v>1.05</v>
      </c>
      <c r="W91" s="232">
        <f t="shared" si="12"/>
        <v>4</v>
      </c>
      <c r="X91" s="347">
        <f t="shared" si="13"/>
        <v>0.14000000000000001</v>
      </c>
      <c r="Y91" s="347">
        <f t="shared" si="14"/>
        <v>0.23399999999999999</v>
      </c>
      <c r="Z91" s="347">
        <f t="shared" si="15"/>
        <v>9.3599999999999989E-2</v>
      </c>
      <c r="AA91" s="348">
        <f t="shared" si="16"/>
        <v>4.6799999999999994E-2</v>
      </c>
      <c r="AB91" s="348">
        <f t="shared" si="17"/>
        <v>9.3599999999999989E-2</v>
      </c>
      <c r="AC91" s="347">
        <f t="shared" si="18"/>
        <v>4.6799999999999994E-2</v>
      </c>
      <c r="AD91" s="348">
        <f t="shared" si="19"/>
        <v>0.14000000000000001</v>
      </c>
      <c r="AH91" s="227">
        <v>4</v>
      </c>
      <c r="AI91" s="225">
        <f t="shared" si="5"/>
        <v>14</v>
      </c>
      <c r="AJ91" s="225">
        <f t="shared" si="6"/>
        <v>23.4</v>
      </c>
      <c r="AK91" s="225">
        <f t="shared" si="7"/>
        <v>9.36</v>
      </c>
      <c r="AL91" s="209">
        <f t="shared" si="8"/>
        <v>4.68</v>
      </c>
      <c r="AM91" s="209">
        <f t="shared" si="9"/>
        <v>9.36</v>
      </c>
      <c r="AN91" s="225">
        <f t="shared" si="10"/>
        <v>4.68</v>
      </c>
      <c r="AO91" s="209">
        <f t="shared" si="11"/>
        <v>14</v>
      </c>
    </row>
    <row r="92" spans="1:41" ht="20.100000000000001" customHeight="1" x14ac:dyDescent="0.25">
      <c r="A92" s="22" t="s">
        <v>300</v>
      </c>
      <c r="B92" s="22"/>
      <c r="C92" s="22"/>
      <c r="D92" s="22"/>
      <c r="E92" s="22"/>
      <c r="F92" s="22"/>
      <c r="G92" s="22"/>
      <c r="H92" s="22"/>
      <c r="I92" s="22"/>
      <c r="J92" s="22"/>
      <c r="K92" s="22"/>
      <c r="L92" s="66">
        <f>V91</f>
        <v>1.05</v>
      </c>
      <c r="M92" s="66"/>
      <c r="N92" s="66"/>
      <c r="O92" s="66"/>
      <c r="P92" s="66"/>
      <c r="Q92" s="66"/>
      <c r="R92" s="66"/>
      <c r="U92" s="209"/>
      <c r="V92" s="209"/>
      <c r="W92" s="232">
        <f t="shared" si="12"/>
        <v>5</v>
      </c>
      <c r="X92" s="347">
        <f t="shared" si="13"/>
        <v>0.13750000000000001</v>
      </c>
      <c r="Y92" s="347">
        <f t="shared" si="14"/>
        <v>0.23</v>
      </c>
      <c r="Z92" s="347">
        <f t="shared" si="15"/>
        <v>9.1999999999999998E-2</v>
      </c>
      <c r="AA92" s="348">
        <f t="shared" si="16"/>
        <v>4.5999999999999999E-2</v>
      </c>
      <c r="AB92" s="348">
        <f t="shared" si="17"/>
        <v>9.1999999999999998E-2</v>
      </c>
      <c r="AC92" s="347">
        <f t="shared" si="18"/>
        <v>4.5999999999999999E-2</v>
      </c>
      <c r="AD92" s="348">
        <f t="shared" si="19"/>
        <v>0.13750000000000001</v>
      </c>
      <c r="AH92" s="227">
        <v>5</v>
      </c>
      <c r="AI92" s="225">
        <f t="shared" si="5"/>
        <v>13.75</v>
      </c>
      <c r="AJ92" s="225">
        <f t="shared" si="6"/>
        <v>23</v>
      </c>
      <c r="AK92" s="225">
        <f t="shared" si="7"/>
        <v>9.1999999999999993</v>
      </c>
      <c r="AL92" s="209">
        <f t="shared" si="8"/>
        <v>4.5999999999999996</v>
      </c>
      <c r="AM92" s="209">
        <f t="shared" si="9"/>
        <v>9.1999999999999993</v>
      </c>
      <c r="AN92" s="225">
        <f t="shared" si="10"/>
        <v>4.5999999999999996</v>
      </c>
      <c r="AO92" s="209">
        <f t="shared" si="11"/>
        <v>13.75</v>
      </c>
    </row>
    <row r="93" spans="1:41" ht="20.100000000000001" customHeight="1" x14ac:dyDescent="0.25">
      <c r="A93" s="378"/>
      <c r="B93" s="378"/>
      <c r="C93" s="378"/>
      <c r="D93" s="378"/>
      <c r="E93" s="378"/>
      <c r="F93" s="378"/>
      <c r="G93" s="378"/>
      <c r="H93" s="378"/>
      <c r="I93" s="378"/>
      <c r="J93" s="378"/>
      <c r="K93" s="378"/>
      <c r="L93" s="378"/>
      <c r="M93" s="378"/>
      <c r="N93" s="378"/>
      <c r="O93" s="378"/>
      <c r="P93" s="378"/>
      <c r="Q93" s="378"/>
      <c r="R93" s="378"/>
      <c r="W93" s="232">
        <f t="shared" si="12"/>
        <v>6</v>
      </c>
      <c r="X93" s="347">
        <f t="shared" si="13"/>
        <v>0.13500000000000001</v>
      </c>
      <c r="Y93" s="347">
        <f t="shared" si="14"/>
        <v>0.22600000000000001</v>
      </c>
      <c r="Z93" s="347">
        <f t="shared" si="15"/>
        <v>9.0399999999999994E-2</v>
      </c>
      <c r="AA93" s="348">
        <f t="shared" si="16"/>
        <v>4.5199999999999997E-2</v>
      </c>
      <c r="AB93" s="348">
        <f t="shared" si="17"/>
        <v>9.0399999999999994E-2</v>
      </c>
      <c r="AC93" s="347">
        <f t="shared" si="18"/>
        <v>4.5199999999999997E-2</v>
      </c>
      <c r="AD93" s="348">
        <f t="shared" si="19"/>
        <v>0.13500000000000001</v>
      </c>
      <c r="AH93" s="227">
        <v>6</v>
      </c>
      <c r="AI93" s="225">
        <f t="shared" si="5"/>
        <v>13.5</v>
      </c>
      <c r="AJ93" s="225">
        <f t="shared" si="6"/>
        <v>22.6</v>
      </c>
      <c r="AK93" s="225">
        <f t="shared" si="7"/>
        <v>9.0399999999999991</v>
      </c>
      <c r="AL93" s="209">
        <f t="shared" si="8"/>
        <v>4.5199999999999996</v>
      </c>
      <c r="AM93" s="209">
        <f t="shared" si="9"/>
        <v>9.0399999999999991</v>
      </c>
      <c r="AN93" s="225">
        <f t="shared" si="10"/>
        <v>4.5199999999999996</v>
      </c>
      <c r="AO93" s="209">
        <f t="shared" si="11"/>
        <v>13.5</v>
      </c>
    </row>
    <row r="94" spans="1:41" ht="20.100000000000001" customHeight="1" x14ac:dyDescent="0.25">
      <c r="A94" s="22" t="s">
        <v>693</v>
      </c>
      <c r="B94" s="22"/>
      <c r="C94" s="22"/>
      <c r="D94" s="22"/>
      <c r="E94" s="22"/>
      <c r="F94" s="22"/>
      <c r="G94" s="22"/>
      <c r="H94" s="22"/>
      <c r="I94" s="22"/>
      <c r="J94" s="22"/>
      <c r="K94" s="22"/>
      <c r="L94" s="22"/>
      <c r="M94" s="22"/>
      <c r="N94" s="22"/>
      <c r="O94" s="94">
        <f>L87*L92</f>
        <v>208424.58773855242</v>
      </c>
      <c r="P94" s="94"/>
      <c r="Q94" s="94"/>
      <c r="R94" s="94"/>
      <c r="W94" s="232">
        <f t="shared" si="12"/>
        <v>7</v>
      </c>
      <c r="X94" s="347">
        <f t="shared" si="13"/>
        <v>0.13250000000000001</v>
      </c>
      <c r="Y94" s="347">
        <f t="shared" si="14"/>
        <v>0.222</v>
      </c>
      <c r="Z94" s="347">
        <f t="shared" si="15"/>
        <v>8.879999999999999E-2</v>
      </c>
      <c r="AA94" s="348">
        <f t="shared" si="16"/>
        <v>4.4399999999999995E-2</v>
      </c>
      <c r="AB94" s="348">
        <f t="shared" si="17"/>
        <v>8.879999999999999E-2</v>
      </c>
      <c r="AC94" s="347">
        <f t="shared" si="18"/>
        <v>4.4399999999999995E-2</v>
      </c>
      <c r="AD94" s="348">
        <f t="shared" si="19"/>
        <v>0.13250000000000001</v>
      </c>
      <c r="AH94" s="227">
        <v>7</v>
      </c>
      <c r="AI94" s="225">
        <f t="shared" si="5"/>
        <v>13.25</v>
      </c>
      <c r="AJ94" s="225">
        <f t="shared" si="6"/>
        <v>22.2</v>
      </c>
      <c r="AK94" s="225">
        <f t="shared" si="7"/>
        <v>8.879999999999999</v>
      </c>
      <c r="AL94" s="209">
        <f t="shared" si="8"/>
        <v>4.4399999999999995</v>
      </c>
      <c r="AM94" s="209">
        <f t="shared" si="9"/>
        <v>8.879999999999999</v>
      </c>
      <c r="AN94" s="225">
        <f t="shared" si="10"/>
        <v>4.4399999999999995</v>
      </c>
      <c r="AO94" s="209">
        <f t="shared" si="11"/>
        <v>13.25</v>
      </c>
    </row>
    <row r="95" spans="1:41" ht="20.100000000000001" customHeight="1" x14ac:dyDescent="0.25">
      <c r="A95" s="378"/>
      <c r="B95" s="378"/>
      <c r="C95" s="378"/>
      <c r="D95" s="378"/>
      <c r="E95" s="378"/>
      <c r="F95" s="378"/>
      <c r="G95" s="378"/>
      <c r="H95" s="378"/>
      <c r="I95" s="378"/>
      <c r="J95" s="378"/>
      <c r="K95" s="378"/>
      <c r="L95" s="378"/>
      <c r="M95" s="378"/>
      <c r="N95" s="378"/>
      <c r="O95" s="378"/>
      <c r="P95" s="378"/>
      <c r="Q95" s="378"/>
      <c r="R95" s="378"/>
      <c r="W95" s="232">
        <f t="shared" si="12"/>
        <v>8</v>
      </c>
      <c r="X95" s="347">
        <f t="shared" si="13"/>
        <v>0.13</v>
      </c>
      <c r="Y95" s="347">
        <f t="shared" si="14"/>
        <v>0.218</v>
      </c>
      <c r="Z95" s="347">
        <f t="shared" si="15"/>
        <v>8.72E-2</v>
      </c>
      <c r="AA95" s="348">
        <f t="shared" si="16"/>
        <v>4.36E-2</v>
      </c>
      <c r="AB95" s="348">
        <f t="shared" si="17"/>
        <v>8.72E-2</v>
      </c>
      <c r="AC95" s="347">
        <f t="shared" si="18"/>
        <v>4.36E-2</v>
      </c>
      <c r="AD95" s="348">
        <f t="shared" si="19"/>
        <v>0.13</v>
      </c>
      <c r="AH95" s="227">
        <v>8</v>
      </c>
      <c r="AI95" s="225">
        <f t="shared" si="5"/>
        <v>13</v>
      </c>
      <c r="AJ95" s="225">
        <f t="shared" si="6"/>
        <v>21.8</v>
      </c>
      <c r="AK95" s="225">
        <f t="shared" si="7"/>
        <v>8.7200000000000006</v>
      </c>
      <c r="AL95" s="209">
        <f t="shared" si="8"/>
        <v>4.3600000000000003</v>
      </c>
      <c r="AM95" s="209">
        <f t="shared" si="9"/>
        <v>8.7200000000000006</v>
      </c>
      <c r="AN95" s="225">
        <f t="shared" si="10"/>
        <v>4.3600000000000003</v>
      </c>
      <c r="AO95" s="209">
        <f t="shared" si="11"/>
        <v>13</v>
      </c>
    </row>
    <row r="96" spans="1:41" ht="20.100000000000001" customHeight="1" x14ac:dyDescent="0.25">
      <c r="A96" s="19" t="s">
        <v>55</v>
      </c>
      <c r="B96" s="19"/>
      <c r="C96" s="19"/>
      <c r="D96" s="19"/>
      <c r="E96" s="19"/>
      <c r="F96" s="19"/>
      <c r="G96" s="19"/>
      <c r="H96" s="19"/>
      <c r="I96" s="19"/>
      <c r="J96" s="19"/>
      <c r="K96" s="19"/>
      <c r="L96" s="19"/>
      <c r="M96" s="19"/>
      <c r="N96" s="19"/>
      <c r="O96" s="19"/>
      <c r="P96" s="19"/>
      <c r="Q96" s="19"/>
      <c r="R96" s="19"/>
      <c r="W96" s="232">
        <f t="shared" si="12"/>
        <v>9</v>
      </c>
      <c r="X96" s="347">
        <f t="shared" si="13"/>
        <v>0.1275</v>
      </c>
      <c r="Y96" s="347">
        <f t="shared" si="14"/>
        <v>0.214</v>
      </c>
      <c r="Z96" s="347">
        <f t="shared" si="15"/>
        <v>8.5600000000000009E-2</v>
      </c>
      <c r="AA96" s="348">
        <f t="shared" si="16"/>
        <v>4.2800000000000005E-2</v>
      </c>
      <c r="AB96" s="348">
        <f t="shared" si="17"/>
        <v>8.5600000000000009E-2</v>
      </c>
      <c r="AC96" s="347">
        <f t="shared" si="18"/>
        <v>4.2800000000000005E-2</v>
      </c>
      <c r="AD96" s="348">
        <f t="shared" si="19"/>
        <v>0.1275</v>
      </c>
      <c r="AH96" s="227">
        <v>9</v>
      </c>
      <c r="AI96" s="225">
        <f t="shared" si="5"/>
        <v>12.75</v>
      </c>
      <c r="AJ96" s="225">
        <f t="shared" si="6"/>
        <v>21.4</v>
      </c>
      <c r="AK96" s="225">
        <f t="shared" si="7"/>
        <v>8.56</v>
      </c>
      <c r="AL96" s="209">
        <f t="shared" si="8"/>
        <v>4.28</v>
      </c>
      <c r="AM96" s="209">
        <f t="shared" si="9"/>
        <v>8.56</v>
      </c>
      <c r="AN96" s="225">
        <f t="shared" si="10"/>
        <v>4.28</v>
      </c>
      <c r="AO96" s="209">
        <f t="shared" si="11"/>
        <v>12.75</v>
      </c>
    </row>
    <row r="97" spans="1:41" ht="20.100000000000001" customHeight="1" x14ac:dyDescent="0.25">
      <c r="W97" s="232">
        <f t="shared" si="12"/>
        <v>10</v>
      </c>
      <c r="X97" s="347">
        <f t="shared" si="13"/>
        <v>0.125</v>
      </c>
      <c r="Y97" s="347">
        <f t="shared" si="14"/>
        <v>0.21</v>
      </c>
      <c r="Z97" s="347">
        <f t="shared" si="15"/>
        <v>8.4000000000000005E-2</v>
      </c>
      <c r="AA97" s="348">
        <f t="shared" si="16"/>
        <v>4.2000000000000003E-2</v>
      </c>
      <c r="AB97" s="348">
        <f t="shared" si="17"/>
        <v>8.4000000000000005E-2</v>
      </c>
      <c r="AC97" s="347">
        <f t="shared" si="18"/>
        <v>4.2000000000000003E-2</v>
      </c>
      <c r="AD97" s="348">
        <f t="shared" si="19"/>
        <v>0.125</v>
      </c>
      <c r="AH97" s="227">
        <v>10</v>
      </c>
      <c r="AI97" s="225">
        <f t="shared" si="5"/>
        <v>12.5</v>
      </c>
      <c r="AJ97" s="225">
        <f t="shared" si="6"/>
        <v>21</v>
      </c>
      <c r="AK97" s="225">
        <f t="shared" si="7"/>
        <v>8.4</v>
      </c>
      <c r="AL97" s="209">
        <f t="shared" si="8"/>
        <v>4.2</v>
      </c>
      <c r="AM97" s="209">
        <f t="shared" si="9"/>
        <v>8.4</v>
      </c>
      <c r="AN97" s="225">
        <f t="shared" si="10"/>
        <v>4.2</v>
      </c>
      <c r="AO97" s="209">
        <f t="shared" si="11"/>
        <v>12.5</v>
      </c>
    </row>
    <row r="98" spans="1:41" ht="20.100000000000001" customHeight="1" x14ac:dyDescent="0.25">
      <c r="K98" s="19" t="s">
        <v>56</v>
      </c>
      <c r="L98" s="19"/>
      <c r="M98" s="19"/>
      <c r="N98" s="19"/>
      <c r="O98" s="64">
        <v>1</v>
      </c>
      <c r="P98" s="64"/>
      <c r="Q98" s="64"/>
      <c r="R98" s="64"/>
      <c r="W98" s="232">
        <f t="shared" si="12"/>
        <v>11</v>
      </c>
      <c r="X98" s="347">
        <f t="shared" si="13"/>
        <v>0.12029999999999999</v>
      </c>
      <c r="Y98" s="347">
        <f t="shared" si="14"/>
        <v>0.20199999999999999</v>
      </c>
      <c r="Z98" s="347">
        <f t="shared" si="15"/>
        <v>8.0799999999999997E-2</v>
      </c>
      <c r="AA98" s="348">
        <f t="shared" si="16"/>
        <v>4.0399999999999998E-2</v>
      </c>
      <c r="AB98" s="348">
        <f t="shared" si="17"/>
        <v>8.0799999999999997E-2</v>
      </c>
      <c r="AC98" s="347">
        <f t="shared" si="18"/>
        <v>4.0399999999999998E-2</v>
      </c>
      <c r="AD98" s="348">
        <f t="shared" si="19"/>
        <v>0.12029999999999999</v>
      </c>
      <c r="AH98" s="227">
        <v>11</v>
      </c>
      <c r="AI98" s="225">
        <f t="shared" ref="AI98:AI107" si="20">12.5-(AH98-10)*4.7/10</f>
        <v>12.03</v>
      </c>
      <c r="AJ98" s="225">
        <f t="shared" ref="AJ98:AJ107" si="21">21-((AH98-10)*(8/10))</f>
        <v>20.2</v>
      </c>
      <c r="AK98" s="225">
        <f t="shared" ref="AK98:AK107" si="22">8.4-(AH98-10)*3.2/10</f>
        <v>8.08</v>
      </c>
      <c r="AL98" s="209">
        <f t="shared" si="8"/>
        <v>4.04</v>
      </c>
      <c r="AM98" s="209">
        <f t="shared" si="9"/>
        <v>8.08</v>
      </c>
      <c r="AN98" s="225">
        <f t="shared" ref="AN98:AN107" si="23">4.2-(AH98-10)*1.6/10</f>
        <v>4.04</v>
      </c>
      <c r="AO98" s="209">
        <f t="shared" si="11"/>
        <v>12.03</v>
      </c>
    </row>
    <row r="99" spans="1:41" ht="20.100000000000001" customHeight="1" x14ac:dyDescent="0.25">
      <c r="K99" s="72" t="s">
        <v>57</v>
      </c>
      <c r="L99" s="72"/>
      <c r="M99" s="72"/>
      <c r="N99" s="72"/>
      <c r="O99" s="48">
        <f>O102-O94</f>
        <v>5.4122614475782029</v>
      </c>
      <c r="P99" s="48"/>
      <c r="Q99" s="48"/>
      <c r="R99" s="48"/>
      <c r="W99" s="232">
        <f t="shared" si="12"/>
        <v>12</v>
      </c>
      <c r="X99" s="347">
        <f t="shared" si="13"/>
        <v>0.11560000000000001</v>
      </c>
      <c r="Y99" s="347">
        <f t="shared" si="14"/>
        <v>0.19399999999999998</v>
      </c>
      <c r="Z99" s="347">
        <f t="shared" si="15"/>
        <v>7.7600000000000002E-2</v>
      </c>
      <c r="AA99" s="348">
        <f t="shared" si="16"/>
        <v>3.8800000000000001E-2</v>
      </c>
      <c r="AB99" s="348">
        <f t="shared" si="17"/>
        <v>7.7600000000000002E-2</v>
      </c>
      <c r="AC99" s="347">
        <f t="shared" si="18"/>
        <v>3.8800000000000001E-2</v>
      </c>
      <c r="AD99" s="348">
        <f t="shared" si="19"/>
        <v>0.11560000000000001</v>
      </c>
      <c r="AH99" s="227">
        <v>12</v>
      </c>
      <c r="AI99" s="225">
        <f t="shared" si="20"/>
        <v>11.56</v>
      </c>
      <c r="AJ99" s="225">
        <f t="shared" si="21"/>
        <v>19.399999999999999</v>
      </c>
      <c r="AK99" s="225">
        <f t="shared" si="22"/>
        <v>7.7600000000000007</v>
      </c>
      <c r="AL99" s="209">
        <f t="shared" si="8"/>
        <v>3.8800000000000003</v>
      </c>
      <c r="AM99" s="209">
        <f t="shared" si="9"/>
        <v>7.7600000000000007</v>
      </c>
      <c r="AN99" s="225">
        <f t="shared" si="23"/>
        <v>3.8800000000000003</v>
      </c>
      <c r="AO99" s="209">
        <f t="shared" si="11"/>
        <v>11.56</v>
      </c>
    </row>
    <row r="100" spans="1:41" ht="20.100000000000001" customHeight="1" x14ac:dyDescent="0.25">
      <c r="K100" s="72" t="s">
        <v>58</v>
      </c>
      <c r="L100" s="72"/>
      <c r="M100" s="72"/>
      <c r="N100" s="72"/>
      <c r="O100" s="65">
        <f>O99/O94</f>
        <v>2.5967480642770122E-5</v>
      </c>
      <c r="P100" s="65"/>
      <c r="Q100" s="65"/>
      <c r="R100" s="65"/>
      <c r="W100" s="232">
        <f t="shared" si="12"/>
        <v>13</v>
      </c>
      <c r="X100" s="347">
        <f t="shared" si="13"/>
        <v>0.1109</v>
      </c>
      <c r="Y100" s="347">
        <f t="shared" si="14"/>
        <v>0.18600000000000003</v>
      </c>
      <c r="Z100" s="347">
        <f t="shared" si="15"/>
        <v>7.4400000000000008E-2</v>
      </c>
      <c r="AA100" s="348">
        <f t="shared" si="16"/>
        <v>3.7200000000000004E-2</v>
      </c>
      <c r="AB100" s="348">
        <f t="shared" si="17"/>
        <v>7.4400000000000008E-2</v>
      </c>
      <c r="AC100" s="347">
        <f t="shared" si="18"/>
        <v>3.7200000000000004E-2</v>
      </c>
      <c r="AD100" s="348">
        <f t="shared" si="19"/>
        <v>0.1109</v>
      </c>
      <c r="AH100" s="227">
        <v>13</v>
      </c>
      <c r="AI100" s="225">
        <f t="shared" si="20"/>
        <v>11.09</v>
      </c>
      <c r="AJ100" s="225">
        <f t="shared" si="21"/>
        <v>18.600000000000001</v>
      </c>
      <c r="AK100" s="225">
        <f t="shared" si="22"/>
        <v>7.44</v>
      </c>
      <c r="AL100" s="209">
        <f t="shared" si="8"/>
        <v>3.72</v>
      </c>
      <c r="AM100" s="209">
        <f t="shared" si="9"/>
        <v>7.44</v>
      </c>
      <c r="AN100" s="225">
        <f t="shared" si="23"/>
        <v>3.72</v>
      </c>
      <c r="AO100" s="209">
        <f t="shared" si="11"/>
        <v>11.09</v>
      </c>
    </row>
    <row r="101" spans="1:41" ht="20.100000000000001" customHeight="1" x14ac:dyDescent="0.25">
      <c r="P101" s="296"/>
      <c r="W101" s="232">
        <f t="shared" si="12"/>
        <v>14</v>
      </c>
      <c r="X101" s="347">
        <f t="shared" si="13"/>
        <v>0.10619999999999999</v>
      </c>
      <c r="Y101" s="347">
        <f t="shared" si="14"/>
        <v>0.17800000000000002</v>
      </c>
      <c r="Z101" s="347">
        <f t="shared" si="15"/>
        <v>7.1199999999999999E-2</v>
      </c>
      <c r="AA101" s="348">
        <f t="shared" si="16"/>
        <v>3.56E-2</v>
      </c>
      <c r="AB101" s="348">
        <f t="shared" si="17"/>
        <v>7.1199999999999999E-2</v>
      </c>
      <c r="AC101" s="347">
        <f t="shared" si="18"/>
        <v>3.56E-2</v>
      </c>
      <c r="AD101" s="348">
        <f t="shared" si="19"/>
        <v>0.10619999999999999</v>
      </c>
      <c r="AH101" s="227">
        <v>14</v>
      </c>
      <c r="AI101" s="225">
        <f t="shared" si="20"/>
        <v>10.62</v>
      </c>
      <c r="AJ101" s="225">
        <f t="shared" si="21"/>
        <v>17.8</v>
      </c>
      <c r="AK101" s="225">
        <f t="shared" si="22"/>
        <v>7.12</v>
      </c>
      <c r="AL101" s="209">
        <f t="shared" si="8"/>
        <v>3.56</v>
      </c>
      <c r="AM101" s="209">
        <f t="shared" si="9"/>
        <v>7.12</v>
      </c>
      <c r="AN101" s="225">
        <f t="shared" si="23"/>
        <v>3.56</v>
      </c>
      <c r="AO101" s="209">
        <f t="shared" si="11"/>
        <v>10.62</v>
      </c>
    </row>
    <row r="102" spans="1:41" ht="20.100000000000001" customHeight="1" x14ac:dyDescent="0.25">
      <c r="K102" s="19" t="s">
        <v>54</v>
      </c>
      <c r="L102" s="19"/>
      <c r="M102" s="19"/>
      <c r="N102" s="19"/>
      <c r="O102" s="20">
        <f>ROUNDUP(O94,-O98)</f>
        <v>208430</v>
      </c>
      <c r="P102" s="20"/>
      <c r="Q102" s="20"/>
      <c r="R102" s="20"/>
      <c r="W102" s="232">
        <f t="shared" si="12"/>
        <v>15</v>
      </c>
      <c r="X102" s="347">
        <f t="shared" si="13"/>
        <v>0.10150000000000001</v>
      </c>
      <c r="Y102" s="347">
        <f t="shared" si="14"/>
        <v>0.17</v>
      </c>
      <c r="Z102" s="347">
        <f t="shared" si="15"/>
        <v>6.8000000000000005E-2</v>
      </c>
      <c r="AA102" s="348">
        <f t="shared" si="16"/>
        <v>3.4000000000000002E-2</v>
      </c>
      <c r="AB102" s="348">
        <f t="shared" si="17"/>
        <v>6.8000000000000005E-2</v>
      </c>
      <c r="AC102" s="347">
        <f t="shared" si="18"/>
        <v>3.4000000000000002E-2</v>
      </c>
      <c r="AD102" s="348">
        <f t="shared" si="19"/>
        <v>0.10150000000000001</v>
      </c>
      <c r="AH102" s="227">
        <v>15</v>
      </c>
      <c r="AI102" s="225">
        <f t="shared" si="20"/>
        <v>10.15</v>
      </c>
      <c r="AJ102" s="225">
        <f t="shared" si="21"/>
        <v>17</v>
      </c>
      <c r="AK102" s="225">
        <f t="shared" si="22"/>
        <v>6.8000000000000007</v>
      </c>
      <c r="AL102" s="209">
        <f t="shared" si="8"/>
        <v>3.4000000000000004</v>
      </c>
      <c r="AM102" s="209">
        <f t="shared" si="9"/>
        <v>6.8000000000000007</v>
      </c>
      <c r="AN102" s="225">
        <f t="shared" si="23"/>
        <v>3.4000000000000004</v>
      </c>
      <c r="AO102" s="209">
        <f t="shared" si="11"/>
        <v>10.15</v>
      </c>
    </row>
    <row r="103" spans="1:41" ht="20.100000000000001" customHeight="1" x14ac:dyDescent="0.25">
      <c r="A103" s="273"/>
      <c r="B103" s="273"/>
      <c r="C103" s="273"/>
      <c r="D103" s="273"/>
      <c r="E103" s="273"/>
      <c r="F103" s="273"/>
      <c r="G103" s="273"/>
      <c r="H103" s="273"/>
      <c r="I103" s="273"/>
      <c r="J103" s="273"/>
      <c r="K103" s="273"/>
      <c r="L103" s="273"/>
      <c r="M103" s="273"/>
      <c r="N103" s="273"/>
      <c r="O103" s="273"/>
      <c r="P103" s="273"/>
      <c r="Q103" s="273"/>
      <c r="R103" s="273"/>
      <c r="W103" s="232">
        <f t="shared" si="12"/>
        <v>16</v>
      </c>
      <c r="X103" s="347">
        <f t="shared" si="13"/>
        <v>9.6799999999999997E-2</v>
      </c>
      <c r="Y103" s="347">
        <f t="shared" si="14"/>
        <v>0.16200000000000001</v>
      </c>
      <c r="Z103" s="347">
        <f t="shared" si="15"/>
        <v>6.480000000000001E-2</v>
      </c>
      <c r="AA103" s="348">
        <f t="shared" si="16"/>
        <v>3.2400000000000005E-2</v>
      </c>
      <c r="AB103" s="348">
        <f t="shared" si="17"/>
        <v>6.480000000000001E-2</v>
      </c>
      <c r="AC103" s="347">
        <f t="shared" si="18"/>
        <v>3.2400000000000005E-2</v>
      </c>
      <c r="AD103" s="348">
        <f t="shared" si="19"/>
        <v>9.6799999999999997E-2</v>
      </c>
      <c r="AH103" s="227">
        <v>16</v>
      </c>
      <c r="AI103" s="225">
        <f t="shared" si="20"/>
        <v>9.68</v>
      </c>
      <c r="AJ103" s="225">
        <f t="shared" si="21"/>
        <v>16.2</v>
      </c>
      <c r="AK103" s="225">
        <f t="shared" si="22"/>
        <v>6.48</v>
      </c>
      <c r="AL103" s="209">
        <f t="shared" si="8"/>
        <v>3.24</v>
      </c>
      <c r="AM103" s="209">
        <f t="shared" si="9"/>
        <v>6.48</v>
      </c>
      <c r="AN103" s="225">
        <f t="shared" si="23"/>
        <v>3.24</v>
      </c>
      <c r="AO103" s="209">
        <f t="shared" si="11"/>
        <v>9.68</v>
      </c>
    </row>
    <row r="104" spans="1:41" ht="20.100000000000001" customHeight="1" x14ac:dyDescent="0.25">
      <c r="W104" s="232">
        <f t="shared" si="12"/>
        <v>17</v>
      </c>
      <c r="X104" s="347">
        <f t="shared" si="13"/>
        <v>9.2100000000000015E-2</v>
      </c>
      <c r="Y104" s="347">
        <f t="shared" si="14"/>
        <v>0.154</v>
      </c>
      <c r="Z104" s="347">
        <f t="shared" si="15"/>
        <v>6.1600000000000002E-2</v>
      </c>
      <c r="AA104" s="348">
        <f t="shared" si="16"/>
        <v>3.0800000000000001E-2</v>
      </c>
      <c r="AB104" s="348">
        <f t="shared" si="17"/>
        <v>6.1600000000000002E-2</v>
      </c>
      <c r="AC104" s="347">
        <f t="shared" si="18"/>
        <v>3.0800000000000001E-2</v>
      </c>
      <c r="AD104" s="348">
        <f t="shared" si="19"/>
        <v>9.2100000000000015E-2</v>
      </c>
      <c r="AH104" s="227">
        <v>17</v>
      </c>
      <c r="AI104" s="225">
        <f t="shared" si="20"/>
        <v>9.2100000000000009</v>
      </c>
      <c r="AJ104" s="225">
        <f t="shared" si="21"/>
        <v>15.399999999999999</v>
      </c>
      <c r="AK104" s="225">
        <f t="shared" si="22"/>
        <v>6.16</v>
      </c>
      <c r="AL104" s="209">
        <f t="shared" si="8"/>
        <v>3.08</v>
      </c>
      <c r="AM104" s="209">
        <f t="shared" si="9"/>
        <v>6.16</v>
      </c>
      <c r="AN104" s="225">
        <f t="shared" si="23"/>
        <v>3.08</v>
      </c>
      <c r="AO104" s="209">
        <f t="shared" si="11"/>
        <v>9.2100000000000009</v>
      </c>
    </row>
    <row r="105" spans="1:41" ht="20.100000000000001" customHeight="1" x14ac:dyDescent="0.25">
      <c r="A105" s="56" t="s">
        <v>230</v>
      </c>
      <c r="B105" s="56"/>
      <c r="C105" s="56"/>
      <c r="D105" s="56"/>
      <c r="E105" s="56"/>
      <c r="F105" s="56"/>
      <c r="G105" s="56"/>
      <c r="H105" s="56"/>
      <c r="I105" s="56"/>
      <c r="J105" s="56"/>
      <c r="K105" s="56"/>
      <c r="L105" s="56"/>
      <c r="M105" s="56"/>
      <c r="N105" s="56"/>
      <c r="O105" s="56"/>
      <c r="P105" s="56"/>
      <c r="Q105" s="56"/>
      <c r="R105" s="56"/>
      <c r="W105" s="232">
        <f t="shared" si="12"/>
        <v>18</v>
      </c>
      <c r="X105" s="347">
        <f t="shared" si="13"/>
        <v>8.7400000000000005E-2</v>
      </c>
      <c r="Y105" s="347">
        <f t="shared" si="14"/>
        <v>0.14599999999999999</v>
      </c>
      <c r="Z105" s="347">
        <f t="shared" si="15"/>
        <v>5.8400000000000001E-2</v>
      </c>
      <c r="AA105" s="348">
        <f t="shared" si="16"/>
        <v>2.92E-2</v>
      </c>
      <c r="AB105" s="348">
        <f t="shared" si="17"/>
        <v>5.8400000000000001E-2</v>
      </c>
      <c r="AC105" s="347">
        <f t="shared" si="18"/>
        <v>2.92E-2</v>
      </c>
      <c r="AD105" s="348">
        <f t="shared" si="19"/>
        <v>8.7400000000000005E-2</v>
      </c>
      <c r="AH105" s="227">
        <v>18</v>
      </c>
      <c r="AI105" s="225">
        <f t="shared" si="20"/>
        <v>8.74</v>
      </c>
      <c r="AJ105" s="225">
        <f t="shared" si="21"/>
        <v>14.6</v>
      </c>
      <c r="AK105" s="225">
        <f t="shared" si="22"/>
        <v>5.84</v>
      </c>
      <c r="AL105" s="209">
        <f t="shared" si="8"/>
        <v>2.92</v>
      </c>
      <c r="AM105" s="209">
        <f t="shared" si="9"/>
        <v>5.84</v>
      </c>
      <c r="AN105" s="225">
        <f t="shared" si="23"/>
        <v>2.92</v>
      </c>
      <c r="AO105" s="209">
        <f t="shared" si="11"/>
        <v>8.74</v>
      </c>
    </row>
    <row r="106" spans="1:41" ht="20.100000000000001" customHeight="1" x14ac:dyDescent="0.25">
      <c r="A106" s="56" t="s">
        <v>61</v>
      </c>
      <c r="B106" s="56"/>
      <c r="C106" s="56"/>
      <c r="D106" s="56"/>
      <c r="E106" s="56"/>
      <c r="F106" s="56"/>
      <c r="G106" s="56"/>
      <c r="H106" s="56"/>
      <c r="I106" s="56"/>
      <c r="J106" s="56"/>
      <c r="K106" s="56"/>
      <c r="L106" s="56"/>
      <c r="M106" s="56"/>
      <c r="N106" s="56"/>
      <c r="O106" s="56"/>
      <c r="P106" s="56"/>
      <c r="Q106" s="56"/>
      <c r="R106" s="56"/>
      <c r="W106" s="232">
        <f t="shared" si="12"/>
        <v>19</v>
      </c>
      <c r="X106" s="347">
        <f t="shared" si="13"/>
        <v>8.2699999999999996E-2</v>
      </c>
      <c r="Y106" s="347">
        <f t="shared" si="14"/>
        <v>0.13800000000000001</v>
      </c>
      <c r="Z106" s="347">
        <f t="shared" si="15"/>
        <v>5.5200000000000006E-2</v>
      </c>
      <c r="AA106" s="348">
        <f t="shared" si="16"/>
        <v>2.7600000000000003E-2</v>
      </c>
      <c r="AB106" s="348">
        <f t="shared" si="17"/>
        <v>5.5200000000000006E-2</v>
      </c>
      <c r="AC106" s="347">
        <f t="shared" si="18"/>
        <v>2.7600000000000003E-2</v>
      </c>
      <c r="AD106" s="348">
        <f t="shared" si="19"/>
        <v>8.2699999999999996E-2</v>
      </c>
      <c r="AH106" s="227">
        <v>19</v>
      </c>
      <c r="AI106" s="225">
        <f t="shared" si="20"/>
        <v>8.27</v>
      </c>
      <c r="AJ106" s="225">
        <f t="shared" si="21"/>
        <v>13.8</v>
      </c>
      <c r="AK106" s="225">
        <f t="shared" si="22"/>
        <v>5.5200000000000005</v>
      </c>
      <c r="AL106" s="209">
        <f t="shared" si="8"/>
        <v>2.7600000000000002</v>
      </c>
      <c r="AM106" s="209">
        <f t="shared" si="9"/>
        <v>5.5200000000000005</v>
      </c>
      <c r="AN106" s="225">
        <f t="shared" si="23"/>
        <v>2.7600000000000002</v>
      </c>
      <c r="AO106" s="209">
        <f t="shared" si="11"/>
        <v>8.27</v>
      </c>
    </row>
    <row r="107" spans="1:41" ht="20.100000000000001" customHeight="1" x14ac:dyDescent="0.25">
      <c r="T107" s="222" t="str">
        <f>IF(P100&gt;0.01,"Reduzir o número de casas decimais","")</f>
        <v/>
      </c>
      <c r="U107" s="222"/>
      <c r="W107" s="232">
        <f t="shared" si="12"/>
        <v>20</v>
      </c>
      <c r="X107" s="347">
        <f t="shared" si="13"/>
        <v>7.8E-2</v>
      </c>
      <c r="Y107" s="347">
        <f t="shared" si="14"/>
        <v>0.13</v>
      </c>
      <c r="Z107" s="347">
        <f t="shared" si="15"/>
        <v>5.2000000000000005E-2</v>
      </c>
      <c r="AA107" s="348">
        <f t="shared" si="16"/>
        <v>2.6000000000000002E-2</v>
      </c>
      <c r="AB107" s="348">
        <f t="shared" si="17"/>
        <v>5.2000000000000005E-2</v>
      </c>
      <c r="AC107" s="347">
        <f t="shared" si="18"/>
        <v>2.6000000000000002E-2</v>
      </c>
      <c r="AD107" s="348">
        <f t="shared" si="19"/>
        <v>7.8E-2</v>
      </c>
      <c r="AH107" s="227">
        <v>20</v>
      </c>
      <c r="AI107" s="225">
        <f t="shared" si="20"/>
        <v>7.8</v>
      </c>
      <c r="AJ107" s="225">
        <f t="shared" si="21"/>
        <v>13</v>
      </c>
      <c r="AK107" s="225">
        <f t="shared" si="22"/>
        <v>5.2</v>
      </c>
      <c r="AL107" s="209">
        <f t="shared" si="8"/>
        <v>2.6</v>
      </c>
      <c r="AM107" s="209">
        <f t="shared" si="9"/>
        <v>5.2</v>
      </c>
      <c r="AN107" s="225">
        <f t="shared" si="23"/>
        <v>2.6</v>
      </c>
      <c r="AO107" s="209">
        <f t="shared" si="11"/>
        <v>7.8</v>
      </c>
    </row>
    <row r="108" spans="1:41" ht="20.100000000000001" customHeight="1" x14ac:dyDescent="0.25">
      <c r="A108" s="34"/>
      <c r="B108" s="34"/>
      <c r="C108" s="34"/>
      <c r="D108" s="34"/>
      <c r="E108" s="34"/>
      <c r="F108" s="34"/>
      <c r="G108" s="34"/>
      <c r="H108" s="34"/>
      <c r="I108" s="34"/>
      <c r="J108" s="34"/>
      <c r="K108" s="34"/>
      <c r="L108" s="34"/>
      <c r="M108" s="34"/>
      <c r="N108" s="34"/>
      <c r="O108" s="34"/>
      <c r="P108" s="34"/>
      <c r="Q108" s="34"/>
      <c r="R108" s="34"/>
      <c r="W108" s="232">
        <f t="shared" si="12"/>
        <v>21</v>
      </c>
      <c r="X108" s="347">
        <f t="shared" si="13"/>
        <v>7.0199999999999999E-2</v>
      </c>
      <c r="Y108" s="347">
        <f t="shared" si="14"/>
        <v>0.11699999999999999</v>
      </c>
      <c r="Z108" s="347">
        <f t="shared" si="15"/>
        <v>4.6799999999999994E-2</v>
      </c>
      <c r="AA108" s="348">
        <f t="shared" si="16"/>
        <v>2.3399999999999997E-2</v>
      </c>
      <c r="AB108" s="348">
        <f t="shared" si="17"/>
        <v>4.6799999999999994E-2</v>
      </c>
      <c r="AC108" s="347">
        <f t="shared" si="18"/>
        <v>2.3399999999999997E-2</v>
      </c>
      <c r="AD108" s="348">
        <f t="shared" si="19"/>
        <v>7.0199999999999999E-2</v>
      </c>
      <c r="AH108" s="227">
        <v>21</v>
      </c>
      <c r="AI108" s="225">
        <f t="shared" ref="AI108:AI117" si="24">7.8-(AH108-20)*7.8/10</f>
        <v>7.02</v>
      </c>
      <c r="AJ108" s="225">
        <f t="shared" ref="AJ108:AJ117" si="25">13-((AH108-20)*(13/10))</f>
        <v>11.7</v>
      </c>
      <c r="AK108" s="225">
        <f t="shared" ref="AK108:AK117" si="26">5.2-(AH108-20)*5.2/10</f>
        <v>4.68</v>
      </c>
      <c r="AL108" s="209">
        <f t="shared" si="8"/>
        <v>2.34</v>
      </c>
      <c r="AM108" s="209">
        <f t="shared" si="9"/>
        <v>4.68</v>
      </c>
      <c r="AN108" s="225">
        <f t="shared" ref="AN108:AN117" si="27">2.6-(AH108-20)*2.6/10</f>
        <v>2.34</v>
      </c>
      <c r="AO108" s="209">
        <f t="shared" si="11"/>
        <v>7.02</v>
      </c>
    </row>
    <row r="109" spans="1:41" ht="20.100000000000001" customHeight="1" x14ac:dyDescent="0.25">
      <c r="A109" s="34"/>
      <c r="B109" s="34"/>
      <c r="C109" s="34"/>
      <c r="D109" s="34"/>
      <c r="E109" s="34"/>
      <c r="F109" s="34"/>
      <c r="G109" s="34"/>
      <c r="H109" s="34"/>
      <c r="I109" s="34"/>
      <c r="J109" s="34"/>
      <c r="K109" s="34"/>
      <c r="L109" s="34"/>
      <c r="M109" s="34"/>
      <c r="N109" s="34"/>
      <c r="O109" s="34"/>
      <c r="P109" s="34"/>
      <c r="Q109" s="34"/>
      <c r="R109" s="34"/>
      <c r="W109" s="232">
        <f t="shared" si="12"/>
        <v>22</v>
      </c>
      <c r="X109" s="347">
        <f t="shared" si="13"/>
        <v>6.2400000000000004E-2</v>
      </c>
      <c r="Y109" s="347">
        <f t="shared" si="14"/>
        <v>0.10400000000000001</v>
      </c>
      <c r="Z109" s="347">
        <f t="shared" si="15"/>
        <v>4.1599999999999998E-2</v>
      </c>
      <c r="AA109" s="348">
        <f t="shared" si="16"/>
        <v>2.0799999999999999E-2</v>
      </c>
      <c r="AB109" s="348">
        <f t="shared" si="17"/>
        <v>4.1599999999999998E-2</v>
      </c>
      <c r="AC109" s="347">
        <f t="shared" si="18"/>
        <v>2.0799999999999999E-2</v>
      </c>
      <c r="AD109" s="348">
        <f t="shared" si="19"/>
        <v>6.2400000000000004E-2</v>
      </c>
      <c r="AH109" s="227">
        <v>22</v>
      </c>
      <c r="AI109" s="225">
        <f t="shared" si="24"/>
        <v>6.24</v>
      </c>
      <c r="AJ109" s="225">
        <f t="shared" si="25"/>
        <v>10.4</v>
      </c>
      <c r="AK109" s="225">
        <f t="shared" si="26"/>
        <v>4.16</v>
      </c>
      <c r="AL109" s="209">
        <f t="shared" si="8"/>
        <v>2.08</v>
      </c>
      <c r="AM109" s="209">
        <f t="shared" si="9"/>
        <v>4.16</v>
      </c>
      <c r="AN109" s="225">
        <f t="shared" si="27"/>
        <v>2.08</v>
      </c>
      <c r="AO109" s="209">
        <f t="shared" si="11"/>
        <v>6.24</v>
      </c>
    </row>
    <row r="110" spans="1:41" ht="20.100000000000001" customHeight="1" x14ac:dyDescent="0.25">
      <c r="A110" s="34"/>
      <c r="B110" s="34"/>
      <c r="C110" s="34"/>
      <c r="D110" s="34"/>
      <c r="E110" s="34"/>
      <c r="F110" s="34"/>
      <c r="G110" s="34"/>
      <c r="H110" s="34"/>
      <c r="I110" s="34"/>
      <c r="J110" s="34"/>
      <c r="K110" s="34"/>
      <c r="L110" s="34"/>
      <c r="M110" s="34"/>
      <c r="N110" s="34"/>
      <c r="O110" s="34"/>
      <c r="P110" s="34"/>
      <c r="Q110" s="34"/>
      <c r="R110" s="34"/>
      <c r="W110" s="232">
        <f t="shared" si="12"/>
        <v>23</v>
      </c>
      <c r="X110" s="347">
        <f t="shared" si="13"/>
        <v>5.4600000000000003E-2</v>
      </c>
      <c r="Y110" s="347">
        <f t="shared" si="14"/>
        <v>9.0999999999999998E-2</v>
      </c>
      <c r="Z110" s="347">
        <f t="shared" si="15"/>
        <v>3.6400000000000002E-2</v>
      </c>
      <c r="AA110" s="348">
        <f t="shared" si="16"/>
        <v>1.8200000000000001E-2</v>
      </c>
      <c r="AB110" s="348">
        <f t="shared" si="17"/>
        <v>3.6400000000000002E-2</v>
      </c>
      <c r="AC110" s="347">
        <f t="shared" si="18"/>
        <v>1.8200000000000001E-2</v>
      </c>
      <c r="AD110" s="348">
        <f t="shared" si="19"/>
        <v>5.4600000000000003E-2</v>
      </c>
      <c r="AH110" s="227">
        <v>23</v>
      </c>
      <c r="AI110" s="225">
        <f t="shared" si="24"/>
        <v>5.46</v>
      </c>
      <c r="AJ110" s="225">
        <f t="shared" si="25"/>
        <v>9.1</v>
      </c>
      <c r="AK110" s="225">
        <f t="shared" si="26"/>
        <v>3.64</v>
      </c>
      <c r="AL110" s="209">
        <f t="shared" si="8"/>
        <v>1.82</v>
      </c>
      <c r="AM110" s="209">
        <f t="shared" si="9"/>
        <v>3.64</v>
      </c>
      <c r="AN110" s="225">
        <f t="shared" si="27"/>
        <v>1.82</v>
      </c>
      <c r="AO110" s="209">
        <f t="shared" si="11"/>
        <v>5.46</v>
      </c>
    </row>
    <row r="111" spans="1:41" ht="20.100000000000001" customHeight="1" x14ac:dyDescent="0.25">
      <c r="A111" s="34"/>
      <c r="B111" s="34"/>
      <c r="C111" s="34"/>
      <c r="D111" s="34"/>
      <c r="E111" s="34"/>
      <c r="F111" s="34"/>
      <c r="G111" s="34"/>
      <c r="H111" s="34"/>
      <c r="I111" s="34"/>
      <c r="J111" s="34"/>
      <c r="K111" s="34"/>
      <c r="L111" s="34"/>
      <c r="M111" s="34"/>
      <c r="N111" s="34"/>
      <c r="O111" s="34"/>
      <c r="P111" s="34"/>
      <c r="Q111" s="34"/>
      <c r="R111" s="34"/>
      <c r="W111" s="232">
        <f t="shared" si="12"/>
        <v>24</v>
      </c>
      <c r="X111" s="347">
        <f t="shared" si="13"/>
        <v>4.6799999999999994E-2</v>
      </c>
      <c r="Y111" s="347">
        <f t="shared" si="14"/>
        <v>7.8E-2</v>
      </c>
      <c r="Z111" s="347">
        <f t="shared" si="15"/>
        <v>3.1200000000000002E-2</v>
      </c>
      <c r="AA111" s="348">
        <f t="shared" si="16"/>
        <v>1.5600000000000001E-2</v>
      </c>
      <c r="AB111" s="348">
        <f t="shared" si="17"/>
        <v>3.1200000000000002E-2</v>
      </c>
      <c r="AC111" s="347">
        <f t="shared" si="18"/>
        <v>1.5600000000000001E-2</v>
      </c>
      <c r="AD111" s="348">
        <f t="shared" si="19"/>
        <v>4.6799999999999994E-2</v>
      </c>
      <c r="AH111" s="227">
        <v>24</v>
      </c>
      <c r="AI111" s="225">
        <f t="shared" si="24"/>
        <v>4.68</v>
      </c>
      <c r="AJ111" s="225">
        <f t="shared" si="25"/>
        <v>7.8</v>
      </c>
      <c r="AK111" s="225">
        <f t="shared" si="26"/>
        <v>3.12</v>
      </c>
      <c r="AL111" s="209">
        <f t="shared" si="8"/>
        <v>1.56</v>
      </c>
      <c r="AM111" s="209">
        <f t="shared" si="9"/>
        <v>3.12</v>
      </c>
      <c r="AN111" s="225">
        <f t="shared" si="27"/>
        <v>1.56</v>
      </c>
      <c r="AO111" s="209">
        <f t="shared" si="11"/>
        <v>4.68</v>
      </c>
    </row>
    <row r="112" spans="1:41" ht="20.100000000000001" customHeight="1" x14ac:dyDescent="0.25">
      <c r="A112" s="34"/>
      <c r="B112" s="34"/>
      <c r="C112" s="34"/>
      <c r="D112" s="34"/>
      <c r="E112" s="34"/>
      <c r="F112" s="34"/>
      <c r="G112" s="34"/>
      <c r="H112" s="34"/>
      <c r="I112" s="34"/>
      <c r="J112" s="34"/>
      <c r="K112" s="34"/>
      <c r="L112" s="34"/>
      <c r="M112" s="34"/>
      <c r="N112" s="34"/>
      <c r="O112" s="34"/>
      <c r="P112" s="34"/>
      <c r="Q112" s="34"/>
      <c r="R112" s="34"/>
      <c r="W112" s="232">
        <f t="shared" si="12"/>
        <v>25</v>
      </c>
      <c r="X112" s="347">
        <f t="shared" si="13"/>
        <v>3.9E-2</v>
      </c>
      <c r="Y112" s="347">
        <f t="shared" si="14"/>
        <v>6.5000000000000002E-2</v>
      </c>
      <c r="Z112" s="347">
        <f t="shared" si="15"/>
        <v>2.6000000000000002E-2</v>
      </c>
      <c r="AA112" s="348">
        <f t="shared" si="16"/>
        <v>1.3000000000000001E-2</v>
      </c>
      <c r="AB112" s="348">
        <f t="shared" si="17"/>
        <v>2.6000000000000002E-2</v>
      </c>
      <c r="AC112" s="347">
        <f t="shared" si="18"/>
        <v>1.3000000000000001E-2</v>
      </c>
      <c r="AD112" s="348">
        <f t="shared" si="19"/>
        <v>3.9E-2</v>
      </c>
      <c r="AH112" s="227">
        <v>25</v>
      </c>
      <c r="AI112" s="225">
        <f t="shared" si="24"/>
        <v>3.9</v>
      </c>
      <c r="AJ112" s="225">
        <f t="shared" si="25"/>
        <v>6.5</v>
      </c>
      <c r="AK112" s="225">
        <f t="shared" si="26"/>
        <v>2.6</v>
      </c>
      <c r="AL112" s="209">
        <f t="shared" si="8"/>
        <v>1.3</v>
      </c>
      <c r="AM112" s="209">
        <f t="shared" si="9"/>
        <v>2.6</v>
      </c>
      <c r="AN112" s="225">
        <f t="shared" si="27"/>
        <v>1.3</v>
      </c>
      <c r="AO112" s="209">
        <f t="shared" si="11"/>
        <v>3.9</v>
      </c>
    </row>
    <row r="113" spans="1:41" ht="20.100000000000001" customHeight="1" x14ac:dyDescent="0.25">
      <c r="A113" s="34"/>
      <c r="B113" s="34"/>
      <c r="C113" s="34"/>
      <c r="D113" s="34"/>
      <c r="E113" s="34"/>
      <c r="F113" s="34"/>
      <c r="G113" s="34"/>
      <c r="H113" s="34"/>
      <c r="I113" s="34"/>
      <c r="J113" s="34"/>
      <c r="K113" s="34"/>
      <c r="L113" s="34"/>
      <c r="M113" s="34"/>
      <c r="N113" s="34"/>
      <c r="O113" s="34"/>
      <c r="P113" s="34"/>
      <c r="Q113" s="34"/>
      <c r="R113" s="34"/>
      <c r="W113" s="232">
        <f t="shared" si="12"/>
        <v>26</v>
      </c>
      <c r="X113" s="347">
        <f t="shared" si="13"/>
        <v>3.1200000000000002E-2</v>
      </c>
      <c r="Y113" s="347">
        <f t="shared" si="14"/>
        <v>5.1999999999999991E-2</v>
      </c>
      <c r="Z113" s="347">
        <f t="shared" si="15"/>
        <v>2.0799999999999999E-2</v>
      </c>
      <c r="AA113" s="348">
        <f t="shared" si="16"/>
        <v>1.04E-2</v>
      </c>
      <c r="AB113" s="348">
        <f t="shared" si="17"/>
        <v>2.0799999999999999E-2</v>
      </c>
      <c r="AC113" s="347">
        <f t="shared" si="18"/>
        <v>1.04E-2</v>
      </c>
      <c r="AD113" s="348">
        <f t="shared" si="19"/>
        <v>3.1200000000000002E-2</v>
      </c>
      <c r="AH113" s="227">
        <v>26</v>
      </c>
      <c r="AI113" s="225">
        <f t="shared" si="24"/>
        <v>3.12</v>
      </c>
      <c r="AJ113" s="225">
        <f t="shared" si="25"/>
        <v>5.1999999999999993</v>
      </c>
      <c r="AK113" s="225">
        <f t="shared" si="26"/>
        <v>2.08</v>
      </c>
      <c r="AL113" s="209">
        <f t="shared" si="8"/>
        <v>1.04</v>
      </c>
      <c r="AM113" s="209">
        <f t="shared" si="9"/>
        <v>2.08</v>
      </c>
      <c r="AN113" s="225">
        <f t="shared" si="27"/>
        <v>1.04</v>
      </c>
      <c r="AO113" s="209">
        <f t="shared" si="11"/>
        <v>3.12</v>
      </c>
    </row>
    <row r="114" spans="1:41" ht="20.100000000000001" customHeight="1" x14ac:dyDescent="0.25">
      <c r="A114" s="34"/>
      <c r="B114" s="34"/>
      <c r="C114" s="34"/>
      <c r="D114" s="34"/>
      <c r="E114" s="34"/>
      <c r="F114" s="34"/>
      <c r="G114" s="34"/>
      <c r="H114" s="34"/>
      <c r="I114" s="34"/>
      <c r="J114" s="34"/>
      <c r="K114" s="34"/>
      <c r="L114" s="34"/>
      <c r="M114" s="34"/>
      <c r="N114" s="34"/>
      <c r="O114" s="34"/>
      <c r="P114" s="34"/>
      <c r="Q114" s="34"/>
      <c r="R114" s="34"/>
      <c r="W114" s="232">
        <f t="shared" si="12"/>
        <v>27</v>
      </c>
      <c r="X114" s="347">
        <f t="shared" si="13"/>
        <v>2.3399999999999997E-2</v>
      </c>
      <c r="Y114" s="347">
        <f t="shared" si="14"/>
        <v>3.9000000000000007E-2</v>
      </c>
      <c r="Z114" s="347">
        <f t="shared" si="15"/>
        <v>1.5600000000000004E-2</v>
      </c>
      <c r="AA114" s="348">
        <f t="shared" si="16"/>
        <v>7.8000000000000022E-3</v>
      </c>
      <c r="AB114" s="348">
        <f t="shared" si="17"/>
        <v>1.5600000000000004E-2</v>
      </c>
      <c r="AC114" s="347">
        <f t="shared" si="18"/>
        <v>7.8000000000000022E-3</v>
      </c>
      <c r="AD114" s="348">
        <f t="shared" si="19"/>
        <v>2.3399999999999997E-2</v>
      </c>
      <c r="AH114" s="227">
        <v>27</v>
      </c>
      <c r="AI114" s="225">
        <f t="shared" si="24"/>
        <v>2.34</v>
      </c>
      <c r="AJ114" s="225">
        <f t="shared" si="25"/>
        <v>3.9000000000000004</v>
      </c>
      <c r="AK114" s="225">
        <f t="shared" si="26"/>
        <v>1.5600000000000005</v>
      </c>
      <c r="AL114" s="209">
        <f t="shared" si="8"/>
        <v>0.78000000000000025</v>
      </c>
      <c r="AM114" s="209">
        <f t="shared" si="9"/>
        <v>1.5600000000000005</v>
      </c>
      <c r="AN114" s="225">
        <f t="shared" si="27"/>
        <v>0.78000000000000025</v>
      </c>
      <c r="AO114" s="209">
        <f t="shared" si="11"/>
        <v>2.34</v>
      </c>
    </row>
    <row r="115" spans="1:41" ht="20.100000000000001" customHeight="1" x14ac:dyDescent="0.25">
      <c r="A115" s="34"/>
      <c r="B115" s="34"/>
      <c r="C115" s="34"/>
      <c r="D115" s="34"/>
      <c r="E115" s="34"/>
      <c r="F115" s="34"/>
      <c r="G115" s="34"/>
      <c r="H115" s="34"/>
      <c r="I115" s="34"/>
      <c r="J115" s="34"/>
      <c r="K115" s="34"/>
      <c r="L115" s="34"/>
      <c r="M115" s="34"/>
      <c r="N115" s="34"/>
      <c r="O115" s="34"/>
      <c r="P115" s="34"/>
      <c r="Q115" s="34"/>
      <c r="R115" s="34"/>
      <c r="W115" s="232">
        <f t="shared" si="12"/>
        <v>28</v>
      </c>
      <c r="X115" s="347">
        <f t="shared" si="13"/>
        <v>1.5599999999999996E-2</v>
      </c>
      <c r="Y115" s="347">
        <f t="shared" si="14"/>
        <v>2.5999999999999995E-2</v>
      </c>
      <c r="Z115" s="347">
        <f t="shared" si="15"/>
        <v>1.04E-2</v>
      </c>
      <c r="AA115" s="348">
        <f t="shared" si="16"/>
        <v>5.1999999999999998E-3</v>
      </c>
      <c r="AB115" s="348">
        <f t="shared" si="17"/>
        <v>1.04E-2</v>
      </c>
      <c r="AC115" s="347">
        <f t="shared" si="18"/>
        <v>5.1999999999999998E-3</v>
      </c>
      <c r="AD115" s="348">
        <f t="shared" si="19"/>
        <v>1.5599999999999996E-2</v>
      </c>
      <c r="AH115" s="227">
        <v>28</v>
      </c>
      <c r="AI115" s="225">
        <f t="shared" si="24"/>
        <v>1.5599999999999996</v>
      </c>
      <c r="AJ115" s="225">
        <f t="shared" si="25"/>
        <v>2.5999999999999996</v>
      </c>
      <c r="AK115" s="225">
        <f t="shared" si="26"/>
        <v>1.04</v>
      </c>
      <c r="AL115" s="209">
        <f t="shared" si="8"/>
        <v>0.52</v>
      </c>
      <c r="AM115" s="209">
        <f t="shared" si="9"/>
        <v>1.04</v>
      </c>
      <c r="AN115" s="225">
        <f t="shared" si="27"/>
        <v>0.52</v>
      </c>
      <c r="AO115" s="209">
        <f t="shared" si="11"/>
        <v>1.5599999999999996</v>
      </c>
    </row>
    <row r="116" spans="1:41" s="208" customFormat="1" ht="20.100000000000001" customHeight="1" x14ac:dyDescent="0.25">
      <c r="A116" s="34"/>
      <c r="B116" s="34"/>
      <c r="C116" s="34"/>
      <c r="D116" s="34"/>
      <c r="E116" s="34"/>
      <c r="F116" s="34"/>
      <c r="G116" s="34"/>
      <c r="H116" s="34"/>
      <c r="I116" s="34"/>
      <c r="J116" s="34"/>
      <c r="K116" s="34"/>
      <c r="L116" s="34"/>
      <c r="M116" s="34"/>
      <c r="N116" s="34"/>
      <c r="O116" s="34"/>
      <c r="P116" s="34"/>
      <c r="Q116" s="34"/>
      <c r="R116" s="34"/>
      <c r="W116" s="232">
        <f t="shared" si="12"/>
        <v>29</v>
      </c>
      <c r="X116" s="347">
        <f t="shared" si="13"/>
        <v>7.7999999999999936E-3</v>
      </c>
      <c r="Y116" s="347">
        <f t="shared" si="14"/>
        <v>1.2999999999999989E-2</v>
      </c>
      <c r="Z116" s="347">
        <f t="shared" si="15"/>
        <v>5.1999999999999954E-3</v>
      </c>
      <c r="AA116" s="348">
        <f t="shared" si="16"/>
        <v>2.5999999999999977E-3</v>
      </c>
      <c r="AB116" s="348">
        <f t="shared" si="17"/>
        <v>5.1999999999999954E-3</v>
      </c>
      <c r="AC116" s="347">
        <f t="shared" si="18"/>
        <v>2.5999999999999977E-3</v>
      </c>
      <c r="AD116" s="348">
        <f t="shared" si="19"/>
        <v>7.7999999999999936E-3</v>
      </c>
      <c r="AE116" s="209"/>
      <c r="AF116" s="209"/>
      <c r="AG116" s="209"/>
      <c r="AH116" s="227">
        <v>29</v>
      </c>
      <c r="AI116" s="225">
        <f t="shared" si="24"/>
        <v>0.77999999999999936</v>
      </c>
      <c r="AJ116" s="225">
        <f t="shared" si="25"/>
        <v>1.2999999999999989</v>
      </c>
      <c r="AK116" s="225">
        <f t="shared" si="26"/>
        <v>0.51999999999999957</v>
      </c>
      <c r="AL116" s="209">
        <f t="shared" si="8"/>
        <v>0.25999999999999979</v>
      </c>
      <c r="AM116" s="209">
        <f t="shared" si="9"/>
        <v>0.51999999999999957</v>
      </c>
      <c r="AN116" s="225">
        <f t="shared" si="27"/>
        <v>0.25999999999999979</v>
      </c>
      <c r="AO116" s="209">
        <f t="shared" si="11"/>
        <v>0.77999999999999936</v>
      </c>
    </row>
    <row r="117" spans="1:41" s="208" customFormat="1" ht="20.100000000000001" customHeight="1" x14ac:dyDescent="0.25">
      <c r="A117" s="34"/>
      <c r="B117" s="34"/>
      <c r="C117" s="34"/>
      <c r="D117" s="34"/>
      <c r="E117" s="34"/>
      <c r="F117" s="34"/>
      <c r="G117" s="34"/>
      <c r="H117" s="34"/>
      <c r="I117" s="34"/>
      <c r="J117" s="34"/>
      <c r="K117" s="34"/>
      <c r="L117" s="34"/>
      <c r="M117" s="34"/>
      <c r="N117" s="34"/>
      <c r="O117" s="34"/>
      <c r="P117" s="34"/>
      <c r="Q117" s="34"/>
      <c r="R117" s="34"/>
      <c r="W117" s="232">
        <f t="shared" si="12"/>
        <v>30</v>
      </c>
      <c r="X117" s="347">
        <f t="shared" si="13"/>
        <v>0</v>
      </c>
      <c r="Y117" s="347">
        <f t="shared" si="14"/>
        <v>0</v>
      </c>
      <c r="Z117" s="347">
        <f t="shared" si="15"/>
        <v>0</v>
      </c>
      <c r="AA117" s="348">
        <f t="shared" si="16"/>
        <v>0</v>
      </c>
      <c r="AB117" s="348">
        <f t="shared" si="17"/>
        <v>0</v>
      </c>
      <c r="AC117" s="347">
        <f t="shared" si="18"/>
        <v>0</v>
      </c>
      <c r="AD117" s="348">
        <f t="shared" si="19"/>
        <v>0</v>
      </c>
      <c r="AE117" s="209"/>
      <c r="AF117" s="209"/>
      <c r="AG117" s="209"/>
      <c r="AH117" s="227">
        <v>30</v>
      </c>
      <c r="AI117" s="225">
        <f t="shared" si="24"/>
        <v>0</v>
      </c>
      <c r="AJ117" s="225">
        <f t="shared" si="25"/>
        <v>0</v>
      </c>
      <c r="AK117" s="225">
        <f t="shared" si="26"/>
        <v>0</v>
      </c>
      <c r="AL117" s="209">
        <f t="shared" si="8"/>
        <v>0</v>
      </c>
      <c r="AM117" s="209">
        <f t="shared" si="9"/>
        <v>0</v>
      </c>
      <c r="AN117" s="225">
        <f t="shared" si="27"/>
        <v>0</v>
      </c>
      <c r="AO117" s="209">
        <f t="shared" si="11"/>
        <v>0</v>
      </c>
    </row>
    <row r="118" spans="1:41" s="208" customFormat="1" ht="20.100000000000001" customHeight="1" x14ac:dyDescent="0.25">
      <c r="A118" s="34"/>
      <c r="B118" s="34"/>
      <c r="C118" s="34"/>
      <c r="D118" s="34"/>
      <c r="E118" s="34"/>
      <c r="F118" s="34"/>
      <c r="G118" s="34"/>
      <c r="H118" s="34"/>
      <c r="I118" s="34"/>
      <c r="J118" s="34"/>
      <c r="K118" s="34"/>
      <c r="L118" s="34"/>
      <c r="M118" s="34"/>
      <c r="N118" s="34"/>
      <c r="O118" s="34"/>
      <c r="P118" s="34"/>
      <c r="Q118" s="34"/>
      <c r="R118" s="34"/>
      <c r="W118" s="232">
        <f t="shared" si="12"/>
        <v>31</v>
      </c>
      <c r="X118" s="347">
        <f t="shared" si="13"/>
        <v>0</v>
      </c>
      <c r="Y118" s="347">
        <f t="shared" si="14"/>
        <v>0</v>
      </c>
      <c r="Z118" s="347">
        <f t="shared" si="15"/>
        <v>0</v>
      </c>
      <c r="AA118" s="348">
        <f t="shared" si="16"/>
        <v>0</v>
      </c>
      <c r="AB118" s="348">
        <f t="shared" si="17"/>
        <v>0</v>
      </c>
      <c r="AC118" s="347">
        <f t="shared" si="18"/>
        <v>0</v>
      </c>
      <c r="AD118" s="348">
        <f t="shared" si="19"/>
        <v>0</v>
      </c>
      <c r="AE118" s="209"/>
      <c r="AF118" s="209"/>
      <c r="AG118" s="209"/>
      <c r="AH118" s="227">
        <v>31</v>
      </c>
      <c r="AI118" s="209">
        <v>0</v>
      </c>
      <c r="AJ118" s="225">
        <v>0</v>
      </c>
      <c r="AK118" s="209">
        <v>0</v>
      </c>
      <c r="AL118" s="209">
        <f t="shared" si="8"/>
        <v>0</v>
      </c>
      <c r="AM118" s="209">
        <f t="shared" si="9"/>
        <v>0</v>
      </c>
      <c r="AN118" s="209">
        <v>0</v>
      </c>
      <c r="AO118" s="209">
        <f t="shared" si="11"/>
        <v>0</v>
      </c>
    </row>
    <row r="119" spans="1:41" ht="20.100000000000001" customHeight="1" x14ac:dyDescent="0.25">
      <c r="A119" s="34"/>
      <c r="B119" s="34"/>
      <c r="C119" s="34"/>
      <c r="D119" s="34"/>
      <c r="E119" s="34"/>
      <c r="F119" s="34"/>
      <c r="G119" s="34"/>
      <c r="H119" s="34"/>
      <c r="I119" s="34"/>
      <c r="J119" s="34"/>
      <c r="K119" s="34"/>
      <c r="L119" s="34"/>
      <c r="M119" s="34"/>
      <c r="N119" s="34"/>
      <c r="O119" s="34"/>
      <c r="P119" s="34"/>
      <c r="Q119" s="34"/>
      <c r="R119" s="34"/>
      <c r="W119" s="232">
        <f t="shared" si="12"/>
        <v>32</v>
      </c>
      <c r="X119" s="347">
        <f t="shared" si="13"/>
        <v>0</v>
      </c>
      <c r="Y119" s="347">
        <f t="shared" si="14"/>
        <v>0</v>
      </c>
      <c r="Z119" s="347">
        <f t="shared" si="15"/>
        <v>0</v>
      </c>
      <c r="AA119" s="348">
        <f t="shared" si="16"/>
        <v>0</v>
      </c>
      <c r="AB119" s="348">
        <f t="shared" si="17"/>
        <v>0</v>
      </c>
      <c r="AC119" s="347">
        <f t="shared" si="18"/>
        <v>0</v>
      </c>
      <c r="AD119" s="348">
        <f t="shared" si="19"/>
        <v>0</v>
      </c>
      <c r="AH119" s="227">
        <v>32</v>
      </c>
      <c r="AI119" s="209">
        <v>0</v>
      </c>
      <c r="AJ119" s="225">
        <v>0</v>
      </c>
      <c r="AK119" s="209">
        <v>0</v>
      </c>
      <c r="AL119" s="209">
        <f t="shared" ref="AL119:AL150" si="28">AN119</f>
        <v>0</v>
      </c>
      <c r="AM119" s="209">
        <f t="shared" ref="AM119:AM150" si="29">AK119</f>
        <v>0</v>
      </c>
      <c r="AN119" s="209">
        <v>0</v>
      </c>
      <c r="AO119" s="209">
        <f t="shared" ref="AO119:AO150" si="30">AI119</f>
        <v>0</v>
      </c>
    </row>
    <row r="120" spans="1:41" ht="20.100000000000001" customHeight="1" x14ac:dyDescent="0.25">
      <c r="A120" s="34"/>
      <c r="B120" s="34"/>
      <c r="C120" s="34"/>
      <c r="D120" s="34"/>
      <c r="E120" s="34"/>
      <c r="F120" s="34"/>
      <c r="G120" s="34"/>
      <c r="H120" s="34"/>
      <c r="I120" s="34"/>
      <c r="J120" s="34"/>
      <c r="K120" s="34"/>
      <c r="L120" s="34"/>
      <c r="M120" s="34"/>
      <c r="N120" s="34"/>
      <c r="O120" s="34"/>
      <c r="P120" s="34"/>
      <c r="Q120" s="34"/>
      <c r="R120" s="34"/>
      <c r="W120" s="232">
        <f t="shared" ref="W120:W151" si="31">AH120</f>
        <v>33</v>
      </c>
      <c r="X120" s="347">
        <f t="shared" ref="X120:X151" si="32">AI120/100</f>
        <v>0</v>
      </c>
      <c r="Y120" s="347">
        <f t="shared" ref="Y120:Y151" si="33">AJ120/100</f>
        <v>0</v>
      </c>
      <c r="Z120" s="347">
        <f t="shared" ref="Z120:Z151" si="34">AK120/100</f>
        <v>0</v>
      </c>
      <c r="AA120" s="348">
        <f t="shared" ref="AA120:AA151" si="35">AC120</f>
        <v>0</v>
      </c>
      <c r="AB120" s="348">
        <f t="shared" ref="AB120:AB151" si="36">Z120</f>
        <v>0</v>
      </c>
      <c r="AC120" s="347">
        <f t="shared" ref="AC120:AC151" si="37">AN120/100</f>
        <v>0</v>
      </c>
      <c r="AD120" s="348">
        <f t="shared" ref="AD120:AD151" si="38">X120</f>
        <v>0</v>
      </c>
      <c r="AH120" s="227">
        <v>33</v>
      </c>
      <c r="AI120" s="209">
        <v>0</v>
      </c>
      <c r="AJ120" s="225">
        <v>0</v>
      </c>
      <c r="AK120" s="209">
        <v>0</v>
      </c>
      <c r="AL120" s="209">
        <f t="shared" si="28"/>
        <v>0</v>
      </c>
      <c r="AM120" s="209">
        <f t="shared" si="29"/>
        <v>0</v>
      </c>
      <c r="AN120" s="209">
        <v>0</v>
      </c>
      <c r="AO120" s="209">
        <f t="shared" si="30"/>
        <v>0</v>
      </c>
    </row>
    <row r="121" spans="1:41" ht="20.100000000000001" customHeight="1" x14ac:dyDescent="0.25">
      <c r="A121" s="34"/>
      <c r="B121" s="34"/>
      <c r="C121" s="34"/>
      <c r="D121" s="34"/>
      <c r="E121" s="34"/>
      <c r="F121" s="34"/>
      <c r="G121" s="34"/>
      <c r="H121" s="34"/>
      <c r="I121" s="34"/>
      <c r="J121" s="34"/>
      <c r="K121" s="34"/>
      <c r="L121" s="34"/>
      <c r="M121" s="34"/>
      <c r="N121" s="34"/>
      <c r="O121" s="34"/>
      <c r="P121" s="34"/>
      <c r="Q121" s="34"/>
      <c r="R121" s="34"/>
      <c r="W121" s="232">
        <f t="shared" si="31"/>
        <v>34</v>
      </c>
      <c r="X121" s="347">
        <f t="shared" si="32"/>
        <v>0</v>
      </c>
      <c r="Y121" s="347">
        <f t="shared" si="33"/>
        <v>0</v>
      </c>
      <c r="Z121" s="347">
        <f t="shared" si="34"/>
        <v>0</v>
      </c>
      <c r="AA121" s="348">
        <f t="shared" si="35"/>
        <v>0</v>
      </c>
      <c r="AB121" s="348">
        <f t="shared" si="36"/>
        <v>0</v>
      </c>
      <c r="AC121" s="347">
        <f t="shared" si="37"/>
        <v>0</v>
      </c>
      <c r="AD121" s="348">
        <f t="shared" si="38"/>
        <v>0</v>
      </c>
      <c r="AH121" s="227">
        <v>34</v>
      </c>
      <c r="AI121" s="209">
        <v>0</v>
      </c>
      <c r="AJ121" s="225">
        <v>0</v>
      </c>
      <c r="AK121" s="209">
        <v>0</v>
      </c>
      <c r="AL121" s="209">
        <f t="shared" si="28"/>
        <v>0</v>
      </c>
      <c r="AM121" s="209">
        <f t="shared" si="29"/>
        <v>0</v>
      </c>
      <c r="AN121" s="209">
        <v>0</v>
      </c>
      <c r="AO121" s="209">
        <f t="shared" si="30"/>
        <v>0</v>
      </c>
    </row>
    <row r="122" spans="1:41" s="208" customFormat="1" ht="20.100000000000001" customHeight="1" x14ac:dyDescent="0.25">
      <c r="A122" s="34"/>
      <c r="B122" s="34"/>
      <c r="C122" s="34"/>
      <c r="D122" s="34"/>
      <c r="E122" s="34"/>
      <c r="F122" s="34"/>
      <c r="G122" s="34"/>
      <c r="H122" s="34"/>
      <c r="I122" s="34"/>
      <c r="J122" s="34"/>
      <c r="K122" s="34"/>
      <c r="L122" s="34"/>
      <c r="M122" s="34"/>
      <c r="N122" s="34"/>
      <c r="O122" s="34"/>
      <c r="P122" s="34"/>
      <c r="Q122" s="34"/>
      <c r="R122" s="34"/>
      <c r="W122" s="232">
        <f t="shared" si="31"/>
        <v>35</v>
      </c>
      <c r="X122" s="347">
        <f t="shared" si="32"/>
        <v>0</v>
      </c>
      <c r="Y122" s="347">
        <f t="shared" si="33"/>
        <v>0</v>
      </c>
      <c r="Z122" s="347">
        <f t="shared" si="34"/>
        <v>0</v>
      </c>
      <c r="AA122" s="348">
        <f t="shared" si="35"/>
        <v>0</v>
      </c>
      <c r="AB122" s="348">
        <f t="shared" si="36"/>
        <v>0</v>
      </c>
      <c r="AC122" s="347">
        <f t="shared" si="37"/>
        <v>0</v>
      </c>
      <c r="AD122" s="348">
        <f t="shared" si="38"/>
        <v>0</v>
      </c>
      <c r="AE122" s="209"/>
      <c r="AF122" s="209"/>
      <c r="AG122" s="209"/>
      <c r="AH122" s="227">
        <v>35</v>
      </c>
      <c r="AI122" s="209">
        <v>0</v>
      </c>
      <c r="AJ122" s="225">
        <v>0</v>
      </c>
      <c r="AK122" s="209">
        <v>0</v>
      </c>
      <c r="AL122" s="209">
        <f t="shared" si="28"/>
        <v>0</v>
      </c>
      <c r="AM122" s="209">
        <f t="shared" si="29"/>
        <v>0</v>
      </c>
      <c r="AN122" s="209">
        <v>0</v>
      </c>
      <c r="AO122" s="209">
        <f t="shared" si="30"/>
        <v>0</v>
      </c>
    </row>
    <row r="123" spans="1:41" s="208" customFormat="1" ht="20.100000000000001" customHeight="1" x14ac:dyDescent="0.25">
      <c r="A123" s="34"/>
      <c r="B123" s="34"/>
      <c r="C123" s="34"/>
      <c r="D123" s="34"/>
      <c r="E123" s="34"/>
      <c r="F123" s="34"/>
      <c r="G123" s="34"/>
      <c r="H123" s="34"/>
      <c r="I123" s="34"/>
      <c r="J123" s="34"/>
      <c r="K123" s="34"/>
      <c r="L123" s="34"/>
      <c r="M123" s="34"/>
      <c r="N123" s="34"/>
      <c r="O123" s="34"/>
      <c r="P123" s="34"/>
      <c r="Q123" s="34"/>
      <c r="R123" s="34"/>
      <c r="W123" s="232">
        <f t="shared" si="31"/>
        <v>36</v>
      </c>
      <c r="X123" s="347">
        <f t="shared" si="32"/>
        <v>0</v>
      </c>
      <c r="Y123" s="347">
        <f t="shared" si="33"/>
        <v>0</v>
      </c>
      <c r="Z123" s="347">
        <f t="shared" si="34"/>
        <v>0</v>
      </c>
      <c r="AA123" s="348">
        <f t="shared" si="35"/>
        <v>0</v>
      </c>
      <c r="AB123" s="348">
        <f t="shared" si="36"/>
        <v>0</v>
      </c>
      <c r="AC123" s="347">
        <f t="shared" si="37"/>
        <v>0</v>
      </c>
      <c r="AD123" s="348">
        <f t="shared" si="38"/>
        <v>0</v>
      </c>
      <c r="AE123" s="209"/>
      <c r="AF123" s="209"/>
      <c r="AG123" s="209"/>
      <c r="AH123" s="227">
        <v>36</v>
      </c>
      <c r="AI123" s="209">
        <v>0</v>
      </c>
      <c r="AJ123" s="225">
        <v>0</v>
      </c>
      <c r="AK123" s="209">
        <v>0</v>
      </c>
      <c r="AL123" s="209">
        <f t="shared" si="28"/>
        <v>0</v>
      </c>
      <c r="AM123" s="209">
        <f t="shared" si="29"/>
        <v>0</v>
      </c>
      <c r="AN123" s="209">
        <v>0</v>
      </c>
      <c r="AO123" s="209">
        <f t="shared" si="30"/>
        <v>0</v>
      </c>
    </row>
    <row r="124" spans="1:41" ht="20.100000000000001" customHeight="1" x14ac:dyDescent="0.25">
      <c r="A124" s="34"/>
      <c r="B124" s="34"/>
      <c r="C124" s="34"/>
      <c r="D124" s="34"/>
      <c r="E124" s="34"/>
      <c r="F124" s="34"/>
      <c r="G124" s="34"/>
      <c r="H124" s="34"/>
      <c r="I124" s="34"/>
      <c r="J124" s="34"/>
      <c r="K124" s="34"/>
      <c r="L124" s="34"/>
      <c r="M124" s="34"/>
      <c r="N124" s="34"/>
      <c r="O124" s="34"/>
      <c r="P124" s="34"/>
      <c r="Q124" s="34"/>
      <c r="R124" s="34"/>
      <c r="W124" s="232">
        <f t="shared" si="31"/>
        <v>37</v>
      </c>
      <c r="X124" s="347">
        <f t="shared" si="32"/>
        <v>0</v>
      </c>
      <c r="Y124" s="347">
        <f t="shared" si="33"/>
        <v>0</v>
      </c>
      <c r="Z124" s="347">
        <f t="shared" si="34"/>
        <v>0</v>
      </c>
      <c r="AA124" s="348">
        <f t="shared" si="35"/>
        <v>0</v>
      </c>
      <c r="AB124" s="348">
        <f t="shared" si="36"/>
        <v>0</v>
      </c>
      <c r="AC124" s="347">
        <f t="shared" si="37"/>
        <v>0</v>
      </c>
      <c r="AD124" s="348">
        <f t="shared" si="38"/>
        <v>0</v>
      </c>
      <c r="AH124" s="227">
        <v>37</v>
      </c>
      <c r="AI124" s="209">
        <v>0</v>
      </c>
      <c r="AJ124" s="225">
        <v>0</v>
      </c>
      <c r="AK124" s="209">
        <v>0</v>
      </c>
      <c r="AL124" s="209">
        <f t="shared" si="28"/>
        <v>0</v>
      </c>
      <c r="AM124" s="209">
        <f t="shared" si="29"/>
        <v>0</v>
      </c>
      <c r="AN124" s="209">
        <v>0</v>
      </c>
      <c r="AO124" s="209">
        <f t="shared" si="30"/>
        <v>0</v>
      </c>
    </row>
    <row r="125" spans="1:41" s="208" customFormat="1" ht="20.100000000000001" customHeight="1" x14ac:dyDescent="0.25">
      <c r="A125" s="34"/>
      <c r="B125" s="34"/>
      <c r="C125" s="34"/>
      <c r="D125" s="34"/>
      <c r="E125" s="34"/>
      <c r="F125" s="34"/>
      <c r="G125" s="34"/>
      <c r="H125" s="34"/>
      <c r="I125" s="34"/>
      <c r="J125" s="34"/>
      <c r="K125" s="34"/>
      <c r="L125" s="34"/>
      <c r="M125" s="34"/>
      <c r="N125" s="34"/>
      <c r="O125" s="34"/>
      <c r="P125" s="34"/>
      <c r="Q125" s="34"/>
      <c r="R125" s="34"/>
      <c r="W125" s="232">
        <f t="shared" si="31"/>
        <v>38</v>
      </c>
      <c r="X125" s="347">
        <f t="shared" si="32"/>
        <v>0</v>
      </c>
      <c r="Y125" s="347">
        <f t="shared" si="33"/>
        <v>0</v>
      </c>
      <c r="Z125" s="347">
        <f t="shared" si="34"/>
        <v>0</v>
      </c>
      <c r="AA125" s="348">
        <f t="shared" si="35"/>
        <v>0</v>
      </c>
      <c r="AB125" s="348">
        <f t="shared" si="36"/>
        <v>0</v>
      </c>
      <c r="AC125" s="347">
        <f t="shared" si="37"/>
        <v>0</v>
      </c>
      <c r="AD125" s="348">
        <f t="shared" si="38"/>
        <v>0</v>
      </c>
      <c r="AE125" s="209"/>
      <c r="AF125" s="209"/>
      <c r="AG125" s="209"/>
      <c r="AH125" s="227">
        <v>38</v>
      </c>
      <c r="AI125" s="209">
        <v>0</v>
      </c>
      <c r="AJ125" s="225">
        <v>0</v>
      </c>
      <c r="AK125" s="209">
        <v>0</v>
      </c>
      <c r="AL125" s="209">
        <f t="shared" si="28"/>
        <v>0</v>
      </c>
      <c r="AM125" s="209">
        <f t="shared" si="29"/>
        <v>0</v>
      </c>
      <c r="AN125" s="209">
        <v>0</v>
      </c>
      <c r="AO125" s="209">
        <f t="shared" si="30"/>
        <v>0</v>
      </c>
    </row>
    <row r="126" spans="1:41" s="208" customFormat="1" ht="20.100000000000001" customHeight="1" x14ac:dyDescent="0.25">
      <c r="A126" s="34"/>
      <c r="B126" s="34"/>
      <c r="C126" s="34"/>
      <c r="D126" s="34"/>
      <c r="E126" s="34"/>
      <c r="F126" s="34"/>
      <c r="G126" s="34"/>
      <c r="H126" s="34"/>
      <c r="I126" s="34"/>
      <c r="J126" s="34"/>
      <c r="K126" s="34"/>
      <c r="L126" s="34"/>
      <c r="M126" s="34"/>
      <c r="N126" s="34"/>
      <c r="O126" s="34"/>
      <c r="P126" s="34"/>
      <c r="Q126" s="34"/>
      <c r="R126" s="34"/>
      <c r="W126" s="232">
        <f t="shared" si="31"/>
        <v>39</v>
      </c>
      <c r="X126" s="347">
        <f t="shared" si="32"/>
        <v>0</v>
      </c>
      <c r="Y126" s="347">
        <f t="shared" si="33"/>
        <v>0</v>
      </c>
      <c r="Z126" s="347">
        <f t="shared" si="34"/>
        <v>0</v>
      </c>
      <c r="AA126" s="348">
        <f t="shared" si="35"/>
        <v>0</v>
      </c>
      <c r="AB126" s="348">
        <f t="shared" si="36"/>
        <v>0</v>
      </c>
      <c r="AC126" s="347">
        <f t="shared" si="37"/>
        <v>0</v>
      </c>
      <c r="AD126" s="348">
        <f t="shared" si="38"/>
        <v>0</v>
      </c>
      <c r="AE126" s="209"/>
      <c r="AF126" s="209"/>
      <c r="AG126" s="209"/>
      <c r="AH126" s="227">
        <v>39</v>
      </c>
      <c r="AI126" s="209">
        <v>0</v>
      </c>
      <c r="AJ126" s="225">
        <v>0</v>
      </c>
      <c r="AK126" s="209">
        <v>0</v>
      </c>
      <c r="AL126" s="209">
        <f t="shared" si="28"/>
        <v>0</v>
      </c>
      <c r="AM126" s="209">
        <f t="shared" si="29"/>
        <v>0</v>
      </c>
      <c r="AN126" s="209">
        <v>0</v>
      </c>
      <c r="AO126" s="209">
        <f t="shared" si="30"/>
        <v>0</v>
      </c>
    </row>
    <row r="127" spans="1:41" s="208" customFormat="1" ht="20.100000000000001" customHeight="1" x14ac:dyDescent="0.25">
      <c r="A127" s="231"/>
      <c r="B127" s="231"/>
      <c r="C127" s="231"/>
      <c r="D127" s="231"/>
      <c r="E127" s="231"/>
      <c r="F127" s="231"/>
      <c r="G127" s="231"/>
      <c r="H127" s="231"/>
      <c r="I127" s="231"/>
      <c r="J127" s="231"/>
      <c r="K127" s="231"/>
      <c r="L127" s="231"/>
      <c r="M127" s="231"/>
      <c r="N127" s="231"/>
      <c r="O127" s="231"/>
      <c r="P127" s="231"/>
      <c r="Q127" s="231"/>
      <c r="R127" s="231"/>
      <c r="W127" s="232">
        <f t="shared" si="31"/>
        <v>40</v>
      </c>
      <c r="X127" s="347">
        <f t="shared" si="32"/>
        <v>0</v>
      </c>
      <c r="Y127" s="347">
        <f t="shared" si="33"/>
        <v>0</v>
      </c>
      <c r="Z127" s="347">
        <f t="shared" si="34"/>
        <v>0</v>
      </c>
      <c r="AA127" s="348">
        <f t="shared" si="35"/>
        <v>0</v>
      </c>
      <c r="AB127" s="348">
        <f t="shared" si="36"/>
        <v>0</v>
      </c>
      <c r="AC127" s="347">
        <f t="shared" si="37"/>
        <v>0</v>
      </c>
      <c r="AD127" s="348">
        <f t="shared" si="38"/>
        <v>0</v>
      </c>
      <c r="AE127" s="209"/>
      <c r="AF127" s="209"/>
      <c r="AG127" s="209"/>
      <c r="AH127" s="227">
        <v>40</v>
      </c>
      <c r="AI127" s="209">
        <v>0</v>
      </c>
      <c r="AJ127" s="225">
        <v>0</v>
      </c>
      <c r="AK127" s="209">
        <v>0</v>
      </c>
      <c r="AL127" s="209">
        <f t="shared" si="28"/>
        <v>0</v>
      </c>
      <c r="AM127" s="209">
        <f t="shared" si="29"/>
        <v>0</v>
      </c>
      <c r="AN127" s="209">
        <v>0</v>
      </c>
      <c r="AO127" s="209">
        <f t="shared" si="30"/>
        <v>0</v>
      </c>
    </row>
    <row r="128" spans="1:41" s="208" customFormat="1" ht="20.100000000000001" customHeight="1" x14ac:dyDescent="0.25">
      <c r="A128" s="231"/>
      <c r="B128" s="231"/>
      <c r="C128" s="231"/>
      <c r="D128" s="231"/>
      <c r="E128" s="231"/>
      <c r="F128" s="231"/>
      <c r="G128" s="231"/>
      <c r="H128" s="231"/>
      <c r="I128" s="231"/>
      <c r="J128" s="231"/>
      <c r="K128" s="231"/>
      <c r="L128" s="231"/>
      <c r="M128" s="231"/>
      <c r="N128" s="231"/>
      <c r="O128" s="231"/>
      <c r="P128" s="231"/>
      <c r="Q128" s="231"/>
      <c r="R128" s="231"/>
      <c r="W128" s="232">
        <f t="shared" si="31"/>
        <v>41</v>
      </c>
      <c r="X128" s="347">
        <f t="shared" si="32"/>
        <v>0</v>
      </c>
      <c r="Y128" s="347">
        <f t="shared" si="33"/>
        <v>0</v>
      </c>
      <c r="Z128" s="347">
        <f t="shared" si="34"/>
        <v>0</v>
      </c>
      <c r="AA128" s="348">
        <f t="shared" si="35"/>
        <v>0</v>
      </c>
      <c r="AB128" s="348">
        <f t="shared" si="36"/>
        <v>0</v>
      </c>
      <c r="AC128" s="347">
        <f t="shared" si="37"/>
        <v>0</v>
      </c>
      <c r="AD128" s="348">
        <f t="shared" si="38"/>
        <v>0</v>
      </c>
      <c r="AE128" s="209"/>
      <c r="AF128" s="209"/>
      <c r="AG128" s="209"/>
      <c r="AH128" s="227">
        <v>41</v>
      </c>
      <c r="AI128" s="209">
        <v>0</v>
      </c>
      <c r="AJ128" s="225">
        <v>0</v>
      </c>
      <c r="AK128" s="209">
        <v>0</v>
      </c>
      <c r="AL128" s="209">
        <f t="shared" si="28"/>
        <v>0</v>
      </c>
      <c r="AM128" s="209">
        <f t="shared" si="29"/>
        <v>0</v>
      </c>
      <c r="AN128" s="209">
        <v>0</v>
      </c>
      <c r="AO128" s="209">
        <f t="shared" si="30"/>
        <v>0</v>
      </c>
    </row>
    <row r="129" spans="1:41" s="208" customFormat="1" ht="20.100000000000001" customHeight="1" x14ac:dyDescent="0.25">
      <c r="A129" s="241"/>
      <c r="B129" s="241"/>
      <c r="C129" s="241"/>
      <c r="D129" s="241"/>
      <c r="E129" s="241"/>
      <c r="F129" s="241"/>
      <c r="G129" s="241"/>
      <c r="H129" s="241"/>
      <c r="I129" s="241"/>
      <c r="J129" s="241"/>
      <c r="K129" s="241"/>
      <c r="L129" s="241"/>
      <c r="M129" s="241"/>
      <c r="N129" s="241"/>
      <c r="O129" s="241"/>
      <c r="P129" s="241"/>
      <c r="Q129" s="241"/>
      <c r="R129" s="241"/>
      <c r="W129" s="232">
        <f t="shared" si="31"/>
        <v>42</v>
      </c>
      <c r="X129" s="347">
        <f t="shared" si="32"/>
        <v>0</v>
      </c>
      <c r="Y129" s="347">
        <f t="shared" si="33"/>
        <v>0</v>
      </c>
      <c r="Z129" s="347">
        <f t="shared" si="34"/>
        <v>0</v>
      </c>
      <c r="AA129" s="348">
        <f t="shared" si="35"/>
        <v>0</v>
      </c>
      <c r="AB129" s="348">
        <f t="shared" si="36"/>
        <v>0</v>
      </c>
      <c r="AC129" s="347">
        <f t="shared" si="37"/>
        <v>0</v>
      </c>
      <c r="AD129" s="348">
        <f t="shared" si="38"/>
        <v>0</v>
      </c>
      <c r="AE129" s="209"/>
      <c r="AF129" s="209"/>
      <c r="AG129" s="209"/>
      <c r="AH129" s="227">
        <v>42</v>
      </c>
      <c r="AI129" s="209">
        <v>0</v>
      </c>
      <c r="AJ129" s="225">
        <v>0</v>
      </c>
      <c r="AK129" s="209">
        <v>0</v>
      </c>
      <c r="AL129" s="209">
        <f t="shared" si="28"/>
        <v>0</v>
      </c>
      <c r="AM129" s="209">
        <f t="shared" si="29"/>
        <v>0</v>
      </c>
      <c r="AN129" s="209">
        <v>0</v>
      </c>
      <c r="AO129" s="209">
        <f t="shared" si="30"/>
        <v>0</v>
      </c>
    </row>
    <row r="130" spans="1:41" s="208" customFormat="1" ht="20.100000000000001" customHeight="1" x14ac:dyDescent="0.25">
      <c r="A130" s="231"/>
      <c r="B130" s="231"/>
      <c r="C130" s="231"/>
      <c r="D130" s="231"/>
      <c r="E130" s="231"/>
      <c r="F130" s="231"/>
      <c r="G130" s="231"/>
      <c r="H130" s="231"/>
      <c r="I130" s="231"/>
      <c r="J130" s="231"/>
      <c r="K130" s="231"/>
      <c r="L130" s="231"/>
      <c r="M130" s="231"/>
      <c r="N130" s="231"/>
      <c r="O130" s="231"/>
      <c r="P130" s="231"/>
      <c r="Q130" s="231"/>
      <c r="R130" s="231"/>
      <c r="W130" s="232">
        <f t="shared" si="31"/>
        <v>43</v>
      </c>
      <c r="X130" s="347">
        <f t="shared" si="32"/>
        <v>0</v>
      </c>
      <c r="Y130" s="347">
        <f t="shared" si="33"/>
        <v>0</v>
      </c>
      <c r="Z130" s="347">
        <f t="shared" si="34"/>
        <v>0</v>
      </c>
      <c r="AA130" s="348">
        <f t="shared" si="35"/>
        <v>0</v>
      </c>
      <c r="AB130" s="348">
        <f t="shared" si="36"/>
        <v>0</v>
      </c>
      <c r="AC130" s="347">
        <f t="shared" si="37"/>
        <v>0</v>
      </c>
      <c r="AD130" s="348">
        <f t="shared" si="38"/>
        <v>0</v>
      </c>
      <c r="AE130" s="209"/>
      <c r="AF130" s="209"/>
      <c r="AG130" s="209"/>
      <c r="AH130" s="227">
        <v>43</v>
      </c>
      <c r="AI130" s="209">
        <v>0</v>
      </c>
      <c r="AJ130" s="225">
        <v>0</v>
      </c>
      <c r="AK130" s="209">
        <v>0</v>
      </c>
      <c r="AL130" s="209">
        <f t="shared" si="28"/>
        <v>0</v>
      </c>
      <c r="AM130" s="209">
        <f t="shared" si="29"/>
        <v>0</v>
      </c>
      <c r="AN130" s="209">
        <v>0</v>
      </c>
      <c r="AO130" s="209">
        <f t="shared" si="30"/>
        <v>0</v>
      </c>
    </row>
    <row r="131" spans="1:41" s="208" customFormat="1" ht="20.100000000000001" customHeight="1" x14ac:dyDescent="0.25">
      <c r="A131" s="231"/>
      <c r="B131" s="231"/>
      <c r="C131" s="231"/>
      <c r="D131" s="231"/>
      <c r="E131" s="231"/>
      <c r="F131" s="231"/>
      <c r="G131" s="231"/>
      <c r="H131" s="231"/>
      <c r="I131" s="231"/>
      <c r="J131" s="231"/>
      <c r="K131" s="231"/>
      <c r="L131" s="231"/>
      <c r="M131" s="231"/>
      <c r="N131" s="231"/>
      <c r="O131" s="231"/>
      <c r="P131" s="231"/>
      <c r="Q131" s="231"/>
      <c r="R131" s="231"/>
      <c r="W131" s="232">
        <f t="shared" si="31"/>
        <v>44</v>
      </c>
      <c r="X131" s="347">
        <f t="shared" si="32"/>
        <v>0</v>
      </c>
      <c r="Y131" s="347">
        <f t="shared" si="33"/>
        <v>0</v>
      </c>
      <c r="Z131" s="347">
        <f t="shared" si="34"/>
        <v>0</v>
      </c>
      <c r="AA131" s="348">
        <f t="shared" si="35"/>
        <v>0</v>
      </c>
      <c r="AB131" s="348">
        <f t="shared" si="36"/>
        <v>0</v>
      </c>
      <c r="AC131" s="347">
        <f t="shared" si="37"/>
        <v>0</v>
      </c>
      <c r="AD131" s="348">
        <f t="shared" si="38"/>
        <v>0</v>
      </c>
      <c r="AE131" s="209"/>
      <c r="AF131" s="209"/>
      <c r="AG131" s="209"/>
      <c r="AH131" s="227">
        <v>44</v>
      </c>
      <c r="AI131" s="209">
        <v>0</v>
      </c>
      <c r="AJ131" s="225">
        <v>0</v>
      </c>
      <c r="AK131" s="209">
        <v>0</v>
      </c>
      <c r="AL131" s="209">
        <f t="shared" si="28"/>
        <v>0</v>
      </c>
      <c r="AM131" s="209">
        <f t="shared" si="29"/>
        <v>0</v>
      </c>
      <c r="AN131" s="209">
        <v>0</v>
      </c>
      <c r="AO131" s="209">
        <f t="shared" si="30"/>
        <v>0</v>
      </c>
    </row>
    <row r="132" spans="1:41" s="208" customFormat="1" ht="20.100000000000001" customHeight="1" x14ac:dyDescent="0.25">
      <c r="A132" s="231"/>
      <c r="B132" s="231"/>
      <c r="C132" s="231"/>
      <c r="D132" s="231"/>
      <c r="E132" s="231"/>
      <c r="F132" s="231"/>
      <c r="G132" s="231"/>
      <c r="H132" s="231"/>
      <c r="I132" s="231"/>
      <c r="J132" s="231"/>
      <c r="K132" s="231"/>
      <c r="L132" s="231"/>
      <c r="M132" s="231"/>
      <c r="N132" s="231"/>
      <c r="O132" s="231"/>
      <c r="P132" s="231"/>
      <c r="Q132" s="231"/>
      <c r="R132" s="231"/>
      <c r="W132" s="232">
        <f t="shared" si="31"/>
        <v>45</v>
      </c>
      <c r="X132" s="347">
        <f t="shared" si="32"/>
        <v>0</v>
      </c>
      <c r="Y132" s="347">
        <f t="shared" si="33"/>
        <v>0</v>
      </c>
      <c r="Z132" s="347">
        <f t="shared" si="34"/>
        <v>0</v>
      </c>
      <c r="AA132" s="348">
        <f t="shared" si="35"/>
        <v>0</v>
      </c>
      <c r="AB132" s="348">
        <f t="shared" si="36"/>
        <v>0</v>
      </c>
      <c r="AC132" s="347">
        <f t="shared" si="37"/>
        <v>0</v>
      </c>
      <c r="AD132" s="348">
        <f t="shared" si="38"/>
        <v>0</v>
      </c>
      <c r="AE132" s="209"/>
      <c r="AF132" s="209"/>
      <c r="AG132" s="209"/>
      <c r="AH132" s="227">
        <v>45</v>
      </c>
      <c r="AI132" s="209">
        <v>0</v>
      </c>
      <c r="AJ132" s="225">
        <v>0</v>
      </c>
      <c r="AK132" s="209">
        <v>0</v>
      </c>
      <c r="AL132" s="209">
        <f t="shared" si="28"/>
        <v>0</v>
      </c>
      <c r="AM132" s="209">
        <f t="shared" si="29"/>
        <v>0</v>
      </c>
      <c r="AN132" s="209">
        <v>0</v>
      </c>
      <c r="AO132" s="209">
        <f t="shared" si="30"/>
        <v>0</v>
      </c>
    </row>
    <row r="133" spans="1:41" s="208" customFormat="1" ht="20.100000000000001" customHeight="1" x14ac:dyDescent="0.25">
      <c r="A133" s="231"/>
      <c r="B133" s="231"/>
      <c r="C133" s="231"/>
      <c r="D133" s="231"/>
      <c r="E133" s="231"/>
      <c r="F133" s="231"/>
      <c r="G133" s="231"/>
      <c r="H133" s="231"/>
      <c r="I133" s="231"/>
      <c r="J133" s="231"/>
      <c r="K133" s="231"/>
      <c r="L133" s="231"/>
      <c r="M133" s="231"/>
      <c r="N133" s="231"/>
      <c r="O133" s="231"/>
      <c r="P133" s="231"/>
      <c r="Q133" s="231"/>
      <c r="R133" s="231"/>
      <c r="W133" s="232">
        <f t="shared" si="31"/>
        <v>46</v>
      </c>
      <c r="X133" s="347">
        <f t="shared" si="32"/>
        <v>0</v>
      </c>
      <c r="Y133" s="347">
        <f t="shared" si="33"/>
        <v>0</v>
      </c>
      <c r="Z133" s="347">
        <f t="shared" si="34"/>
        <v>0</v>
      </c>
      <c r="AA133" s="348">
        <f t="shared" si="35"/>
        <v>0</v>
      </c>
      <c r="AB133" s="348">
        <f t="shared" si="36"/>
        <v>0</v>
      </c>
      <c r="AC133" s="347">
        <f t="shared" si="37"/>
        <v>0</v>
      </c>
      <c r="AD133" s="348">
        <f t="shared" si="38"/>
        <v>0</v>
      </c>
      <c r="AE133" s="209"/>
      <c r="AF133" s="209"/>
      <c r="AG133" s="209"/>
      <c r="AH133" s="227">
        <v>46</v>
      </c>
      <c r="AI133" s="209">
        <v>0</v>
      </c>
      <c r="AJ133" s="225">
        <v>0</v>
      </c>
      <c r="AK133" s="209">
        <v>0</v>
      </c>
      <c r="AL133" s="209">
        <f t="shared" si="28"/>
        <v>0</v>
      </c>
      <c r="AM133" s="209">
        <f t="shared" si="29"/>
        <v>0</v>
      </c>
      <c r="AN133" s="209">
        <v>0</v>
      </c>
      <c r="AO133" s="209">
        <f t="shared" si="30"/>
        <v>0</v>
      </c>
    </row>
    <row r="134" spans="1:41" s="208" customFormat="1" ht="20.100000000000001" customHeight="1" x14ac:dyDescent="0.25">
      <c r="A134" s="231"/>
      <c r="B134" s="231"/>
      <c r="C134" s="231"/>
      <c r="D134" s="231"/>
      <c r="E134" s="231"/>
      <c r="F134" s="231"/>
      <c r="G134" s="231"/>
      <c r="H134" s="231"/>
      <c r="I134" s="231"/>
      <c r="J134" s="231"/>
      <c r="K134" s="231"/>
      <c r="L134" s="231"/>
      <c r="M134" s="231"/>
      <c r="N134" s="231"/>
      <c r="O134" s="231"/>
      <c r="P134" s="231"/>
      <c r="Q134" s="231"/>
      <c r="R134" s="231"/>
      <c r="W134" s="232">
        <f t="shared" si="31"/>
        <v>47</v>
      </c>
      <c r="X134" s="347">
        <f t="shared" si="32"/>
        <v>0</v>
      </c>
      <c r="Y134" s="347">
        <f t="shared" si="33"/>
        <v>0</v>
      </c>
      <c r="Z134" s="347">
        <f t="shared" si="34"/>
        <v>0</v>
      </c>
      <c r="AA134" s="348">
        <f t="shared" si="35"/>
        <v>0</v>
      </c>
      <c r="AB134" s="348">
        <f t="shared" si="36"/>
        <v>0</v>
      </c>
      <c r="AC134" s="347">
        <f t="shared" si="37"/>
        <v>0</v>
      </c>
      <c r="AD134" s="348">
        <f t="shared" si="38"/>
        <v>0</v>
      </c>
      <c r="AE134" s="209"/>
      <c r="AF134" s="209"/>
      <c r="AG134" s="209"/>
      <c r="AH134" s="227">
        <v>47</v>
      </c>
      <c r="AI134" s="209">
        <v>0</v>
      </c>
      <c r="AJ134" s="225">
        <v>0</v>
      </c>
      <c r="AK134" s="209">
        <v>0</v>
      </c>
      <c r="AL134" s="209">
        <f t="shared" si="28"/>
        <v>0</v>
      </c>
      <c r="AM134" s="209">
        <f t="shared" si="29"/>
        <v>0</v>
      </c>
      <c r="AN134" s="209">
        <v>0</v>
      </c>
      <c r="AO134" s="209">
        <f t="shared" si="30"/>
        <v>0</v>
      </c>
    </row>
    <row r="135" spans="1:41" s="208" customFormat="1" ht="20.100000000000001" customHeight="1" x14ac:dyDescent="0.25">
      <c r="A135" s="231"/>
      <c r="B135" s="231"/>
      <c r="C135" s="231"/>
      <c r="D135" s="231"/>
      <c r="E135" s="231"/>
      <c r="F135" s="231"/>
      <c r="G135" s="231"/>
      <c r="H135" s="231"/>
      <c r="I135" s="231"/>
      <c r="J135" s="231"/>
      <c r="K135" s="231"/>
      <c r="L135" s="231"/>
      <c r="M135" s="231"/>
      <c r="N135" s="231"/>
      <c r="O135" s="231"/>
      <c r="P135" s="231"/>
      <c r="Q135" s="231"/>
      <c r="R135" s="231"/>
      <c r="W135" s="232">
        <f t="shared" si="31"/>
        <v>48</v>
      </c>
      <c r="X135" s="347">
        <f t="shared" si="32"/>
        <v>0</v>
      </c>
      <c r="Y135" s="347">
        <f t="shared" si="33"/>
        <v>0</v>
      </c>
      <c r="Z135" s="347">
        <f t="shared" si="34"/>
        <v>0</v>
      </c>
      <c r="AA135" s="348">
        <f t="shared" si="35"/>
        <v>0</v>
      </c>
      <c r="AB135" s="348">
        <f t="shared" si="36"/>
        <v>0</v>
      </c>
      <c r="AC135" s="347">
        <f t="shared" si="37"/>
        <v>0</v>
      </c>
      <c r="AD135" s="348">
        <f t="shared" si="38"/>
        <v>0</v>
      </c>
      <c r="AE135" s="209"/>
      <c r="AF135" s="209"/>
      <c r="AG135" s="209"/>
      <c r="AH135" s="227">
        <v>48</v>
      </c>
      <c r="AI135" s="209">
        <v>0</v>
      </c>
      <c r="AJ135" s="225">
        <v>0</v>
      </c>
      <c r="AK135" s="209">
        <v>0</v>
      </c>
      <c r="AL135" s="209">
        <f t="shared" si="28"/>
        <v>0</v>
      </c>
      <c r="AM135" s="209">
        <f t="shared" si="29"/>
        <v>0</v>
      </c>
      <c r="AN135" s="209">
        <v>0</v>
      </c>
      <c r="AO135" s="209">
        <f t="shared" si="30"/>
        <v>0</v>
      </c>
    </row>
    <row r="136" spans="1:41" s="208" customFormat="1" ht="20.100000000000001" customHeight="1" x14ac:dyDescent="0.25">
      <c r="A136" s="231"/>
      <c r="B136" s="231"/>
      <c r="C136" s="231"/>
      <c r="D136" s="231"/>
      <c r="E136" s="231"/>
      <c r="F136" s="231"/>
      <c r="G136" s="231"/>
      <c r="H136" s="231"/>
      <c r="I136" s="231"/>
      <c r="J136" s="231"/>
      <c r="K136" s="231"/>
      <c r="L136" s="231"/>
      <c r="M136" s="231"/>
      <c r="N136" s="231"/>
      <c r="O136" s="231"/>
      <c r="P136" s="231"/>
      <c r="Q136" s="231"/>
      <c r="R136" s="231"/>
      <c r="W136" s="232">
        <f t="shared" si="31"/>
        <v>49</v>
      </c>
      <c r="X136" s="347">
        <f t="shared" si="32"/>
        <v>0</v>
      </c>
      <c r="Y136" s="347">
        <f t="shared" si="33"/>
        <v>0</v>
      </c>
      <c r="Z136" s="347">
        <f t="shared" si="34"/>
        <v>0</v>
      </c>
      <c r="AA136" s="348">
        <f t="shared" si="35"/>
        <v>0</v>
      </c>
      <c r="AB136" s="348">
        <f t="shared" si="36"/>
        <v>0</v>
      </c>
      <c r="AC136" s="347">
        <f t="shared" si="37"/>
        <v>0</v>
      </c>
      <c r="AD136" s="348">
        <f t="shared" si="38"/>
        <v>0</v>
      </c>
      <c r="AE136" s="209"/>
      <c r="AF136" s="209"/>
      <c r="AG136" s="209"/>
      <c r="AH136" s="227">
        <v>49</v>
      </c>
      <c r="AI136" s="209">
        <v>0</v>
      </c>
      <c r="AJ136" s="225">
        <v>0</v>
      </c>
      <c r="AK136" s="209">
        <v>0</v>
      </c>
      <c r="AL136" s="209">
        <f t="shared" si="28"/>
        <v>0</v>
      </c>
      <c r="AM136" s="209">
        <f t="shared" si="29"/>
        <v>0</v>
      </c>
      <c r="AN136" s="209">
        <v>0</v>
      </c>
      <c r="AO136" s="209">
        <f t="shared" si="30"/>
        <v>0</v>
      </c>
    </row>
    <row r="137" spans="1:41" s="208" customFormat="1" ht="20.100000000000001" customHeight="1" x14ac:dyDescent="0.25">
      <c r="A137" s="231"/>
      <c r="B137" s="231"/>
      <c r="C137" s="231"/>
      <c r="D137" s="231"/>
      <c r="E137" s="231"/>
      <c r="F137" s="231"/>
      <c r="G137" s="231"/>
      <c r="H137" s="231"/>
      <c r="I137" s="231"/>
      <c r="J137" s="231"/>
      <c r="K137" s="231"/>
      <c r="L137" s="231"/>
      <c r="M137" s="231"/>
      <c r="N137" s="231"/>
      <c r="O137" s="231"/>
      <c r="P137" s="231"/>
      <c r="Q137" s="231"/>
      <c r="R137" s="231"/>
      <c r="W137" s="232">
        <f t="shared" si="31"/>
        <v>50</v>
      </c>
      <c r="X137" s="347">
        <f t="shared" si="32"/>
        <v>0</v>
      </c>
      <c r="Y137" s="347">
        <f t="shared" si="33"/>
        <v>0</v>
      </c>
      <c r="Z137" s="347">
        <f t="shared" si="34"/>
        <v>0</v>
      </c>
      <c r="AA137" s="348">
        <f t="shared" si="35"/>
        <v>0</v>
      </c>
      <c r="AB137" s="348">
        <f t="shared" si="36"/>
        <v>0</v>
      </c>
      <c r="AC137" s="347">
        <f t="shared" si="37"/>
        <v>0</v>
      </c>
      <c r="AD137" s="348">
        <f t="shared" si="38"/>
        <v>0</v>
      </c>
      <c r="AE137" s="209"/>
      <c r="AF137" s="209"/>
      <c r="AG137" s="209"/>
      <c r="AH137" s="227">
        <v>50</v>
      </c>
      <c r="AI137" s="209">
        <v>0</v>
      </c>
      <c r="AJ137" s="225">
        <v>0</v>
      </c>
      <c r="AK137" s="209">
        <v>0</v>
      </c>
      <c r="AL137" s="209">
        <f t="shared" si="28"/>
        <v>0</v>
      </c>
      <c r="AM137" s="209">
        <f t="shared" si="29"/>
        <v>0</v>
      </c>
      <c r="AN137" s="209">
        <v>0</v>
      </c>
      <c r="AO137" s="209">
        <f t="shared" si="30"/>
        <v>0</v>
      </c>
    </row>
    <row r="138" spans="1:41" s="208" customFormat="1" ht="20.100000000000001" customHeight="1" x14ac:dyDescent="0.25">
      <c r="A138" s="231"/>
      <c r="B138" s="231"/>
      <c r="C138" s="231"/>
      <c r="D138" s="231"/>
      <c r="E138" s="231"/>
      <c r="F138" s="231"/>
      <c r="G138" s="231"/>
      <c r="H138" s="231"/>
      <c r="I138" s="231"/>
      <c r="J138" s="231"/>
      <c r="K138" s="231"/>
      <c r="L138" s="231"/>
      <c r="M138" s="231"/>
      <c r="N138" s="231"/>
      <c r="O138" s="231"/>
      <c r="P138" s="231"/>
      <c r="Q138" s="231"/>
      <c r="R138" s="231"/>
      <c r="W138" s="232">
        <f t="shared" si="31"/>
        <v>51</v>
      </c>
      <c r="X138" s="347">
        <f t="shared" si="32"/>
        <v>0</v>
      </c>
      <c r="Y138" s="347">
        <f t="shared" si="33"/>
        <v>0</v>
      </c>
      <c r="Z138" s="347">
        <f t="shared" si="34"/>
        <v>0</v>
      </c>
      <c r="AA138" s="348">
        <f t="shared" si="35"/>
        <v>0</v>
      </c>
      <c r="AB138" s="348">
        <f t="shared" si="36"/>
        <v>0</v>
      </c>
      <c r="AC138" s="347">
        <f t="shared" si="37"/>
        <v>0</v>
      </c>
      <c r="AD138" s="348">
        <f t="shared" si="38"/>
        <v>0</v>
      </c>
      <c r="AE138" s="209"/>
      <c r="AF138" s="209"/>
      <c r="AG138" s="209"/>
      <c r="AH138" s="227">
        <v>51</v>
      </c>
      <c r="AI138" s="209">
        <v>0</v>
      </c>
      <c r="AJ138" s="225">
        <v>0</v>
      </c>
      <c r="AK138" s="209">
        <v>0</v>
      </c>
      <c r="AL138" s="209">
        <f t="shared" si="28"/>
        <v>0</v>
      </c>
      <c r="AM138" s="209">
        <f t="shared" si="29"/>
        <v>0</v>
      </c>
      <c r="AN138" s="209">
        <v>0</v>
      </c>
      <c r="AO138" s="209">
        <f t="shared" si="30"/>
        <v>0</v>
      </c>
    </row>
    <row r="139" spans="1:41" s="208" customFormat="1" ht="20.100000000000001" customHeight="1" x14ac:dyDescent="0.25">
      <c r="A139" s="231"/>
      <c r="B139" s="231"/>
      <c r="C139" s="231"/>
      <c r="D139" s="231"/>
      <c r="E139" s="231"/>
      <c r="F139" s="231"/>
      <c r="G139" s="231"/>
      <c r="H139" s="231"/>
      <c r="I139" s="231"/>
      <c r="J139" s="231"/>
      <c r="K139" s="231"/>
      <c r="L139" s="231"/>
      <c r="M139" s="231"/>
      <c r="N139" s="231"/>
      <c r="O139" s="231"/>
      <c r="P139" s="231"/>
      <c r="Q139" s="231"/>
      <c r="R139" s="231"/>
      <c r="W139" s="232">
        <f t="shared" si="31"/>
        <v>52</v>
      </c>
      <c r="X139" s="347">
        <f t="shared" si="32"/>
        <v>0</v>
      </c>
      <c r="Y139" s="347">
        <f t="shared" si="33"/>
        <v>0</v>
      </c>
      <c r="Z139" s="347">
        <f t="shared" si="34"/>
        <v>0</v>
      </c>
      <c r="AA139" s="348">
        <f t="shared" si="35"/>
        <v>0</v>
      </c>
      <c r="AB139" s="348">
        <f t="shared" si="36"/>
        <v>0</v>
      </c>
      <c r="AC139" s="347">
        <f t="shared" si="37"/>
        <v>0</v>
      </c>
      <c r="AD139" s="348">
        <f t="shared" si="38"/>
        <v>0</v>
      </c>
      <c r="AE139" s="209"/>
      <c r="AF139" s="209"/>
      <c r="AG139" s="209"/>
      <c r="AH139" s="227">
        <v>52</v>
      </c>
      <c r="AI139" s="209">
        <v>0</v>
      </c>
      <c r="AJ139" s="225">
        <v>0</v>
      </c>
      <c r="AK139" s="209">
        <v>0</v>
      </c>
      <c r="AL139" s="209">
        <f t="shared" si="28"/>
        <v>0</v>
      </c>
      <c r="AM139" s="209">
        <f t="shared" si="29"/>
        <v>0</v>
      </c>
      <c r="AN139" s="209">
        <v>0</v>
      </c>
      <c r="AO139" s="209">
        <f t="shared" si="30"/>
        <v>0</v>
      </c>
    </row>
    <row r="140" spans="1:41" s="208" customFormat="1" ht="20.100000000000001" customHeight="1" x14ac:dyDescent="0.25">
      <c r="A140" s="231"/>
      <c r="B140" s="231"/>
      <c r="C140" s="231"/>
      <c r="D140" s="231"/>
      <c r="E140" s="231"/>
      <c r="F140" s="231"/>
      <c r="G140" s="231"/>
      <c r="H140" s="231"/>
      <c r="I140" s="231"/>
      <c r="J140" s="231"/>
      <c r="K140" s="231"/>
      <c r="L140" s="231"/>
      <c r="M140" s="231"/>
      <c r="N140" s="231"/>
      <c r="O140" s="231"/>
      <c r="P140" s="231"/>
      <c r="Q140" s="231"/>
      <c r="R140" s="231"/>
      <c r="W140" s="232">
        <f t="shared" si="31"/>
        <v>53</v>
      </c>
      <c r="X140" s="347">
        <f t="shared" si="32"/>
        <v>0</v>
      </c>
      <c r="Y140" s="347">
        <f t="shared" si="33"/>
        <v>0</v>
      </c>
      <c r="Z140" s="347">
        <f t="shared" si="34"/>
        <v>0</v>
      </c>
      <c r="AA140" s="348">
        <f t="shared" si="35"/>
        <v>0</v>
      </c>
      <c r="AB140" s="348">
        <f t="shared" si="36"/>
        <v>0</v>
      </c>
      <c r="AC140" s="347">
        <f t="shared" si="37"/>
        <v>0</v>
      </c>
      <c r="AD140" s="348">
        <f t="shared" si="38"/>
        <v>0</v>
      </c>
      <c r="AE140" s="209"/>
      <c r="AF140" s="209"/>
      <c r="AG140" s="209"/>
      <c r="AH140" s="227">
        <v>53</v>
      </c>
      <c r="AI140" s="209">
        <v>0</v>
      </c>
      <c r="AJ140" s="225">
        <v>0</v>
      </c>
      <c r="AK140" s="209">
        <v>0</v>
      </c>
      <c r="AL140" s="209">
        <f t="shared" si="28"/>
        <v>0</v>
      </c>
      <c r="AM140" s="209">
        <f t="shared" si="29"/>
        <v>0</v>
      </c>
      <c r="AN140" s="209">
        <v>0</v>
      </c>
      <c r="AO140" s="209">
        <f t="shared" si="30"/>
        <v>0</v>
      </c>
    </row>
    <row r="141" spans="1:41" s="208" customFormat="1" ht="20.100000000000001" customHeight="1" x14ac:dyDescent="0.25">
      <c r="A141" s="231"/>
      <c r="B141" s="231"/>
      <c r="C141" s="231"/>
      <c r="D141" s="231"/>
      <c r="E141" s="231"/>
      <c r="F141" s="231"/>
      <c r="G141" s="231"/>
      <c r="H141" s="231"/>
      <c r="I141" s="231"/>
      <c r="J141" s="231"/>
      <c r="K141" s="231"/>
      <c r="L141" s="231"/>
      <c r="M141" s="231"/>
      <c r="N141" s="231"/>
      <c r="O141" s="231"/>
      <c r="P141" s="231"/>
      <c r="Q141" s="231"/>
      <c r="R141" s="231"/>
      <c r="W141" s="232">
        <f t="shared" si="31"/>
        <v>54</v>
      </c>
      <c r="X141" s="347">
        <f t="shared" si="32"/>
        <v>0</v>
      </c>
      <c r="Y141" s="347">
        <f t="shared" si="33"/>
        <v>0</v>
      </c>
      <c r="Z141" s="347">
        <f t="shared" si="34"/>
        <v>0</v>
      </c>
      <c r="AA141" s="348">
        <f t="shared" si="35"/>
        <v>0</v>
      </c>
      <c r="AB141" s="348">
        <f t="shared" si="36"/>
        <v>0</v>
      </c>
      <c r="AC141" s="347">
        <f t="shared" si="37"/>
        <v>0</v>
      </c>
      <c r="AD141" s="348">
        <f t="shared" si="38"/>
        <v>0</v>
      </c>
      <c r="AE141" s="209"/>
      <c r="AF141" s="209"/>
      <c r="AG141" s="209"/>
      <c r="AH141" s="227">
        <v>54</v>
      </c>
      <c r="AI141" s="209">
        <v>0</v>
      </c>
      <c r="AJ141" s="225">
        <v>0</v>
      </c>
      <c r="AK141" s="209">
        <v>0</v>
      </c>
      <c r="AL141" s="209">
        <f t="shared" si="28"/>
        <v>0</v>
      </c>
      <c r="AM141" s="209">
        <f t="shared" si="29"/>
        <v>0</v>
      </c>
      <c r="AN141" s="209">
        <v>0</v>
      </c>
      <c r="AO141" s="209">
        <f t="shared" si="30"/>
        <v>0</v>
      </c>
    </row>
    <row r="142" spans="1:41" s="208" customFormat="1" ht="20.100000000000001" customHeight="1" x14ac:dyDescent="0.25">
      <c r="A142" s="231"/>
      <c r="B142" s="231"/>
      <c r="C142" s="231"/>
      <c r="D142" s="231"/>
      <c r="E142" s="231"/>
      <c r="F142" s="231"/>
      <c r="G142" s="231"/>
      <c r="H142" s="231"/>
      <c r="I142" s="231"/>
      <c r="J142" s="231"/>
      <c r="K142" s="231"/>
      <c r="L142" s="231"/>
      <c r="M142" s="231"/>
      <c r="N142" s="231"/>
      <c r="O142" s="231"/>
      <c r="P142" s="231"/>
      <c r="Q142" s="231"/>
      <c r="R142" s="231"/>
      <c r="W142" s="232">
        <f t="shared" si="31"/>
        <v>55</v>
      </c>
      <c r="X142" s="347">
        <f t="shared" si="32"/>
        <v>0</v>
      </c>
      <c r="Y142" s="347">
        <f t="shared" si="33"/>
        <v>0</v>
      </c>
      <c r="Z142" s="347">
        <f t="shared" si="34"/>
        <v>0</v>
      </c>
      <c r="AA142" s="348">
        <f t="shared" si="35"/>
        <v>0</v>
      </c>
      <c r="AB142" s="348">
        <f t="shared" si="36"/>
        <v>0</v>
      </c>
      <c r="AC142" s="347">
        <f t="shared" si="37"/>
        <v>0</v>
      </c>
      <c r="AD142" s="348">
        <f t="shared" si="38"/>
        <v>0</v>
      </c>
      <c r="AE142" s="209"/>
      <c r="AF142" s="209"/>
      <c r="AG142" s="209"/>
      <c r="AH142" s="227">
        <v>55</v>
      </c>
      <c r="AI142" s="209">
        <v>0</v>
      </c>
      <c r="AJ142" s="225">
        <v>0</v>
      </c>
      <c r="AK142" s="209">
        <v>0</v>
      </c>
      <c r="AL142" s="209">
        <f t="shared" si="28"/>
        <v>0</v>
      </c>
      <c r="AM142" s="209">
        <f t="shared" si="29"/>
        <v>0</v>
      </c>
      <c r="AN142" s="209">
        <v>0</v>
      </c>
      <c r="AO142" s="209">
        <f t="shared" si="30"/>
        <v>0</v>
      </c>
    </row>
    <row r="143" spans="1:41" s="208" customFormat="1" ht="20.100000000000001" customHeight="1" x14ac:dyDescent="0.25">
      <c r="A143" s="231"/>
      <c r="B143" s="231"/>
      <c r="C143" s="231"/>
      <c r="D143" s="231"/>
      <c r="E143" s="231"/>
      <c r="F143" s="231"/>
      <c r="G143" s="231"/>
      <c r="H143" s="231"/>
      <c r="I143" s="231"/>
      <c r="J143" s="231"/>
      <c r="K143" s="231"/>
      <c r="L143" s="231"/>
      <c r="M143" s="231"/>
      <c r="N143" s="231"/>
      <c r="O143" s="231"/>
      <c r="P143" s="231"/>
      <c r="Q143" s="231"/>
      <c r="R143" s="231"/>
      <c r="W143" s="232">
        <f t="shared" si="31"/>
        <v>56</v>
      </c>
      <c r="X143" s="347">
        <f t="shared" si="32"/>
        <v>0</v>
      </c>
      <c r="Y143" s="347">
        <f t="shared" si="33"/>
        <v>0</v>
      </c>
      <c r="Z143" s="347">
        <f t="shared" si="34"/>
        <v>0</v>
      </c>
      <c r="AA143" s="348">
        <f t="shared" si="35"/>
        <v>0</v>
      </c>
      <c r="AB143" s="348">
        <f t="shared" si="36"/>
        <v>0</v>
      </c>
      <c r="AC143" s="347">
        <f t="shared" si="37"/>
        <v>0</v>
      </c>
      <c r="AD143" s="348">
        <f t="shared" si="38"/>
        <v>0</v>
      </c>
      <c r="AE143" s="209"/>
      <c r="AF143" s="209"/>
      <c r="AG143" s="209"/>
      <c r="AH143" s="227">
        <v>56</v>
      </c>
      <c r="AI143" s="209">
        <v>0</v>
      </c>
      <c r="AJ143" s="225">
        <v>0</v>
      </c>
      <c r="AK143" s="209">
        <v>0</v>
      </c>
      <c r="AL143" s="209">
        <f t="shared" si="28"/>
        <v>0</v>
      </c>
      <c r="AM143" s="209">
        <f t="shared" si="29"/>
        <v>0</v>
      </c>
      <c r="AN143" s="209">
        <v>0</v>
      </c>
      <c r="AO143" s="209">
        <f t="shared" si="30"/>
        <v>0</v>
      </c>
    </row>
    <row r="144" spans="1:41" ht="20.100000000000001" customHeight="1" x14ac:dyDescent="0.25">
      <c r="W144" s="232">
        <f t="shared" si="31"/>
        <v>57</v>
      </c>
      <c r="X144" s="347">
        <f t="shared" si="32"/>
        <v>0</v>
      </c>
      <c r="Y144" s="347">
        <f t="shared" si="33"/>
        <v>0</v>
      </c>
      <c r="Z144" s="347">
        <f t="shared" si="34"/>
        <v>0</v>
      </c>
      <c r="AA144" s="348">
        <f t="shared" si="35"/>
        <v>0</v>
      </c>
      <c r="AB144" s="348">
        <f t="shared" si="36"/>
        <v>0</v>
      </c>
      <c r="AC144" s="347">
        <f t="shared" si="37"/>
        <v>0</v>
      </c>
      <c r="AD144" s="348">
        <f t="shared" si="38"/>
        <v>0</v>
      </c>
      <c r="AH144" s="227">
        <v>57</v>
      </c>
      <c r="AI144" s="209">
        <v>0</v>
      </c>
      <c r="AJ144" s="225">
        <v>0</v>
      </c>
      <c r="AK144" s="209">
        <v>0</v>
      </c>
      <c r="AL144" s="209">
        <f t="shared" si="28"/>
        <v>0</v>
      </c>
      <c r="AM144" s="209">
        <f t="shared" si="29"/>
        <v>0</v>
      </c>
      <c r="AN144" s="209">
        <v>0</v>
      </c>
      <c r="AO144" s="209">
        <f t="shared" si="30"/>
        <v>0</v>
      </c>
    </row>
    <row r="145" spans="1:41" ht="20.100000000000001" customHeight="1" x14ac:dyDescent="0.25">
      <c r="W145" s="232">
        <f t="shared" si="31"/>
        <v>58</v>
      </c>
      <c r="X145" s="347">
        <f t="shared" si="32"/>
        <v>0</v>
      </c>
      <c r="Y145" s="347">
        <f t="shared" si="33"/>
        <v>0</v>
      </c>
      <c r="Z145" s="347">
        <f t="shared" si="34"/>
        <v>0</v>
      </c>
      <c r="AA145" s="348">
        <f t="shared" si="35"/>
        <v>0</v>
      </c>
      <c r="AB145" s="348">
        <f t="shared" si="36"/>
        <v>0</v>
      </c>
      <c r="AC145" s="347">
        <f t="shared" si="37"/>
        <v>0</v>
      </c>
      <c r="AD145" s="348">
        <f t="shared" si="38"/>
        <v>0</v>
      </c>
      <c r="AH145" s="227">
        <v>58</v>
      </c>
      <c r="AI145" s="209">
        <v>0</v>
      </c>
      <c r="AJ145" s="225">
        <v>0</v>
      </c>
      <c r="AK145" s="209">
        <v>0</v>
      </c>
      <c r="AL145" s="209">
        <f t="shared" si="28"/>
        <v>0</v>
      </c>
      <c r="AM145" s="209">
        <f t="shared" si="29"/>
        <v>0</v>
      </c>
      <c r="AN145" s="209">
        <v>0</v>
      </c>
      <c r="AO145" s="209">
        <f t="shared" si="30"/>
        <v>0</v>
      </c>
    </row>
    <row r="146" spans="1:41" ht="20.100000000000001" customHeight="1" x14ac:dyDescent="0.25">
      <c r="W146" s="232">
        <f t="shared" si="31"/>
        <v>59</v>
      </c>
      <c r="X146" s="347">
        <f t="shared" si="32"/>
        <v>0</v>
      </c>
      <c r="Y146" s="347">
        <f t="shared" si="33"/>
        <v>0</v>
      </c>
      <c r="Z146" s="347">
        <f t="shared" si="34"/>
        <v>0</v>
      </c>
      <c r="AA146" s="348">
        <f t="shared" si="35"/>
        <v>0</v>
      </c>
      <c r="AB146" s="348">
        <f t="shared" si="36"/>
        <v>0</v>
      </c>
      <c r="AC146" s="347">
        <f t="shared" si="37"/>
        <v>0</v>
      </c>
      <c r="AD146" s="348">
        <f t="shared" si="38"/>
        <v>0</v>
      </c>
      <c r="AH146" s="227">
        <v>59</v>
      </c>
      <c r="AI146" s="209">
        <v>0</v>
      </c>
      <c r="AJ146" s="225">
        <v>0</v>
      </c>
      <c r="AK146" s="209">
        <v>0</v>
      </c>
      <c r="AL146" s="209">
        <f t="shared" si="28"/>
        <v>0</v>
      </c>
      <c r="AM146" s="209">
        <f t="shared" si="29"/>
        <v>0</v>
      </c>
      <c r="AN146" s="209">
        <v>0</v>
      </c>
      <c r="AO146" s="209">
        <f t="shared" si="30"/>
        <v>0</v>
      </c>
    </row>
    <row r="147" spans="1:41" ht="20.100000000000001" customHeight="1" x14ac:dyDescent="0.25">
      <c r="W147" s="232">
        <f t="shared" si="31"/>
        <v>60</v>
      </c>
      <c r="X147" s="347">
        <f t="shared" si="32"/>
        <v>0</v>
      </c>
      <c r="Y147" s="347">
        <f t="shared" si="33"/>
        <v>0</v>
      </c>
      <c r="Z147" s="347">
        <f t="shared" si="34"/>
        <v>0</v>
      </c>
      <c r="AA147" s="348">
        <f t="shared" si="35"/>
        <v>0</v>
      </c>
      <c r="AB147" s="348">
        <f t="shared" si="36"/>
        <v>0</v>
      </c>
      <c r="AC147" s="347">
        <f t="shared" si="37"/>
        <v>0</v>
      </c>
      <c r="AD147" s="348">
        <f t="shared" si="38"/>
        <v>0</v>
      </c>
      <c r="AH147" s="227">
        <v>60</v>
      </c>
      <c r="AI147" s="209">
        <v>0</v>
      </c>
      <c r="AJ147" s="225">
        <v>0</v>
      </c>
      <c r="AK147" s="209">
        <v>0</v>
      </c>
      <c r="AL147" s="209">
        <f t="shared" si="28"/>
        <v>0</v>
      </c>
      <c r="AM147" s="209">
        <f t="shared" si="29"/>
        <v>0</v>
      </c>
      <c r="AN147" s="209">
        <v>0</v>
      </c>
      <c r="AO147" s="209">
        <f t="shared" si="30"/>
        <v>0</v>
      </c>
    </row>
    <row r="148" spans="1:41" ht="20.100000000000001" customHeight="1" x14ac:dyDescent="0.25">
      <c r="W148" s="232">
        <f t="shared" si="31"/>
        <v>61</v>
      </c>
      <c r="X148" s="347">
        <f t="shared" si="32"/>
        <v>0</v>
      </c>
      <c r="Y148" s="347">
        <f t="shared" si="33"/>
        <v>0</v>
      </c>
      <c r="Z148" s="347">
        <f t="shared" si="34"/>
        <v>0</v>
      </c>
      <c r="AA148" s="348">
        <f t="shared" si="35"/>
        <v>0</v>
      </c>
      <c r="AB148" s="348">
        <f t="shared" si="36"/>
        <v>0</v>
      </c>
      <c r="AC148" s="347">
        <f t="shared" si="37"/>
        <v>0</v>
      </c>
      <c r="AD148" s="348">
        <f t="shared" si="38"/>
        <v>0</v>
      </c>
      <c r="AH148" s="227">
        <v>61</v>
      </c>
      <c r="AI148" s="209">
        <v>0</v>
      </c>
      <c r="AJ148" s="225">
        <v>0</v>
      </c>
      <c r="AK148" s="209">
        <v>0</v>
      </c>
      <c r="AL148" s="209">
        <f t="shared" si="28"/>
        <v>0</v>
      </c>
      <c r="AM148" s="209">
        <f t="shared" si="29"/>
        <v>0</v>
      </c>
      <c r="AN148" s="209">
        <v>0</v>
      </c>
      <c r="AO148" s="209">
        <f t="shared" si="30"/>
        <v>0</v>
      </c>
    </row>
    <row r="149" spans="1:41" ht="20.100000000000001" customHeight="1" x14ac:dyDescent="0.25">
      <c r="W149" s="232">
        <f t="shared" si="31"/>
        <v>62</v>
      </c>
      <c r="X149" s="347">
        <f t="shared" si="32"/>
        <v>0</v>
      </c>
      <c r="Y149" s="347">
        <f t="shared" si="33"/>
        <v>0</v>
      </c>
      <c r="Z149" s="347">
        <f t="shared" si="34"/>
        <v>0</v>
      </c>
      <c r="AA149" s="348">
        <f t="shared" si="35"/>
        <v>0</v>
      </c>
      <c r="AB149" s="348">
        <f t="shared" si="36"/>
        <v>0</v>
      </c>
      <c r="AC149" s="347">
        <f t="shared" si="37"/>
        <v>0</v>
      </c>
      <c r="AD149" s="348">
        <f t="shared" si="38"/>
        <v>0</v>
      </c>
      <c r="AH149" s="227">
        <v>62</v>
      </c>
      <c r="AI149" s="209">
        <v>0</v>
      </c>
      <c r="AJ149" s="225">
        <v>0</v>
      </c>
      <c r="AK149" s="209">
        <v>0</v>
      </c>
      <c r="AL149" s="209">
        <f t="shared" si="28"/>
        <v>0</v>
      </c>
      <c r="AM149" s="209">
        <f t="shared" si="29"/>
        <v>0</v>
      </c>
      <c r="AN149" s="209">
        <v>0</v>
      </c>
      <c r="AO149" s="209">
        <f t="shared" si="30"/>
        <v>0</v>
      </c>
    </row>
    <row r="150" spans="1:41" ht="20.100000000000001" customHeight="1" x14ac:dyDescent="0.25">
      <c r="W150" s="232">
        <f t="shared" si="31"/>
        <v>63</v>
      </c>
      <c r="X150" s="347">
        <f t="shared" si="32"/>
        <v>0</v>
      </c>
      <c r="Y150" s="347">
        <f t="shared" si="33"/>
        <v>0</v>
      </c>
      <c r="Z150" s="347">
        <f t="shared" si="34"/>
        <v>0</v>
      </c>
      <c r="AA150" s="348">
        <f t="shared" si="35"/>
        <v>0</v>
      </c>
      <c r="AB150" s="348">
        <f t="shared" si="36"/>
        <v>0</v>
      </c>
      <c r="AC150" s="347">
        <f t="shared" si="37"/>
        <v>0</v>
      </c>
      <c r="AD150" s="348">
        <f t="shared" si="38"/>
        <v>0</v>
      </c>
      <c r="AH150" s="227">
        <v>63</v>
      </c>
      <c r="AI150" s="209">
        <v>0</v>
      </c>
      <c r="AJ150" s="225">
        <v>0</v>
      </c>
      <c r="AK150" s="209">
        <v>0</v>
      </c>
      <c r="AL150" s="209">
        <f t="shared" si="28"/>
        <v>0</v>
      </c>
      <c r="AM150" s="209">
        <f t="shared" si="29"/>
        <v>0</v>
      </c>
      <c r="AN150" s="209">
        <v>0</v>
      </c>
      <c r="AO150" s="209">
        <f t="shared" si="30"/>
        <v>0</v>
      </c>
    </row>
    <row r="151" spans="1:41" ht="20.100000000000001" customHeight="1" x14ac:dyDescent="0.25">
      <c r="W151" s="232">
        <f t="shared" si="31"/>
        <v>64</v>
      </c>
      <c r="X151" s="347">
        <f t="shared" si="32"/>
        <v>0</v>
      </c>
      <c r="Y151" s="347">
        <f t="shared" si="33"/>
        <v>0</v>
      </c>
      <c r="Z151" s="347">
        <f t="shared" si="34"/>
        <v>0</v>
      </c>
      <c r="AA151" s="348">
        <f t="shared" si="35"/>
        <v>0</v>
      </c>
      <c r="AB151" s="348">
        <f t="shared" si="36"/>
        <v>0</v>
      </c>
      <c r="AC151" s="347">
        <f t="shared" si="37"/>
        <v>0</v>
      </c>
      <c r="AD151" s="348">
        <f t="shared" si="38"/>
        <v>0</v>
      </c>
      <c r="AH151" s="227">
        <v>64</v>
      </c>
      <c r="AI151" s="209">
        <v>0</v>
      </c>
      <c r="AJ151" s="225">
        <v>0</v>
      </c>
      <c r="AK151" s="209">
        <v>0</v>
      </c>
      <c r="AL151" s="209">
        <f t="shared" ref="AL151:AL167" si="39">AN151</f>
        <v>0</v>
      </c>
      <c r="AM151" s="209">
        <f t="shared" ref="AM151:AM167" si="40">AK151</f>
        <v>0</v>
      </c>
      <c r="AN151" s="209">
        <v>0</v>
      </c>
      <c r="AO151" s="209">
        <f t="shared" ref="AO151:AO167" si="41">AI151</f>
        <v>0</v>
      </c>
    </row>
    <row r="152" spans="1:41" ht="20.100000000000001" customHeight="1" x14ac:dyDescent="0.25">
      <c r="W152" s="232">
        <f t="shared" ref="W152:W167" si="42">AH152</f>
        <v>65</v>
      </c>
      <c r="X152" s="347">
        <f t="shared" ref="X152:X167" si="43">AI152/100</f>
        <v>0</v>
      </c>
      <c r="Y152" s="347">
        <f t="shared" ref="Y152:Y167" si="44">AJ152/100</f>
        <v>0</v>
      </c>
      <c r="Z152" s="347">
        <f t="shared" ref="Z152:Z167" si="45">AK152/100</f>
        <v>0</v>
      </c>
      <c r="AA152" s="348">
        <f t="shared" ref="AA152:AA167" si="46">AC152</f>
        <v>0</v>
      </c>
      <c r="AB152" s="348">
        <f t="shared" ref="AB152:AB167" si="47">Z152</f>
        <v>0</v>
      </c>
      <c r="AC152" s="347">
        <f t="shared" ref="AC152:AC167" si="48">AN152/100</f>
        <v>0</v>
      </c>
      <c r="AD152" s="348">
        <f t="shared" ref="AD152:AD167" si="49">X152</f>
        <v>0</v>
      </c>
      <c r="AH152" s="227">
        <v>65</v>
      </c>
      <c r="AI152" s="209">
        <v>0</v>
      </c>
      <c r="AJ152" s="225">
        <v>0</v>
      </c>
      <c r="AK152" s="209">
        <v>0</v>
      </c>
      <c r="AL152" s="209">
        <f t="shared" si="39"/>
        <v>0</v>
      </c>
      <c r="AM152" s="209">
        <f t="shared" si="40"/>
        <v>0</v>
      </c>
      <c r="AN152" s="209">
        <v>0</v>
      </c>
      <c r="AO152" s="209">
        <f t="shared" si="41"/>
        <v>0</v>
      </c>
    </row>
    <row r="153" spans="1:41" ht="20.100000000000001" customHeight="1" x14ac:dyDescent="0.25">
      <c r="W153" s="232">
        <f t="shared" si="42"/>
        <v>66</v>
      </c>
      <c r="X153" s="347">
        <f t="shared" si="43"/>
        <v>0</v>
      </c>
      <c r="Y153" s="347">
        <f t="shared" si="44"/>
        <v>0</v>
      </c>
      <c r="Z153" s="347">
        <f t="shared" si="45"/>
        <v>0</v>
      </c>
      <c r="AA153" s="348">
        <f t="shared" si="46"/>
        <v>0</v>
      </c>
      <c r="AB153" s="348">
        <f t="shared" si="47"/>
        <v>0</v>
      </c>
      <c r="AC153" s="347">
        <f t="shared" si="48"/>
        <v>0</v>
      </c>
      <c r="AD153" s="348">
        <f t="shared" si="49"/>
        <v>0</v>
      </c>
      <c r="AH153" s="227">
        <v>66</v>
      </c>
      <c r="AI153" s="209">
        <v>0</v>
      </c>
      <c r="AJ153" s="225">
        <v>0</v>
      </c>
      <c r="AK153" s="209">
        <v>0</v>
      </c>
      <c r="AL153" s="209">
        <f t="shared" si="39"/>
        <v>0</v>
      </c>
      <c r="AM153" s="209">
        <f t="shared" si="40"/>
        <v>0</v>
      </c>
      <c r="AN153" s="209">
        <v>0</v>
      </c>
      <c r="AO153" s="209">
        <f t="shared" si="41"/>
        <v>0</v>
      </c>
    </row>
    <row r="154" spans="1:41" ht="20.100000000000001" customHeight="1" x14ac:dyDescent="0.25">
      <c r="W154" s="232">
        <f t="shared" si="42"/>
        <v>67</v>
      </c>
      <c r="X154" s="347">
        <f t="shared" si="43"/>
        <v>0</v>
      </c>
      <c r="Y154" s="347">
        <f t="shared" si="44"/>
        <v>0</v>
      </c>
      <c r="Z154" s="347">
        <f t="shared" si="45"/>
        <v>0</v>
      </c>
      <c r="AA154" s="348">
        <f t="shared" si="46"/>
        <v>0</v>
      </c>
      <c r="AB154" s="348">
        <f t="shared" si="47"/>
        <v>0</v>
      </c>
      <c r="AC154" s="347">
        <f t="shared" si="48"/>
        <v>0</v>
      </c>
      <c r="AD154" s="348">
        <f t="shared" si="49"/>
        <v>0</v>
      </c>
      <c r="AH154" s="227">
        <v>67</v>
      </c>
      <c r="AI154" s="209">
        <v>0</v>
      </c>
      <c r="AJ154" s="225">
        <v>0</v>
      </c>
      <c r="AK154" s="209">
        <v>0</v>
      </c>
      <c r="AL154" s="209">
        <f t="shared" si="39"/>
        <v>0</v>
      </c>
      <c r="AM154" s="209">
        <f t="shared" si="40"/>
        <v>0</v>
      </c>
      <c r="AN154" s="209">
        <v>0</v>
      </c>
      <c r="AO154" s="209">
        <f t="shared" si="41"/>
        <v>0</v>
      </c>
    </row>
    <row r="155" spans="1:41" ht="20.100000000000001" customHeight="1" x14ac:dyDescent="0.25">
      <c r="W155" s="232">
        <f t="shared" si="42"/>
        <v>68</v>
      </c>
      <c r="X155" s="347">
        <f t="shared" si="43"/>
        <v>0</v>
      </c>
      <c r="Y155" s="347">
        <f t="shared" si="44"/>
        <v>0</v>
      </c>
      <c r="Z155" s="347">
        <f t="shared" si="45"/>
        <v>0</v>
      </c>
      <c r="AA155" s="348">
        <f t="shared" si="46"/>
        <v>0</v>
      </c>
      <c r="AB155" s="348">
        <f t="shared" si="47"/>
        <v>0</v>
      </c>
      <c r="AC155" s="347">
        <f t="shared" si="48"/>
        <v>0</v>
      </c>
      <c r="AD155" s="348">
        <f t="shared" si="49"/>
        <v>0</v>
      </c>
      <c r="AH155" s="227">
        <v>68</v>
      </c>
      <c r="AI155" s="209">
        <v>0</v>
      </c>
      <c r="AJ155" s="225">
        <v>0</v>
      </c>
      <c r="AK155" s="209">
        <v>0</v>
      </c>
      <c r="AL155" s="209">
        <f t="shared" si="39"/>
        <v>0</v>
      </c>
      <c r="AM155" s="209">
        <f t="shared" si="40"/>
        <v>0</v>
      </c>
      <c r="AN155" s="209">
        <v>0</v>
      </c>
      <c r="AO155" s="209">
        <f t="shared" si="41"/>
        <v>0</v>
      </c>
    </row>
    <row r="156" spans="1:41" ht="20.100000000000001" customHeight="1" x14ac:dyDescent="0.25">
      <c r="A156" s="273"/>
      <c r="B156" s="273"/>
      <c r="C156" s="273"/>
      <c r="D156" s="273"/>
      <c r="E156" s="273"/>
      <c r="F156" s="273"/>
      <c r="G156" s="273"/>
      <c r="H156" s="273"/>
      <c r="I156" s="273"/>
      <c r="J156" s="273"/>
      <c r="K156" s="273"/>
      <c r="L156" s="273"/>
      <c r="M156" s="273"/>
      <c r="N156" s="273"/>
      <c r="O156" s="273"/>
      <c r="P156" s="273"/>
      <c r="Q156" s="273"/>
      <c r="R156" s="273"/>
      <c r="W156" s="232">
        <f t="shared" si="42"/>
        <v>69</v>
      </c>
      <c r="X156" s="347">
        <f t="shared" si="43"/>
        <v>0</v>
      </c>
      <c r="Y156" s="347">
        <f t="shared" si="44"/>
        <v>0</v>
      </c>
      <c r="Z156" s="347">
        <f t="shared" si="45"/>
        <v>0</v>
      </c>
      <c r="AA156" s="348">
        <f t="shared" si="46"/>
        <v>0</v>
      </c>
      <c r="AB156" s="348">
        <f t="shared" si="47"/>
        <v>0</v>
      </c>
      <c r="AC156" s="347">
        <f t="shared" si="48"/>
        <v>0</v>
      </c>
      <c r="AD156" s="348">
        <f t="shared" si="49"/>
        <v>0</v>
      </c>
      <c r="AH156" s="227">
        <v>69</v>
      </c>
      <c r="AI156" s="209">
        <v>0</v>
      </c>
      <c r="AJ156" s="225">
        <v>0</v>
      </c>
      <c r="AK156" s="209">
        <v>0</v>
      </c>
      <c r="AL156" s="209">
        <f t="shared" si="39"/>
        <v>0</v>
      </c>
      <c r="AM156" s="209">
        <f t="shared" si="40"/>
        <v>0</v>
      </c>
      <c r="AN156" s="209">
        <v>0</v>
      </c>
      <c r="AO156" s="209">
        <f t="shared" si="41"/>
        <v>0</v>
      </c>
    </row>
    <row r="157" spans="1:41" ht="20.100000000000001" customHeight="1" x14ac:dyDescent="0.25">
      <c r="A157" s="273"/>
      <c r="B157" s="273"/>
      <c r="C157" s="273"/>
      <c r="D157" s="273"/>
      <c r="E157" s="273"/>
      <c r="F157" s="273"/>
      <c r="G157" s="273"/>
      <c r="H157" s="273"/>
      <c r="I157" s="273"/>
      <c r="J157" s="273"/>
      <c r="K157" s="273"/>
      <c r="L157" s="273"/>
      <c r="M157" s="273"/>
      <c r="N157" s="273"/>
      <c r="O157" s="273"/>
      <c r="P157" s="273"/>
      <c r="Q157" s="273"/>
      <c r="R157" s="273"/>
      <c r="W157" s="232">
        <f t="shared" si="42"/>
        <v>70</v>
      </c>
      <c r="X157" s="347">
        <f t="shared" si="43"/>
        <v>0</v>
      </c>
      <c r="Y157" s="347">
        <f t="shared" si="44"/>
        <v>0</v>
      </c>
      <c r="Z157" s="347">
        <f t="shared" si="45"/>
        <v>0</v>
      </c>
      <c r="AA157" s="348">
        <f t="shared" si="46"/>
        <v>0</v>
      </c>
      <c r="AB157" s="348">
        <f t="shared" si="47"/>
        <v>0</v>
      </c>
      <c r="AC157" s="347">
        <f t="shared" si="48"/>
        <v>0</v>
      </c>
      <c r="AD157" s="348">
        <f t="shared" si="49"/>
        <v>0</v>
      </c>
      <c r="AH157" s="227">
        <v>70</v>
      </c>
      <c r="AI157" s="209">
        <v>0</v>
      </c>
      <c r="AJ157" s="225">
        <v>0</v>
      </c>
      <c r="AK157" s="209">
        <v>0</v>
      </c>
      <c r="AL157" s="209">
        <f t="shared" si="39"/>
        <v>0</v>
      </c>
      <c r="AM157" s="209">
        <f t="shared" si="40"/>
        <v>0</v>
      </c>
      <c r="AN157" s="209">
        <v>0</v>
      </c>
      <c r="AO157" s="209">
        <f t="shared" si="41"/>
        <v>0</v>
      </c>
    </row>
    <row r="158" spans="1:41" ht="20.100000000000001" customHeight="1" x14ac:dyDescent="0.25">
      <c r="A158" s="273"/>
      <c r="B158" s="273"/>
      <c r="C158" s="273"/>
      <c r="D158" s="273"/>
      <c r="E158" s="273"/>
      <c r="F158" s="273"/>
      <c r="G158" s="273"/>
      <c r="H158" s="273"/>
      <c r="I158" s="273"/>
      <c r="J158" s="273"/>
      <c r="K158" s="273"/>
      <c r="L158" s="273"/>
      <c r="M158" s="273"/>
      <c r="N158" s="273"/>
      <c r="O158" s="273"/>
      <c r="P158" s="273"/>
      <c r="Q158" s="273"/>
      <c r="R158" s="273"/>
      <c r="W158" s="232">
        <f t="shared" si="42"/>
        <v>71</v>
      </c>
      <c r="X158" s="347">
        <f t="shared" si="43"/>
        <v>0</v>
      </c>
      <c r="Y158" s="347">
        <f t="shared" si="44"/>
        <v>0</v>
      </c>
      <c r="Z158" s="347">
        <f t="shared" si="45"/>
        <v>0</v>
      </c>
      <c r="AA158" s="348">
        <f t="shared" si="46"/>
        <v>0</v>
      </c>
      <c r="AB158" s="348">
        <f t="shared" si="47"/>
        <v>0</v>
      </c>
      <c r="AC158" s="347">
        <f t="shared" si="48"/>
        <v>0</v>
      </c>
      <c r="AD158" s="348">
        <f t="shared" si="49"/>
        <v>0</v>
      </c>
      <c r="AH158" s="227">
        <v>71</v>
      </c>
      <c r="AI158" s="209">
        <v>0</v>
      </c>
      <c r="AJ158" s="225">
        <v>0</v>
      </c>
      <c r="AK158" s="209">
        <v>0</v>
      </c>
      <c r="AL158" s="209">
        <f t="shared" si="39"/>
        <v>0</v>
      </c>
      <c r="AM158" s="209">
        <f t="shared" si="40"/>
        <v>0</v>
      </c>
      <c r="AN158" s="209">
        <v>0</v>
      </c>
      <c r="AO158" s="209">
        <f t="shared" si="41"/>
        <v>0</v>
      </c>
    </row>
    <row r="159" spans="1:41" ht="20.100000000000001" customHeight="1" x14ac:dyDescent="0.25">
      <c r="A159" s="273"/>
      <c r="B159" s="273"/>
      <c r="C159" s="273"/>
      <c r="D159" s="273"/>
      <c r="E159" s="273"/>
      <c r="F159" s="273"/>
      <c r="G159" s="273"/>
      <c r="H159" s="273"/>
      <c r="I159" s="273"/>
      <c r="J159" s="273"/>
      <c r="K159" s="273"/>
      <c r="L159" s="273"/>
      <c r="M159" s="273"/>
      <c r="N159" s="273"/>
      <c r="O159" s="273"/>
      <c r="P159" s="273"/>
      <c r="Q159" s="273"/>
      <c r="R159" s="273"/>
      <c r="W159" s="232">
        <f t="shared" si="42"/>
        <v>72</v>
      </c>
      <c r="X159" s="347">
        <f t="shared" si="43"/>
        <v>0</v>
      </c>
      <c r="Y159" s="347">
        <f t="shared" si="44"/>
        <v>0</v>
      </c>
      <c r="Z159" s="347">
        <f t="shared" si="45"/>
        <v>0</v>
      </c>
      <c r="AA159" s="348">
        <f t="shared" si="46"/>
        <v>0</v>
      </c>
      <c r="AB159" s="348">
        <f t="shared" si="47"/>
        <v>0</v>
      </c>
      <c r="AC159" s="347">
        <f t="shared" si="48"/>
        <v>0</v>
      </c>
      <c r="AD159" s="348">
        <f t="shared" si="49"/>
        <v>0</v>
      </c>
      <c r="AH159" s="227">
        <v>72</v>
      </c>
      <c r="AI159" s="209">
        <v>0</v>
      </c>
      <c r="AJ159" s="225">
        <v>0</v>
      </c>
      <c r="AK159" s="209">
        <v>0</v>
      </c>
      <c r="AL159" s="209">
        <f t="shared" si="39"/>
        <v>0</v>
      </c>
      <c r="AM159" s="209">
        <f t="shared" si="40"/>
        <v>0</v>
      </c>
      <c r="AN159" s="209">
        <v>0</v>
      </c>
      <c r="AO159" s="209">
        <f t="shared" si="41"/>
        <v>0</v>
      </c>
    </row>
    <row r="160" spans="1:41" ht="20.100000000000001" customHeight="1" x14ac:dyDescent="0.25">
      <c r="A160" s="273"/>
      <c r="B160" s="273"/>
      <c r="C160" s="273"/>
      <c r="D160" s="273"/>
      <c r="E160" s="273"/>
      <c r="F160" s="273"/>
      <c r="G160" s="273"/>
      <c r="H160" s="273"/>
      <c r="I160" s="273"/>
      <c r="J160" s="273"/>
      <c r="K160" s="273"/>
      <c r="L160" s="273"/>
      <c r="M160" s="273"/>
      <c r="N160" s="273"/>
      <c r="O160" s="273"/>
      <c r="P160" s="273"/>
      <c r="Q160" s="273"/>
      <c r="R160" s="273"/>
      <c r="W160" s="232">
        <f t="shared" si="42"/>
        <v>73</v>
      </c>
      <c r="X160" s="347">
        <f t="shared" si="43"/>
        <v>0</v>
      </c>
      <c r="Y160" s="347">
        <f t="shared" si="44"/>
        <v>0</v>
      </c>
      <c r="Z160" s="347">
        <f t="shared" si="45"/>
        <v>0</v>
      </c>
      <c r="AA160" s="348">
        <f t="shared" si="46"/>
        <v>0</v>
      </c>
      <c r="AB160" s="348">
        <f t="shared" si="47"/>
        <v>0</v>
      </c>
      <c r="AC160" s="347">
        <f t="shared" si="48"/>
        <v>0</v>
      </c>
      <c r="AD160" s="348">
        <f t="shared" si="49"/>
        <v>0</v>
      </c>
      <c r="AH160" s="227">
        <v>73</v>
      </c>
      <c r="AI160" s="209">
        <v>0</v>
      </c>
      <c r="AJ160" s="225">
        <v>0</v>
      </c>
      <c r="AK160" s="209">
        <v>0</v>
      </c>
      <c r="AL160" s="209">
        <f t="shared" si="39"/>
        <v>0</v>
      </c>
      <c r="AM160" s="209">
        <f t="shared" si="40"/>
        <v>0</v>
      </c>
      <c r="AN160" s="209">
        <v>0</v>
      </c>
      <c r="AO160" s="209">
        <f t="shared" si="41"/>
        <v>0</v>
      </c>
    </row>
    <row r="161" spans="1:41" ht="20.100000000000001" customHeight="1" x14ac:dyDescent="0.25">
      <c r="A161" s="273"/>
      <c r="B161" s="273"/>
      <c r="C161" s="273"/>
      <c r="D161" s="273"/>
      <c r="E161" s="273"/>
      <c r="F161" s="273"/>
      <c r="G161" s="273"/>
      <c r="H161" s="273"/>
      <c r="I161" s="273"/>
      <c r="J161" s="273"/>
      <c r="K161" s="273"/>
      <c r="L161" s="273"/>
      <c r="M161" s="273"/>
      <c r="N161" s="273"/>
      <c r="O161" s="273"/>
      <c r="P161" s="273"/>
      <c r="Q161" s="273"/>
      <c r="R161" s="273"/>
      <c r="W161" s="232">
        <f t="shared" si="42"/>
        <v>74</v>
      </c>
      <c r="X161" s="347">
        <f t="shared" si="43"/>
        <v>0</v>
      </c>
      <c r="Y161" s="347">
        <f t="shared" si="44"/>
        <v>0</v>
      </c>
      <c r="Z161" s="347">
        <f t="shared" si="45"/>
        <v>0</v>
      </c>
      <c r="AA161" s="348">
        <f t="shared" si="46"/>
        <v>0</v>
      </c>
      <c r="AB161" s="348">
        <f t="shared" si="47"/>
        <v>0</v>
      </c>
      <c r="AC161" s="347">
        <f t="shared" si="48"/>
        <v>0</v>
      </c>
      <c r="AD161" s="348">
        <f t="shared" si="49"/>
        <v>0</v>
      </c>
      <c r="AH161" s="227">
        <v>74</v>
      </c>
      <c r="AI161" s="209">
        <v>0</v>
      </c>
      <c r="AJ161" s="225">
        <v>0</v>
      </c>
      <c r="AK161" s="209">
        <v>0</v>
      </c>
      <c r="AL161" s="209">
        <f t="shared" si="39"/>
        <v>0</v>
      </c>
      <c r="AM161" s="209">
        <f t="shared" si="40"/>
        <v>0</v>
      </c>
      <c r="AN161" s="209">
        <v>0</v>
      </c>
      <c r="AO161" s="209">
        <f t="shared" si="41"/>
        <v>0</v>
      </c>
    </row>
    <row r="162" spans="1:41" ht="20.100000000000001" customHeight="1" x14ac:dyDescent="0.25">
      <c r="A162" s="273"/>
      <c r="B162" s="273"/>
      <c r="C162" s="273"/>
      <c r="D162" s="273"/>
      <c r="E162" s="273"/>
      <c r="F162" s="273"/>
      <c r="G162" s="273"/>
      <c r="H162" s="273"/>
      <c r="I162" s="273"/>
      <c r="J162" s="273"/>
      <c r="K162" s="273"/>
      <c r="L162" s="273"/>
      <c r="M162" s="273"/>
      <c r="N162" s="273"/>
      <c r="O162" s="273"/>
      <c r="P162" s="273"/>
      <c r="Q162" s="273"/>
      <c r="R162" s="273"/>
      <c r="W162" s="232">
        <f t="shared" si="42"/>
        <v>75</v>
      </c>
      <c r="X162" s="347">
        <f t="shared" si="43"/>
        <v>0</v>
      </c>
      <c r="Y162" s="347">
        <f t="shared" si="44"/>
        <v>0</v>
      </c>
      <c r="Z162" s="347">
        <f t="shared" si="45"/>
        <v>0</v>
      </c>
      <c r="AA162" s="348">
        <f t="shared" si="46"/>
        <v>0</v>
      </c>
      <c r="AB162" s="348">
        <f t="shared" si="47"/>
        <v>0</v>
      </c>
      <c r="AC162" s="347">
        <f t="shared" si="48"/>
        <v>0</v>
      </c>
      <c r="AD162" s="348">
        <f t="shared" si="49"/>
        <v>0</v>
      </c>
      <c r="AH162" s="227">
        <v>75</v>
      </c>
      <c r="AI162" s="209">
        <v>0</v>
      </c>
      <c r="AJ162" s="225">
        <v>0</v>
      </c>
      <c r="AK162" s="209">
        <v>0</v>
      </c>
      <c r="AL162" s="209">
        <f t="shared" si="39"/>
        <v>0</v>
      </c>
      <c r="AM162" s="209">
        <f t="shared" si="40"/>
        <v>0</v>
      </c>
      <c r="AN162" s="209">
        <v>0</v>
      </c>
      <c r="AO162" s="209">
        <f t="shared" si="41"/>
        <v>0</v>
      </c>
    </row>
    <row r="163" spans="1:41" ht="20.100000000000001" customHeight="1" x14ac:dyDescent="0.25">
      <c r="A163" s="273"/>
      <c r="B163" s="273"/>
      <c r="C163" s="273"/>
      <c r="D163" s="273"/>
      <c r="E163" s="273"/>
      <c r="F163" s="273"/>
      <c r="G163" s="273"/>
      <c r="H163" s="273"/>
      <c r="I163" s="273"/>
      <c r="J163" s="273"/>
      <c r="K163" s="273"/>
      <c r="L163" s="273"/>
      <c r="M163" s="273"/>
      <c r="N163" s="273"/>
      <c r="O163" s="273"/>
      <c r="P163" s="273"/>
      <c r="Q163" s="273"/>
      <c r="R163" s="273"/>
      <c r="W163" s="232">
        <f t="shared" si="42"/>
        <v>76</v>
      </c>
      <c r="X163" s="347">
        <f t="shared" si="43"/>
        <v>0</v>
      </c>
      <c r="Y163" s="347">
        <f t="shared" si="44"/>
        <v>0</v>
      </c>
      <c r="Z163" s="347">
        <f t="shared" si="45"/>
        <v>0</v>
      </c>
      <c r="AA163" s="348">
        <f t="shared" si="46"/>
        <v>0</v>
      </c>
      <c r="AB163" s="348">
        <f t="shared" si="47"/>
        <v>0</v>
      </c>
      <c r="AC163" s="347">
        <f t="shared" si="48"/>
        <v>0</v>
      </c>
      <c r="AD163" s="348">
        <f t="shared" si="49"/>
        <v>0</v>
      </c>
      <c r="AH163" s="227">
        <v>76</v>
      </c>
      <c r="AI163" s="209">
        <v>0</v>
      </c>
      <c r="AJ163" s="225">
        <v>0</v>
      </c>
      <c r="AK163" s="209">
        <v>0</v>
      </c>
      <c r="AL163" s="209">
        <f t="shared" si="39"/>
        <v>0</v>
      </c>
      <c r="AM163" s="209">
        <f t="shared" si="40"/>
        <v>0</v>
      </c>
      <c r="AN163" s="209">
        <v>0</v>
      </c>
      <c r="AO163" s="209">
        <f t="shared" si="41"/>
        <v>0</v>
      </c>
    </row>
    <row r="164" spans="1:41" ht="20.100000000000001" customHeight="1" x14ac:dyDescent="0.25">
      <c r="A164" s="273"/>
      <c r="B164" s="273"/>
      <c r="C164" s="273"/>
      <c r="D164" s="273"/>
      <c r="E164" s="273"/>
      <c r="F164" s="273"/>
      <c r="G164" s="273"/>
      <c r="H164" s="273"/>
      <c r="I164" s="273"/>
      <c r="J164" s="273"/>
      <c r="K164" s="273"/>
      <c r="L164" s="273"/>
      <c r="M164" s="273"/>
      <c r="N164" s="273"/>
      <c r="O164" s="273"/>
      <c r="P164" s="273"/>
      <c r="Q164" s="273"/>
      <c r="R164" s="273"/>
      <c r="W164" s="232">
        <f t="shared" si="42"/>
        <v>77</v>
      </c>
      <c r="X164" s="347">
        <f t="shared" si="43"/>
        <v>0</v>
      </c>
      <c r="Y164" s="347">
        <f t="shared" si="44"/>
        <v>0</v>
      </c>
      <c r="Z164" s="347">
        <f t="shared" si="45"/>
        <v>0</v>
      </c>
      <c r="AA164" s="348">
        <f t="shared" si="46"/>
        <v>0</v>
      </c>
      <c r="AB164" s="348">
        <f t="shared" si="47"/>
        <v>0</v>
      </c>
      <c r="AC164" s="347">
        <f t="shared" si="48"/>
        <v>0</v>
      </c>
      <c r="AD164" s="348">
        <f t="shared" si="49"/>
        <v>0</v>
      </c>
      <c r="AH164" s="227">
        <v>77</v>
      </c>
      <c r="AI164" s="209">
        <v>0</v>
      </c>
      <c r="AJ164" s="225">
        <v>0</v>
      </c>
      <c r="AK164" s="209">
        <v>0</v>
      </c>
      <c r="AL164" s="209">
        <f t="shared" si="39"/>
        <v>0</v>
      </c>
      <c r="AM164" s="209">
        <f t="shared" si="40"/>
        <v>0</v>
      </c>
      <c r="AN164" s="209">
        <v>0</v>
      </c>
      <c r="AO164" s="209">
        <f t="shared" si="41"/>
        <v>0</v>
      </c>
    </row>
    <row r="165" spans="1:41" ht="20.100000000000001" customHeight="1" x14ac:dyDescent="0.25">
      <c r="A165" s="273"/>
      <c r="B165" s="273"/>
      <c r="C165" s="273"/>
      <c r="D165" s="273"/>
      <c r="E165" s="273"/>
      <c r="F165" s="273"/>
      <c r="G165" s="273"/>
      <c r="H165" s="273"/>
      <c r="I165" s="273"/>
      <c r="J165" s="273"/>
      <c r="K165" s="273"/>
      <c r="L165" s="273"/>
      <c r="M165" s="273"/>
      <c r="N165" s="273"/>
      <c r="O165" s="273"/>
      <c r="P165" s="273"/>
      <c r="Q165" s="273"/>
      <c r="R165" s="273"/>
      <c r="W165" s="232">
        <f t="shared" si="42"/>
        <v>78</v>
      </c>
      <c r="X165" s="347">
        <f t="shared" si="43"/>
        <v>0</v>
      </c>
      <c r="Y165" s="347">
        <f t="shared" si="44"/>
        <v>0</v>
      </c>
      <c r="Z165" s="347">
        <f t="shared" si="45"/>
        <v>0</v>
      </c>
      <c r="AA165" s="348">
        <f t="shared" si="46"/>
        <v>0</v>
      </c>
      <c r="AB165" s="348">
        <f t="shared" si="47"/>
        <v>0</v>
      </c>
      <c r="AC165" s="347">
        <f t="shared" si="48"/>
        <v>0</v>
      </c>
      <c r="AD165" s="348">
        <f t="shared" si="49"/>
        <v>0</v>
      </c>
      <c r="AH165" s="227">
        <v>78</v>
      </c>
      <c r="AI165" s="209">
        <v>0</v>
      </c>
      <c r="AJ165" s="225">
        <v>0</v>
      </c>
      <c r="AK165" s="209">
        <v>0</v>
      </c>
      <c r="AL165" s="209">
        <f t="shared" si="39"/>
        <v>0</v>
      </c>
      <c r="AM165" s="209">
        <f t="shared" si="40"/>
        <v>0</v>
      </c>
      <c r="AN165" s="209">
        <v>0</v>
      </c>
      <c r="AO165" s="209">
        <f t="shared" si="41"/>
        <v>0</v>
      </c>
    </row>
    <row r="166" spans="1:41" ht="20.100000000000001" customHeight="1" x14ac:dyDescent="0.25">
      <c r="A166" s="273"/>
      <c r="B166" s="273"/>
      <c r="C166" s="273"/>
      <c r="D166" s="273"/>
      <c r="E166" s="273"/>
      <c r="F166" s="273"/>
      <c r="G166" s="273"/>
      <c r="H166" s="273"/>
      <c r="I166" s="273"/>
      <c r="J166" s="273"/>
      <c r="K166" s="273"/>
      <c r="L166" s="273"/>
      <c r="M166" s="273"/>
      <c r="N166" s="273"/>
      <c r="O166" s="273"/>
      <c r="P166" s="273"/>
      <c r="Q166" s="273"/>
      <c r="R166" s="273"/>
      <c r="W166" s="232">
        <f t="shared" si="42"/>
        <v>79</v>
      </c>
      <c r="X166" s="347">
        <f t="shared" si="43"/>
        <v>0</v>
      </c>
      <c r="Y166" s="347">
        <f t="shared" si="44"/>
        <v>0</v>
      </c>
      <c r="Z166" s="347">
        <f t="shared" si="45"/>
        <v>0</v>
      </c>
      <c r="AA166" s="348">
        <f t="shared" si="46"/>
        <v>0</v>
      </c>
      <c r="AB166" s="348">
        <f t="shared" si="47"/>
        <v>0</v>
      </c>
      <c r="AC166" s="347">
        <f t="shared" si="48"/>
        <v>0</v>
      </c>
      <c r="AD166" s="348">
        <f t="shared" si="49"/>
        <v>0</v>
      </c>
      <c r="AH166" s="227">
        <v>79</v>
      </c>
      <c r="AI166" s="209">
        <v>0</v>
      </c>
      <c r="AJ166" s="225">
        <v>0</v>
      </c>
      <c r="AK166" s="209">
        <v>0</v>
      </c>
      <c r="AL166" s="209">
        <f t="shared" si="39"/>
        <v>0</v>
      </c>
      <c r="AM166" s="209">
        <f t="shared" si="40"/>
        <v>0</v>
      </c>
      <c r="AN166" s="209">
        <v>0</v>
      </c>
      <c r="AO166" s="209">
        <f t="shared" si="41"/>
        <v>0</v>
      </c>
    </row>
    <row r="167" spans="1:41" ht="20.100000000000001" customHeight="1" x14ac:dyDescent="0.25">
      <c r="A167" s="273"/>
      <c r="B167" s="273"/>
      <c r="C167" s="273"/>
      <c r="D167" s="273"/>
      <c r="E167" s="273"/>
      <c r="F167" s="273"/>
      <c r="G167" s="273"/>
      <c r="H167" s="273"/>
      <c r="I167" s="273"/>
      <c r="J167" s="273"/>
      <c r="K167" s="273"/>
      <c r="L167" s="273"/>
      <c r="M167" s="273"/>
      <c r="N167" s="273"/>
      <c r="O167" s="273"/>
      <c r="P167" s="273"/>
      <c r="Q167" s="273"/>
      <c r="R167" s="273"/>
      <c r="W167" s="232">
        <f t="shared" si="42"/>
        <v>80</v>
      </c>
      <c r="X167" s="347">
        <f t="shared" si="43"/>
        <v>0</v>
      </c>
      <c r="Y167" s="347">
        <f t="shared" si="44"/>
        <v>0</v>
      </c>
      <c r="Z167" s="347">
        <f t="shared" si="45"/>
        <v>0</v>
      </c>
      <c r="AA167" s="348">
        <f t="shared" si="46"/>
        <v>0</v>
      </c>
      <c r="AB167" s="348">
        <f t="shared" si="47"/>
        <v>0</v>
      </c>
      <c r="AC167" s="347">
        <f t="shared" si="48"/>
        <v>0</v>
      </c>
      <c r="AD167" s="348">
        <f t="shared" si="49"/>
        <v>0</v>
      </c>
      <c r="AH167" s="227">
        <v>80</v>
      </c>
      <c r="AI167" s="209">
        <v>0</v>
      </c>
      <c r="AJ167" s="225">
        <v>0</v>
      </c>
      <c r="AK167" s="209">
        <v>0</v>
      </c>
      <c r="AL167" s="209">
        <f t="shared" si="39"/>
        <v>0</v>
      </c>
      <c r="AM167" s="209">
        <f t="shared" si="40"/>
        <v>0</v>
      </c>
      <c r="AN167" s="209">
        <v>0</v>
      </c>
      <c r="AO167" s="209">
        <f t="shared" si="41"/>
        <v>0</v>
      </c>
    </row>
  </sheetData>
  <sheetProtection algorithmName="SHA-512" hashValue="zClrnsWAeSyrP2jDHJ9xJj9/oCoKz4J2TJLKw2axiA1EoAyxI33XF7dzUEV+3URLPvpq42bySJwxxSGGMSbpdQ==" saltValue="RporUhsafJr8ByaJQII8zg==" spinCount="100000" sheet="1" objects="1" scenarios="1"/>
  <mergeCells count="276">
    <mergeCell ref="A121:R122"/>
    <mergeCell ref="A123:R124"/>
    <mergeCell ref="A125:R125"/>
    <mergeCell ref="A126:R126"/>
    <mergeCell ref="P1:R1"/>
    <mergeCell ref="A113:R113"/>
    <mergeCell ref="A114:R114"/>
    <mergeCell ref="A115:R115"/>
    <mergeCell ref="A116:R116"/>
    <mergeCell ref="A117:R118"/>
    <mergeCell ref="A119:R120"/>
    <mergeCell ref="A94:N94"/>
    <mergeCell ref="O94:R94"/>
    <mergeCell ref="A96:R96"/>
    <mergeCell ref="K98:N98"/>
    <mergeCell ref="O98:R98"/>
    <mergeCell ref="K99:N99"/>
    <mergeCell ref="O99:R99"/>
    <mergeCell ref="A89:R89"/>
    <mergeCell ref="A90:C90"/>
    <mergeCell ref="K90:R90"/>
    <mergeCell ref="A91:C91"/>
    <mergeCell ref="A92:K92"/>
    <mergeCell ref="L92:R92"/>
    <mergeCell ref="T107:U107"/>
    <mergeCell ref="A108:R108"/>
    <mergeCell ref="A109:R109"/>
    <mergeCell ref="A110:R110"/>
    <mergeCell ref="A111:R111"/>
    <mergeCell ref="A112:R112"/>
    <mergeCell ref="K100:N100"/>
    <mergeCell ref="O100:R100"/>
    <mergeCell ref="K102:N102"/>
    <mergeCell ref="O102:R102"/>
    <mergeCell ref="A105:R105"/>
    <mergeCell ref="A106:R106"/>
    <mergeCell ref="A84:K84"/>
    <mergeCell ref="L84:R84"/>
    <mergeCell ref="A85:K85"/>
    <mergeCell ref="L85:R85"/>
    <mergeCell ref="A87:K87"/>
    <mergeCell ref="L87:R87"/>
    <mergeCell ref="A80:H80"/>
    <mergeCell ref="I80:L80"/>
    <mergeCell ref="A81:H81"/>
    <mergeCell ref="I81:L81"/>
    <mergeCell ref="A82:H82"/>
    <mergeCell ref="I82:L82"/>
    <mergeCell ref="A77:B77"/>
    <mergeCell ref="C77:D77"/>
    <mergeCell ref="I77:O77"/>
    <mergeCell ref="P77:R77"/>
    <mergeCell ref="A79:E79"/>
    <mergeCell ref="F79:L79"/>
    <mergeCell ref="A75:B75"/>
    <mergeCell ref="C75:D75"/>
    <mergeCell ref="E75:F75"/>
    <mergeCell ref="G75:L75"/>
    <mergeCell ref="M75:O75"/>
    <mergeCell ref="P75:R75"/>
    <mergeCell ref="A74:B74"/>
    <mergeCell ref="C74:D74"/>
    <mergeCell ref="E74:F74"/>
    <mergeCell ref="G74:L74"/>
    <mergeCell ref="M74:O74"/>
    <mergeCell ref="P74:R74"/>
    <mergeCell ref="A73:B73"/>
    <mergeCell ref="C73:D73"/>
    <mergeCell ref="E73:F73"/>
    <mergeCell ref="G73:L73"/>
    <mergeCell ref="M73:O73"/>
    <mergeCell ref="P73:R73"/>
    <mergeCell ref="A72:B72"/>
    <mergeCell ref="C72:D72"/>
    <mergeCell ref="E72:F72"/>
    <mergeCell ref="G72:L72"/>
    <mergeCell ref="M72:O72"/>
    <mergeCell ref="P72:R72"/>
    <mergeCell ref="A71:B71"/>
    <mergeCell ref="C71:D71"/>
    <mergeCell ref="E71:F71"/>
    <mergeCell ref="G71:L71"/>
    <mergeCell ref="M71:O71"/>
    <mergeCell ref="P71:R71"/>
    <mergeCell ref="A70:B70"/>
    <mergeCell ref="C70:D70"/>
    <mergeCell ref="E70:F70"/>
    <mergeCell ref="G70:L70"/>
    <mergeCell ref="M70:O70"/>
    <mergeCell ref="P70:R70"/>
    <mergeCell ref="A69:B69"/>
    <mergeCell ref="C69:D69"/>
    <mergeCell ref="E69:F69"/>
    <mergeCell ref="G69:L69"/>
    <mergeCell ref="M69:O69"/>
    <mergeCell ref="P69:R69"/>
    <mergeCell ref="A68:B68"/>
    <mergeCell ref="C68:D68"/>
    <mergeCell ref="E68:F68"/>
    <mergeCell ref="G68:L68"/>
    <mergeCell ref="M68:O68"/>
    <mergeCell ref="P68:R68"/>
    <mergeCell ref="A67:B67"/>
    <mergeCell ref="C67:D67"/>
    <mergeCell ref="E67:F67"/>
    <mergeCell ref="G67:L67"/>
    <mergeCell ref="M67:O67"/>
    <mergeCell ref="P67:R67"/>
    <mergeCell ref="A66:B66"/>
    <mergeCell ref="C66:D66"/>
    <mergeCell ref="E66:F66"/>
    <mergeCell ref="G66:L66"/>
    <mergeCell ref="M66:O66"/>
    <mergeCell ref="P66:R66"/>
    <mergeCell ref="A65:B65"/>
    <mergeCell ref="C65:D65"/>
    <mergeCell ref="E65:F65"/>
    <mergeCell ref="G65:L65"/>
    <mergeCell ref="M65:O65"/>
    <mergeCell ref="P65:R65"/>
    <mergeCell ref="A64:B64"/>
    <mergeCell ref="C64:D64"/>
    <mergeCell ref="E64:F64"/>
    <mergeCell ref="G64:L64"/>
    <mergeCell ref="M64:O64"/>
    <mergeCell ref="P64:R64"/>
    <mergeCell ref="A63:B63"/>
    <mergeCell ref="C63:D63"/>
    <mergeCell ref="E63:F63"/>
    <mergeCell ref="G63:L63"/>
    <mergeCell ref="M63:O63"/>
    <mergeCell ref="P63:R63"/>
    <mergeCell ref="A62:B62"/>
    <mergeCell ref="C62:D62"/>
    <mergeCell ref="E62:F62"/>
    <mergeCell ref="G62:L62"/>
    <mergeCell ref="M62:O62"/>
    <mergeCell ref="P62:R62"/>
    <mergeCell ref="A61:B61"/>
    <mergeCell ref="C61:D61"/>
    <mergeCell ref="E61:F61"/>
    <mergeCell ref="G61:L61"/>
    <mergeCell ref="M61:O61"/>
    <mergeCell ref="P61:R61"/>
    <mergeCell ref="A60:B60"/>
    <mergeCell ref="C60:D60"/>
    <mergeCell ref="E60:F60"/>
    <mergeCell ref="G60:L60"/>
    <mergeCell ref="M60:O60"/>
    <mergeCell ref="P60:R60"/>
    <mergeCell ref="A59:B59"/>
    <mergeCell ref="C59:D59"/>
    <mergeCell ref="E59:F59"/>
    <mergeCell ref="G59:L59"/>
    <mergeCell ref="M59:O59"/>
    <mergeCell ref="P59:R59"/>
    <mergeCell ref="A58:B58"/>
    <mergeCell ref="C58:D58"/>
    <mergeCell ref="E58:F58"/>
    <mergeCell ref="G58:L58"/>
    <mergeCell ref="M58:O58"/>
    <mergeCell ref="P58:R58"/>
    <mergeCell ref="A57:B57"/>
    <mergeCell ref="C57:D57"/>
    <mergeCell ref="E57:F57"/>
    <mergeCell ref="G57:L57"/>
    <mergeCell ref="M57:O57"/>
    <mergeCell ref="P57:R57"/>
    <mergeCell ref="A56:B56"/>
    <mergeCell ref="C56:D56"/>
    <mergeCell ref="E56:F56"/>
    <mergeCell ref="G56:L56"/>
    <mergeCell ref="M56:O56"/>
    <mergeCell ref="P56:R56"/>
    <mergeCell ref="A55:B55"/>
    <mergeCell ref="C55:D55"/>
    <mergeCell ref="E55:F55"/>
    <mergeCell ref="G55:L55"/>
    <mergeCell ref="M55:O55"/>
    <mergeCell ref="P55:R55"/>
    <mergeCell ref="A51:B51"/>
    <mergeCell ref="C51:O51"/>
    <mergeCell ref="P51:R51"/>
    <mergeCell ref="A53:B54"/>
    <mergeCell ref="C53:D54"/>
    <mergeCell ref="E53:F54"/>
    <mergeCell ref="G53:L54"/>
    <mergeCell ref="M53:O54"/>
    <mergeCell ref="P53:R54"/>
    <mergeCell ref="A48:B48"/>
    <mergeCell ref="C48:O48"/>
    <mergeCell ref="P48:R48"/>
    <mergeCell ref="A49:B50"/>
    <mergeCell ref="C49:O50"/>
    <mergeCell ref="P49:R50"/>
    <mergeCell ref="A46:B46"/>
    <mergeCell ref="C46:O46"/>
    <mergeCell ref="P46:R46"/>
    <mergeCell ref="A47:B47"/>
    <mergeCell ref="C47:O47"/>
    <mergeCell ref="P47:R47"/>
    <mergeCell ref="A44:B44"/>
    <mergeCell ref="C44:O44"/>
    <mergeCell ref="P44:R44"/>
    <mergeCell ref="A45:B45"/>
    <mergeCell ref="C45:O45"/>
    <mergeCell ref="P45:R45"/>
    <mergeCell ref="A42:B42"/>
    <mergeCell ref="C42:O42"/>
    <mergeCell ref="P42:R42"/>
    <mergeCell ref="A43:B43"/>
    <mergeCell ref="C43:O43"/>
    <mergeCell ref="P43:R43"/>
    <mergeCell ref="A40:B40"/>
    <mergeCell ref="C40:O40"/>
    <mergeCell ref="P40:R40"/>
    <mergeCell ref="A41:B41"/>
    <mergeCell ref="C41:O41"/>
    <mergeCell ref="P41:R41"/>
    <mergeCell ref="A38:B38"/>
    <mergeCell ref="C38:O38"/>
    <mergeCell ref="P38:R38"/>
    <mergeCell ref="A39:B39"/>
    <mergeCell ref="C39:O39"/>
    <mergeCell ref="P39:R39"/>
    <mergeCell ref="A35:B35"/>
    <mergeCell ref="C35:O35"/>
    <mergeCell ref="P35:R35"/>
    <mergeCell ref="A36:B37"/>
    <mergeCell ref="C36:O37"/>
    <mergeCell ref="P36:R37"/>
    <mergeCell ref="A33:B33"/>
    <mergeCell ref="C33:O33"/>
    <mergeCell ref="P33:R33"/>
    <mergeCell ref="A34:B34"/>
    <mergeCell ref="C34:O34"/>
    <mergeCell ref="P34:R34"/>
    <mergeCell ref="A31:B31"/>
    <mergeCell ref="C31:O31"/>
    <mergeCell ref="P31:R31"/>
    <mergeCell ref="A32:B32"/>
    <mergeCell ref="C32:O32"/>
    <mergeCell ref="P32:R32"/>
    <mergeCell ref="A28:B29"/>
    <mergeCell ref="C28:O29"/>
    <mergeCell ref="P28:R29"/>
    <mergeCell ref="A30:B30"/>
    <mergeCell ref="C30:O30"/>
    <mergeCell ref="P30:R30"/>
    <mergeCell ref="A21:D21"/>
    <mergeCell ref="E21:H21"/>
    <mergeCell ref="A22:D22"/>
    <mergeCell ref="E22:H22"/>
    <mergeCell ref="A24:R25"/>
    <mergeCell ref="A27:B27"/>
    <mergeCell ref="C27:O27"/>
    <mergeCell ref="P27:R27"/>
    <mergeCell ref="A15:K15"/>
    <mergeCell ref="L15:R15"/>
    <mergeCell ref="A16:K16"/>
    <mergeCell ref="L16:R16"/>
    <mergeCell ref="A18:R18"/>
    <mergeCell ref="A20:D20"/>
    <mergeCell ref="E20:H20"/>
    <mergeCell ref="A12:C12"/>
    <mergeCell ref="D12:I12"/>
    <mergeCell ref="J12:M12"/>
    <mergeCell ref="O12:R12"/>
    <mergeCell ref="A13:K13"/>
    <mergeCell ref="L13:R13"/>
    <mergeCell ref="A5:R5"/>
    <mergeCell ref="A7:R9"/>
    <mergeCell ref="A11:C11"/>
    <mergeCell ref="D11:I11"/>
    <mergeCell ref="J11:M11"/>
    <mergeCell ref="O11:R11"/>
  </mergeCells>
  <conditionalFormatting sqref="A30:A36 M53 C55:C75 M55:M75">
    <cfRule type="cellIs" dxfId="57" priority="9" operator="lessThan">
      <formula>0</formula>
    </cfRule>
  </conditionalFormatting>
  <conditionalFormatting sqref="A38:A49">
    <cfRule type="cellIs" dxfId="56" priority="2" operator="lessThan">
      <formula>0</formula>
    </cfRule>
  </conditionalFormatting>
  <conditionalFormatting sqref="A51">
    <cfRule type="cellIs" dxfId="55" priority="5" operator="lessThan">
      <formula>0</formula>
    </cfRule>
  </conditionalFormatting>
  <conditionalFormatting sqref="A55:A75">
    <cfRule type="cellIs" dxfId="54" priority="8" operator="lessThan">
      <formula>0</formula>
    </cfRule>
  </conditionalFormatting>
  <conditionalFormatting sqref="C27:C28">
    <cfRule type="cellIs" dxfId="53" priority="10" operator="lessThan">
      <formula>0</formula>
    </cfRule>
  </conditionalFormatting>
  <conditionalFormatting sqref="C30:C36">
    <cfRule type="cellIs" dxfId="52" priority="6" operator="lessThan">
      <formula>0</formula>
    </cfRule>
  </conditionalFormatting>
  <conditionalFormatting sqref="C38:C49">
    <cfRule type="cellIs" dxfId="51" priority="3" operator="lessThan">
      <formula>0</formula>
    </cfRule>
  </conditionalFormatting>
  <conditionalFormatting sqref="C51">
    <cfRule type="cellIs" dxfId="50" priority="4" operator="lessThan">
      <formula>0</formula>
    </cfRule>
  </conditionalFormatting>
  <conditionalFormatting sqref="O100:P100">
    <cfRule type="cellIs" dxfId="49" priority="12" operator="greaterThan">
      <formula>0.01</formula>
    </cfRule>
  </conditionalFormatting>
  <conditionalFormatting sqref="P27:P28 A28 P30:P36 P38:P49 P51 E55:E75 G55:G75 P55:P75">
    <cfRule type="cellIs" dxfId="48" priority="11" operator="lessThan">
      <formula>0</formula>
    </cfRule>
  </conditionalFormatting>
  <conditionalFormatting sqref="P53">
    <cfRule type="cellIs" dxfId="47" priority="7" operator="lessThan">
      <formula>0</formula>
    </cfRule>
  </conditionalFormatting>
  <conditionalFormatting sqref="S107:T107">
    <cfRule type="containsText" dxfId="46" priority="1" operator="containsText" text="Reduzir o número de casas decimais">
      <formula>NOT(ISERROR(SEARCH("Reduzir o número de casas decimais",S107)))</formula>
    </cfRule>
  </conditionalFormatting>
  <dataValidations count="5">
    <dataValidation type="list" allowBlank="1" showInputMessage="1" showErrorMessage="1" sqref="D11:I11" xr:uid="{61DEEBD7-4C72-4736-A5AD-58CD9E7741D3}">
      <formula1>$T$11:$T$15</formula1>
    </dataValidation>
    <dataValidation type="list" allowBlank="1" showInputMessage="1" showErrorMessage="1" sqref="O11:R11" xr:uid="{F9E631E2-EEAA-49C3-9A4D-C464C0F4F93E}">
      <formula1>$V$11:$V$14</formula1>
    </dataValidation>
    <dataValidation type="list" allowBlank="1" showInputMessage="1" showErrorMessage="1" sqref="D12:I12" xr:uid="{61D9F3B3-35F0-42CC-A790-E06E041E9DDA}">
      <formula1>$U$11:$U$19</formula1>
    </dataValidation>
    <dataValidation type="list" allowBlank="1" showInputMessage="1" showErrorMessage="1" sqref="E55:F75" xr:uid="{006AD5BE-D7C3-461B-AC0E-18227AAC614E}">
      <formula1>$V$54:$V$62</formula1>
    </dataValidation>
    <dataValidation type="list" allowBlank="1" showInputMessage="1" showErrorMessage="1" sqref="K90:R90" xr:uid="{7A6AFFB9-5EB3-44AB-B860-56B9A1F29049}">
      <formula1>$X$86:$AD$86</formula1>
    </dataValidation>
  </dataValidations>
  <hyperlinks>
    <hyperlink ref="T1" location="MENU!B15" display="MENU" xr:uid="{4A1D8A6F-D3EF-480D-85CB-DD9C7BF6364F}"/>
  </hyperlinks>
  <pageMargins left="0.511811024" right="0.511811024" top="0.78740157499999996" bottom="0.78740157499999996" header="0.31496062000000002" footer="0.31496062000000002"/>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9396DC-0714-412B-8998-B44DA63D0C13}">
  <dimension ref="A1:AP193"/>
  <sheetViews>
    <sheetView showGridLines="0" zoomScaleNormal="100" workbookViewId="0"/>
  </sheetViews>
  <sheetFormatPr defaultColWidth="4.75" defaultRowHeight="20.100000000000001" customHeight="1" x14ac:dyDescent="0.25"/>
  <cols>
    <col min="1" max="18" width="8.625" style="241" customWidth="1"/>
    <col min="19" max="19" width="15.625" style="208" customWidth="1"/>
    <col min="20" max="20" width="25.625" style="208" customWidth="1"/>
    <col min="21" max="22" width="20.625" style="208" customWidth="1"/>
    <col min="23" max="42" width="20.625" style="209" customWidth="1"/>
    <col min="43" max="16384" width="4.75" style="209"/>
  </cols>
  <sheetData>
    <row r="1" spans="1:42" s="208" customFormat="1" ht="140.1" customHeight="1" x14ac:dyDescent="0.25">
      <c r="A1" s="274"/>
      <c r="B1" s="274"/>
      <c r="C1" s="274"/>
      <c r="D1" s="274"/>
      <c r="E1" s="274"/>
      <c r="F1" s="274"/>
      <c r="G1" s="274"/>
      <c r="H1" s="274"/>
      <c r="I1" s="274"/>
      <c r="J1" s="274"/>
      <c r="K1" s="274"/>
      <c r="L1" s="274"/>
      <c r="M1" s="274"/>
      <c r="N1" s="274"/>
      <c r="O1" s="274"/>
      <c r="P1" s="118"/>
      <c r="Q1" s="118"/>
      <c r="R1" s="118"/>
      <c r="T1" s="206" t="s">
        <v>698</v>
      </c>
      <c r="W1" s="209"/>
      <c r="X1" s="209"/>
      <c r="Y1" s="209"/>
      <c r="Z1" s="209"/>
      <c r="AA1" s="209"/>
      <c r="AB1" s="209"/>
      <c r="AC1" s="209"/>
      <c r="AD1" s="209"/>
      <c r="AE1" s="209"/>
      <c r="AF1" s="209"/>
      <c r="AG1" s="209"/>
      <c r="AH1" s="209"/>
      <c r="AI1" s="209"/>
      <c r="AJ1" s="209"/>
      <c r="AK1" s="209"/>
      <c r="AL1" s="209"/>
      <c r="AM1" s="209"/>
      <c r="AN1" s="209"/>
      <c r="AO1" s="209"/>
      <c r="AP1" s="209"/>
    </row>
    <row r="2" spans="1:42" s="208" customFormat="1" ht="5.0999999999999996" customHeight="1" x14ac:dyDescent="0.25">
      <c r="A2" s="241"/>
      <c r="B2" s="241"/>
      <c r="C2" s="241"/>
      <c r="D2" s="241"/>
      <c r="E2" s="241"/>
      <c r="F2" s="241"/>
      <c r="G2" s="241"/>
      <c r="H2" s="241"/>
      <c r="I2" s="241"/>
      <c r="J2" s="241"/>
      <c r="K2" s="241"/>
      <c r="L2" s="241"/>
      <c r="M2" s="241"/>
      <c r="N2" s="241"/>
      <c r="O2" s="241"/>
      <c r="P2" s="241"/>
      <c r="Q2" s="241"/>
      <c r="R2" s="241"/>
      <c r="W2" s="209"/>
      <c r="X2" s="209"/>
      <c r="Y2" s="209"/>
      <c r="Z2" s="209"/>
      <c r="AA2" s="209"/>
      <c r="AB2" s="209"/>
      <c r="AC2" s="209"/>
      <c r="AD2" s="209"/>
      <c r="AE2" s="209"/>
      <c r="AF2" s="209"/>
      <c r="AG2" s="209"/>
      <c r="AH2" s="209"/>
      <c r="AI2" s="209"/>
      <c r="AJ2" s="209"/>
      <c r="AK2" s="209"/>
      <c r="AL2" s="209"/>
      <c r="AM2" s="209"/>
      <c r="AN2" s="209"/>
      <c r="AO2" s="209"/>
      <c r="AP2" s="209"/>
    </row>
    <row r="3" spans="1:42" s="208" customFormat="1" ht="5.0999999999999996" customHeight="1" x14ac:dyDescent="0.25">
      <c r="A3" s="274"/>
      <c r="B3" s="274"/>
      <c r="C3" s="274"/>
      <c r="D3" s="274"/>
      <c r="E3" s="274"/>
      <c r="F3" s="274"/>
      <c r="G3" s="274"/>
      <c r="H3" s="274"/>
      <c r="I3" s="274"/>
      <c r="J3" s="274"/>
      <c r="K3" s="274"/>
      <c r="L3" s="274"/>
      <c r="M3" s="274"/>
      <c r="N3" s="274"/>
      <c r="O3" s="274"/>
      <c r="P3" s="274"/>
      <c r="Q3" s="274"/>
      <c r="R3" s="274"/>
      <c r="W3" s="209"/>
      <c r="X3" s="209"/>
      <c r="Y3" s="209"/>
      <c r="Z3" s="209"/>
      <c r="AA3" s="209"/>
      <c r="AB3" s="209"/>
      <c r="AC3" s="209"/>
      <c r="AD3" s="209"/>
      <c r="AE3" s="209"/>
      <c r="AF3" s="209"/>
      <c r="AG3" s="209"/>
      <c r="AH3" s="209"/>
      <c r="AI3" s="209"/>
      <c r="AJ3" s="209"/>
      <c r="AK3" s="209"/>
      <c r="AL3" s="209"/>
      <c r="AM3" s="209"/>
      <c r="AN3" s="209"/>
      <c r="AO3" s="209"/>
      <c r="AP3" s="209"/>
    </row>
    <row r="5" spans="1:42" ht="20.100000000000001" customHeight="1" x14ac:dyDescent="0.25">
      <c r="A5" s="46" t="s">
        <v>695</v>
      </c>
      <c r="B5" s="46"/>
      <c r="C5" s="46"/>
      <c r="D5" s="46"/>
      <c r="E5" s="46"/>
      <c r="F5" s="46"/>
      <c r="G5" s="46"/>
      <c r="H5" s="46"/>
      <c r="I5" s="46"/>
      <c r="J5" s="46"/>
      <c r="K5" s="46"/>
      <c r="L5" s="46"/>
      <c r="M5" s="46"/>
      <c r="N5" s="46"/>
      <c r="O5" s="46"/>
      <c r="P5" s="46"/>
      <c r="Q5" s="46"/>
      <c r="R5" s="46"/>
      <c r="AA5" s="219"/>
    </row>
    <row r="6" spans="1:42" ht="20.100000000000001" customHeight="1" x14ac:dyDescent="0.25">
      <c r="AA6" s="219"/>
    </row>
    <row r="7" spans="1:42" ht="20.100000000000001" customHeight="1" x14ac:dyDescent="0.25">
      <c r="A7" s="75" t="s">
        <v>244</v>
      </c>
      <c r="B7" s="75"/>
      <c r="C7" s="75"/>
      <c r="D7" s="75"/>
      <c r="E7" s="75"/>
      <c r="F7" s="75"/>
      <c r="G7" s="75"/>
      <c r="H7" s="75"/>
      <c r="I7" s="75"/>
      <c r="J7" s="75"/>
      <c r="K7" s="75"/>
      <c r="L7" s="75"/>
      <c r="M7" s="75"/>
      <c r="N7" s="75"/>
      <c r="O7" s="75"/>
      <c r="P7" s="75"/>
      <c r="Q7" s="75"/>
      <c r="R7" s="75"/>
      <c r="AA7" s="219"/>
    </row>
    <row r="8" spans="1:42" ht="20.100000000000001" customHeight="1" x14ac:dyDescent="0.25">
      <c r="A8" s="75"/>
      <c r="B8" s="75"/>
      <c r="C8" s="75"/>
      <c r="D8" s="75"/>
      <c r="E8" s="75"/>
      <c r="F8" s="75"/>
      <c r="G8" s="75"/>
      <c r="H8" s="75"/>
      <c r="I8" s="75"/>
      <c r="J8" s="75"/>
      <c r="K8" s="75"/>
      <c r="L8" s="75"/>
      <c r="M8" s="75"/>
      <c r="N8" s="75"/>
      <c r="O8" s="75"/>
      <c r="P8" s="75"/>
      <c r="Q8" s="75"/>
      <c r="R8" s="75"/>
      <c r="AA8" s="219"/>
    </row>
    <row r="9" spans="1:42" ht="20.100000000000001" customHeight="1" x14ac:dyDescent="0.25">
      <c r="A9" s="75"/>
      <c r="B9" s="75"/>
      <c r="C9" s="75"/>
      <c r="D9" s="75"/>
      <c r="E9" s="75"/>
      <c r="F9" s="75"/>
      <c r="G9" s="75"/>
      <c r="H9" s="75"/>
      <c r="I9" s="75"/>
      <c r="J9" s="75"/>
      <c r="K9" s="75"/>
      <c r="L9" s="75"/>
      <c r="M9" s="75"/>
      <c r="N9" s="75"/>
      <c r="O9" s="75"/>
      <c r="P9" s="75"/>
      <c r="Q9" s="75"/>
      <c r="R9" s="75"/>
      <c r="AA9" s="219"/>
    </row>
    <row r="10" spans="1:42" ht="20.100000000000001" customHeight="1" x14ac:dyDescent="0.25">
      <c r="AA10" s="219"/>
    </row>
    <row r="11" spans="1:42" ht="20.100000000000001" customHeight="1" x14ac:dyDescent="0.25">
      <c r="A11" s="22" t="s">
        <v>245</v>
      </c>
      <c r="B11" s="22"/>
      <c r="C11" s="22"/>
      <c r="D11" s="22" t="s">
        <v>246</v>
      </c>
      <c r="E11" s="22"/>
      <c r="F11" s="22"/>
      <c r="G11" s="22"/>
      <c r="H11" s="22"/>
      <c r="I11" s="22"/>
      <c r="J11" s="22" t="s">
        <v>247</v>
      </c>
      <c r="K11" s="22"/>
      <c r="L11" s="22"/>
      <c r="M11" s="22"/>
      <c r="N11" s="248"/>
      <c r="O11" s="77" t="s">
        <v>248</v>
      </c>
      <c r="P11" s="77"/>
      <c r="Q11" s="77"/>
      <c r="R11" s="77"/>
      <c r="T11" s="208" t="s">
        <v>246</v>
      </c>
      <c r="U11" s="208" t="s">
        <v>250</v>
      </c>
      <c r="V11" s="208" t="s">
        <v>286</v>
      </c>
      <c r="AA11" s="219"/>
    </row>
    <row r="12" spans="1:42" ht="20.100000000000001" customHeight="1" x14ac:dyDescent="0.25">
      <c r="A12" s="27" t="s">
        <v>249</v>
      </c>
      <c r="B12" s="27"/>
      <c r="C12" s="27"/>
      <c r="D12" s="72" t="s">
        <v>250</v>
      </c>
      <c r="E12" s="72"/>
      <c r="F12" s="72"/>
      <c r="G12" s="72"/>
      <c r="H12" s="72"/>
      <c r="I12" s="72"/>
      <c r="J12" s="27" t="s">
        <v>251</v>
      </c>
      <c r="K12" s="27"/>
      <c r="L12" s="27"/>
      <c r="M12" s="27"/>
      <c r="N12" s="246"/>
      <c r="O12" s="27" t="s">
        <v>289</v>
      </c>
      <c r="P12" s="27"/>
      <c r="Q12" s="27"/>
      <c r="R12" s="27"/>
      <c r="T12" s="208" t="s">
        <v>280</v>
      </c>
      <c r="U12" s="208" t="s">
        <v>277</v>
      </c>
      <c r="V12" s="208" t="s">
        <v>248</v>
      </c>
      <c r="AA12" s="219"/>
    </row>
    <row r="13" spans="1:42" ht="20.100000000000001" customHeight="1" x14ac:dyDescent="0.25">
      <c r="A13" s="27" t="s">
        <v>252</v>
      </c>
      <c r="B13" s="27"/>
      <c r="C13" s="27"/>
      <c r="D13" s="27"/>
      <c r="E13" s="27"/>
      <c r="F13" s="27"/>
      <c r="G13" s="27"/>
      <c r="H13" s="27"/>
      <c r="I13" s="27"/>
      <c r="J13" s="27"/>
      <c r="K13" s="27"/>
      <c r="L13" s="89">
        <v>2545.33</v>
      </c>
      <c r="M13" s="89"/>
      <c r="N13" s="89"/>
      <c r="O13" s="89"/>
      <c r="P13" s="89"/>
      <c r="Q13" s="89"/>
      <c r="R13" s="89"/>
      <c r="T13" s="209" t="s">
        <v>281</v>
      </c>
      <c r="U13" s="209" t="s">
        <v>282</v>
      </c>
      <c r="V13" s="209" t="s">
        <v>287</v>
      </c>
      <c r="AA13" s="219"/>
    </row>
    <row r="14" spans="1:42" ht="20.100000000000001" customHeight="1" x14ac:dyDescent="0.25">
      <c r="L14" s="1"/>
      <c r="M14" s="1"/>
      <c r="N14" s="1"/>
      <c r="O14" s="1"/>
      <c r="P14" s="1"/>
      <c r="Q14" s="1"/>
      <c r="R14" s="1"/>
      <c r="T14" s="208" t="s">
        <v>274</v>
      </c>
      <c r="U14" s="208" t="s">
        <v>276</v>
      </c>
      <c r="V14" s="208" t="s">
        <v>288</v>
      </c>
      <c r="AA14" s="219"/>
    </row>
    <row r="15" spans="1:42" ht="20.100000000000001" customHeight="1" x14ac:dyDescent="0.25">
      <c r="A15" s="87" t="s">
        <v>313</v>
      </c>
      <c r="B15" s="87"/>
      <c r="C15" s="87"/>
      <c r="D15" s="87"/>
      <c r="E15" s="87"/>
      <c r="F15" s="87"/>
      <c r="G15" s="87"/>
      <c r="H15" s="87"/>
      <c r="I15" s="87"/>
      <c r="J15" s="87"/>
      <c r="K15" s="87"/>
      <c r="L15" s="87"/>
      <c r="M15" s="87"/>
      <c r="N15" s="87"/>
      <c r="O15" s="87"/>
      <c r="P15" s="87"/>
      <c r="Q15" s="87"/>
      <c r="R15" s="87"/>
      <c r="T15" s="208" t="s">
        <v>275</v>
      </c>
      <c r="U15" s="208" t="s">
        <v>283</v>
      </c>
      <c r="AA15" s="219"/>
    </row>
    <row r="16" spans="1:42" ht="20.100000000000001" customHeight="1" x14ac:dyDescent="0.25">
      <c r="A16" s="87" t="s">
        <v>314</v>
      </c>
      <c r="B16" s="87"/>
      <c r="C16" s="87"/>
      <c r="D16" s="87"/>
      <c r="E16" s="87"/>
      <c r="F16" s="87"/>
      <c r="G16" s="87"/>
      <c r="H16" s="87"/>
      <c r="I16" s="87"/>
      <c r="J16" s="87"/>
      <c r="K16" s="87"/>
      <c r="L16" s="87"/>
      <c r="M16" s="87"/>
      <c r="N16" s="87"/>
      <c r="O16" s="87"/>
      <c r="P16" s="87"/>
      <c r="Q16" s="87"/>
      <c r="R16" s="87"/>
      <c r="U16" s="208" t="s">
        <v>284</v>
      </c>
      <c r="AA16" s="219"/>
    </row>
    <row r="17" spans="1:27" ht="20.100000000000001" customHeight="1" x14ac:dyDescent="0.25">
      <c r="A17" s="87"/>
      <c r="B17" s="87"/>
      <c r="C17" s="87"/>
      <c r="D17" s="87"/>
      <c r="E17" s="87"/>
      <c r="F17" s="87"/>
      <c r="G17" s="87"/>
      <c r="H17" s="87"/>
      <c r="I17" s="87"/>
      <c r="J17" s="87"/>
      <c r="K17" s="87"/>
      <c r="L17" s="87"/>
      <c r="M17" s="87"/>
      <c r="N17" s="87"/>
      <c r="O17" s="87"/>
      <c r="P17" s="87"/>
      <c r="Q17" s="87"/>
      <c r="R17" s="87"/>
      <c r="U17" s="208" t="s">
        <v>285</v>
      </c>
      <c r="AA17" s="219"/>
    </row>
    <row r="18" spans="1:27" ht="20.100000000000001" customHeight="1" x14ac:dyDescent="0.25">
      <c r="A18" s="87"/>
      <c r="B18" s="87"/>
      <c r="C18" s="87"/>
      <c r="D18" s="87"/>
      <c r="E18" s="87"/>
      <c r="F18" s="87"/>
      <c r="G18" s="87"/>
      <c r="H18" s="87"/>
      <c r="I18" s="87"/>
      <c r="J18" s="87"/>
      <c r="K18" s="87"/>
      <c r="L18" s="87"/>
      <c r="M18" s="87"/>
      <c r="N18" s="87"/>
      <c r="O18" s="87"/>
      <c r="P18" s="87"/>
      <c r="Q18" s="87"/>
      <c r="R18" s="87"/>
      <c r="U18" s="208" t="s">
        <v>279</v>
      </c>
      <c r="AA18" s="219"/>
    </row>
    <row r="19" spans="1:27" ht="20.100000000000001" customHeight="1" x14ac:dyDescent="0.25">
      <c r="A19" s="87"/>
      <c r="B19" s="87"/>
      <c r="C19" s="87"/>
      <c r="D19" s="87"/>
      <c r="E19" s="87"/>
      <c r="F19" s="87"/>
      <c r="G19" s="87"/>
      <c r="H19" s="87"/>
      <c r="I19" s="87"/>
      <c r="J19" s="87"/>
      <c r="K19" s="87"/>
      <c r="L19" s="87"/>
      <c r="M19" s="87"/>
      <c r="N19" s="87"/>
      <c r="O19" s="87"/>
      <c r="P19" s="87"/>
      <c r="Q19" s="87"/>
      <c r="R19" s="87"/>
      <c r="U19" s="208" t="s">
        <v>278</v>
      </c>
      <c r="AA19" s="219"/>
    </row>
    <row r="20" spans="1:27" ht="20.100000000000001" customHeight="1" x14ac:dyDescent="0.25">
      <c r="A20" s="87"/>
      <c r="B20" s="87"/>
      <c r="C20" s="87"/>
      <c r="D20" s="87"/>
      <c r="E20" s="87"/>
      <c r="F20" s="87"/>
      <c r="G20" s="87"/>
      <c r="H20" s="87"/>
      <c r="I20" s="87"/>
      <c r="J20" s="87"/>
      <c r="K20" s="87"/>
      <c r="L20" s="87"/>
      <c r="M20" s="87"/>
      <c r="N20" s="87"/>
      <c r="O20" s="87"/>
      <c r="P20" s="87"/>
      <c r="Q20" s="87"/>
      <c r="R20" s="87"/>
      <c r="AA20" s="219"/>
    </row>
    <row r="21" spans="1:27" ht="20.100000000000001" customHeight="1" x14ac:dyDescent="0.25">
      <c r="A21" s="289" t="s">
        <v>5</v>
      </c>
      <c r="B21" s="88" t="s">
        <v>64</v>
      </c>
      <c r="C21" s="88"/>
      <c r="D21" s="88"/>
      <c r="E21" s="88"/>
      <c r="F21" s="88"/>
      <c r="G21" s="88"/>
      <c r="H21" s="88"/>
      <c r="I21" s="88"/>
      <c r="J21" s="88"/>
      <c r="K21" s="88" t="s">
        <v>315</v>
      </c>
      <c r="L21" s="88"/>
      <c r="M21" s="88" t="s">
        <v>316</v>
      </c>
      <c r="N21" s="88"/>
      <c r="O21" s="88" t="s">
        <v>182</v>
      </c>
      <c r="P21" s="88"/>
      <c r="Q21" s="88" t="s">
        <v>317</v>
      </c>
      <c r="R21" s="88"/>
      <c r="AA21" s="219"/>
    </row>
    <row r="22" spans="1:27" ht="20.100000000000001" customHeight="1" x14ac:dyDescent="0.25">
      <c r="A22" s="290" t="s">
        <v>318</v>
      </c>
      <c r="B22" s="90" t="s">
        <v>319</v>
      </c>
      <c r="C22" s="90"/>
      <c r="D22" s="90"/>
      <c r="E22" s="90"/>
      <c r="F22" s="90"/>
      <c r="G22" s="90"/>
      <c r="H22" s="90"/>
      <c r="I22" s="90"/>
      <c r="J22" s="90"/>
      <c r="K22" s="91">
        <v>0</v>
      </c>
      <c r="L22" s="91"/>
      <c r="M22" s="92">
        <f>K22/$K$38</f>
        <v>0</v>
      </c>
      <c r="N22" s="92"/>
      <c r="O22" s="93">
        <v>0.75</v>
      </c>
      <c r="P22" s="93"/>
      <c r="Q22" s="93">
        <f t="shared" ref="Q22:Q31" si="0">K22*O22</f>
        <v>0</v>
      </c>
      <c r="R22" s="93"/>
      <c r="AA22" s="219"/>
    </row>
    <row r="23" spans="1:27" ht="20.100000000000001" customHeight="1" x14ac:dyDescent="0.25">
      <c r="A23" s="291" t="s">
        <v>320</v>
      </c>
      <c r="B23" s="78" t="s">
        <v>321</v>
      </c>
      <c r="C23" s="78"/>
      <c r="D23" s="78"/>
      <c r="E23" s="78"/>
      <c r="F23" s="78"/>
      <c r="G23" s="78"/>
      <c r="H23" s="78"/>
      <c r="I23" s="78"/>
      <c r="J23" s="78"/>
      <c r="K23" s="79">
        <v>149</v>
      </c>
      <c r="L23" s="79"/>
      <c r="M23" s="80">
        <f t="shared" ref="M23:M36" si="1">K23/$K$38</f>
        <v>0.49666666666666665</v>
      </c>
      <c r="N23" s="80"/>
      <c r="O23" s="81">
        <v>1</v>
      </c>
      <c r="P23" s="81"/>
      <c r="Q23" s="81">
        <f t="shared" si="0"/>
        <v>149</v>
      </c>
      <c r="R23" s="81"/>
      <c r="AA23" s="219"/>
    </row>
    <row r="24" spans="1:27" ht="20.100000000000001" customHeight="1" x14ac:dyDescent="0.25">
      <c r="A24" s="291" t="s">
        <v>322</v>
      </c>
      <c r="B24" s="78" t="s">
        <v>323</v>
      </c>
      <c r="C24" s="78"/>
      <c r="D24" s="78"/>
      <c r="E24" s="78"/>
      <c r="F24" s="78"/>
      <c r="G24" s="78"/>
      <c r="H24" s="78"/>
      <c r="I24" s="78"/>
      <c r="J24" s="78"/>
      <c r="K24" s="79">
        <v>12</v>
      </c>
      <c r="L24" s="79"/>
      <c r="M24" s="80">
        <f t="shared" si="1"/>
        <v>0.04</v>
      </c>
      <c r="N24" s="80"/>
      <c r="O24" s="81">
        <v>1</v>
      </c>
      <c r="P24" s="81"/>
      <c r="Q24" s="81">
        <f t="shared" si="0"/>
        <v>12</v>
      </c>
      <c r="R24" s="81"/>
      <c r="AA24" s="219"/>
    </row>
    <row r="25" spans="1:27" ht="20.100000000000001" customHeight="1" x14ac:dyDescent="0.25">
      <c r="A25" s="291" t="s">
        <v>324</v>
      </c>
      <c r="B25" s="78" t="s">
        <v>325</v>
      </c>
      <c r="C25" s="78"/>
      <c r="D25" s="78"/>
      <c r="E25" s="78"/>
      <c r="F25" s="78"/>
      <c r="G25" s="78"/>
      <c r="H25" s="78"/>
      <c r="I25" s="78"/>
      <c r="J25" s="78"/>
      <c r="K25" s="79">
        <v>0</v>
      </c>
      <c r="L25" s="79"/>
      <c r="M25" s="80">
        <f t="shared" si="1"/>
        <v>0</v>
      </c>
      <c r="N25" s="80"/>
      <c r="O25" s="81">
        <v>0.9</v>
      </c>
      <c r="P25" s="81"/>
      <c r="Q25" s="81">
        <f t="shared" si="0"/>
        <v>0</v>
      </c>
      <c r="R25" s="81"/>
      <c r="AA25" s="219"/>
    </row>
    <row r="26" spans="1:27" ht="20.100000000000001" customHeight="1" x14ac:dyDescent="0.25">
      <c r="A26" s="291" t="s">
        <v>326</v>
      </c>
      <c r="B26" s="78" t="s">
        <v>327</v>
      </c>
      <c r="C26" s="78"/>
      <c r="D26" s="78"/>
      <c r="E26" s="78"/>
      <c r="F26" s="78"/>
      <c r="G26" s="78"/>
      <c r="H26" s="78"/>
      <c r="I26" s="78"/>
      <c r="J26" s="78"/>
      <c r="K26" s="79">
        <v>0</v>
      </c>
      <c r="L26" s="79"/>
      <c r="M26" s="80">
        <f t="shared" si="1"/>
        <v>0</v>
      </c>
      <c r="N26" s="80"/>
      <c r="O26" s="81">
        <v>0.6</v>
      </c>
      <c r="P26" s="81"/>
      <c r="Q26" s="81">
        <f t="shared" si="0"/>
        <v>0</v>
      </c>
      <c r="R26" s="81"/>
      <c r="AA26" s="219"/>
    </row>
    <row r="27" spans="1:27" ht="20.100000000000001" customHeight="1" x14ac:dyDescent="0.25">
      <c r="A27" s="291" t="s">
        <v>328</v>
      </c>
      <c r="B27" s="78" t="s">
        <v>329</v>
      </c>
      <c r="C27" s="78"/>
      <c r="D27" s="78"/>
      <c r="E27" s="78"/>
      <c r="F27" s="78"/>
      <c r="G27" s="78"/>
      <c r="H27" s="78"/>
      <c r="I27" s="78"/>
      <c r="J27" s="78"/>
      <c r="K27" s="79">
        <v>22</v>
      </c>
      <c r="L27" s="79"/>
      <c r="M27" s="80">
        <f t="shared" si="1"/>
        <v>7.3333333333333334E-2</v>
      </c>
      <c r="N27" s="80"/>
      <c r="O27" s="81">
        <v>1</v>
      </c>
      <c r="P27" s="81"/>
      <c r="Q27" s="81">
        <f t="shared" si="0"/>
        <v>22</v>
      </c>
      <c r="R27" s="81"/>
      <c r="AA27" s="219"/>
    </row>
    <row r="28" spans="1:27" ht="20.100000000000001" customHeight="1" x14ac:dyDescent="0.25">
      <c r="A28" s="291" t="s">
        <v>330</v>
      </c>
      <c r="B28" s="78" t="s">
        <v>331</v>
      </c>
      <c r="C28" s="78"/>
      <c r="D28" s="78"/>
      <c r="E28" s="78"/>
      <c r="F28" s="78"/>
      <c r="G28" s="78"/>
      <c r="H28" s="78"/>
      <c r="I28" s="78"/>
      <c r="J28" s="78"/>
      <c r="K28" s="79">
        <v>0</v>
      </c>
      <c r="L28" s="79"/>
      <c r="M28" s="80">
        <f t="shared" si="1"/>
        <v>0</v>
      </c>
      <c r="N28" s="80"/>
      <c r="O28" s="81">
        <v>0.6</v>
      </c>
      <c r="P28" s="81"/>
      <c r="Q28" s="81">
        <f t="shared" si="0"/>
        <v>0</v>
      </c>
      <c r="R28" s="81"/>
      <c r="AA28" s="219"/>
    </row>
    <row r="29" spans="1:27" ht="20.100000000000001" customHeight="1" x14ac:dyDescent="0.25">
      <c r="A29" s="291" t="s">
        <v>332</v>
      </c>
      <c r="B29" s="78" t="s">
        <v>333</v>
      </c>
      <c r="C29" s="78"/>
      <c r="D29" s="78"/>
      <c r="E29" s="78"/>
      <c r="F29" s="78"/>
      <c r="G29" s="78"/>
      <c r="H29" s="78"/>
      <c r="I29" s="78"/>
      <c r="J29" s="78"/>
      <c r="K29" s="79">
        <v>0</v>
      </c>
      <c r="L29" s="79"/>
      <c r="M29" s="80">
        <f t="shared" si="1"/>
        <v>0</v>
      </c>
      <c r="N29" s="80"/>
      <c r="O29" s="81">
        <v>0.1</v>
      </c>
      <c r="P29" s="81"/>
      <c r="Q29" s="81">
        <f t="shared" si="0"/>
        <v>0</v>
      </c>
      <c r="R29" s="81"/>
      <c r="AA29" s="219"/>
    </row>
    <row r="30" spans="1:27" ht="20.100000000000001" customHeight="1" x14ac:dyDescent="0.25">
      <c r="A30" s="291" t="s">
        <v>334</v>
      </c>
      <c r="B30" s="78" t="s">
        <v>335</v>
      </c>
      <c r="C30" s="78"/>
      <c r="D30" s="78"/>
      <c r="E30" s="78"/>
      <c r="F30" s="78"/>
      <c r="G30" s="78"/>
      <c r="H30" s="78"/>
      <c r="I30" s="78"/>
      <c r="J30" s="78"/>
      <c r="K30" s="79">
        <v>85</v>
      </c>
      <c r="L30" s="79"/>
      <c r="M30" s="80">
        <f t="shared" si="1"/>
        <v>0.28333333333333333</v>
      </c>
      <c r="N30" s="80"/>
      <c r="O30" s="81">
        <v>0</v>
      </c>
      <c r="P30" s="81"/>
      <c r="Q30" s="81">
        <f t="shared" si="0"/>
        <v>0</v>
      </c>
      <c r="R30" s="81"/>
      <c r="AA30" s="219"/>
    </row>
    <row r="31" spans="1:27" ht="20.100000000000001" customHeight="1" x14ac:dyDescent="0.25">
      <c r="A31" s="292" t="s">
        <v>336</v>
      </c>
      <c r="B31" s="78" t="s">
        <v>337</v>
      </c>
      <c r="C31" s="78"/>
      <c r="D31" s="78"/>
      <c r="E31" s="78"/>
      <c r="F31" s="78"/>
      <c r="G31" s="78"/>
      <c r="H31" s="78"/>
      <c r="I31" s="78"/>
      <c r="J31" s="78"/>
      <c r="K31" s="85">
        <v>12</v>
      </c>
      <c r="L31" s="85"/>
      <c r="M31" s="80">
        <f t="shared" si="1"/>
        <v>0.04</v>
      </c>
      <c r="N31" s="80"/>
      <c r="O31" s="85">
        <v>0.5</v>
      </c>
      <c r="P31" s="85"/>
      <c r="Q31" s="86">
        <f t="shared" si="0"/>
        <v>6</v>
      </c>
      <c r="R31" s="86"/>
      <c r="AA31" s="219"/>
    </row>
    <row r="32" spans="1:27" ht="20.100000000000001" customHeight="1" x14ac:dyDescent="0.25">
      <c r="A32" s="291" t="s">
        <v>338</v>
      </c>
      <c r="B32" s="78" t="s">
        <v>339</v>
      </c>
      <c r="C32" s="78"/>
      <c r="D32" s="78"/>
      <c r="E32" s="78"/>
      <c r="F32" s="78"/>
      <c r="G32" s="78"/>
      <c r="H32" s="78"/>
      <c r="I32" s="78"/>
      <c r="J32" s="78"/>
      <c r="K32" s="79">
        <v>0</v>
      </c>
      <c r="L32" s="79"/>
      <c r="M32" s="80">
        <f t="shared" si="1"/>
        <v>0</v>
      </c>
      <c r="N32" s="80"/>
      <c r="O32" s="81">
        <v>0.75</v>
      </c>
      <c r="P32" s="81"/>
      <c r="Q32" s="81">
        <f>K32*O32</f>
        <v>0</v>
      </c>
      <c r="R32" s="81"/>
      <c r="AA32" s="219"/>
    </row>
    <row r="33" spans="1:27" ht="20.100000000000001" customHeight="1" x14ac:dyDescent="0.25">
      <c r="A33" s="291" t="s">
        <v>340</v>
      </c>
      <c r="B33" s="78" t="s">
        <v>341</v>
      </c>
      <c r="C33" s="78"/>
      <c r="D33" s="78"/>
      <c r="E33" s="78"/>
      <c r="F33" s="78"/>
      <c r="G33" s="78"/>
      <c r="H33" s="78"/>
      <c r="I33" s="78"/>
      <c r="J33" s="78"/>
      <c r="K33" s="79">
        <v>0</v>
      </c>
      <c r="L33" s="79"/>
      <c r="M33" s="80">
        <f t="shared" si="1"/>
        <v>0</v>
      </c>
      <c r="N33" s="80"/>
      <c r="O33" s="81">
        <v>0.75</v>
      </c>
      <c r="P33" s="81"/>
      <c r="Q33" s="81">
        <f>K33*O33</f>
        <v>0</v>
      </c>
      <c r="R33" s="81"/>
      <c r="AA33" s="219"/>
    </row>
    <row r="34" spans="1:27" ht="20.100000000000001" customHeight="1" x14ac:dyDescent="0.25">
      <c r="A34" s="291" t="s">
        <v>342</v>
      </c>
      <c r="B34" s="78" t="s">
        <v>343</v>
      </c>
      <c r="C34" s="78"/>
      <c r="D34" s="78"/>
      <c r="E34" s="78"/>
      <c r="F34" s="78"/>
      <c r="G34" s="78"/>
      <c r="H34" s="78"/>
      <c r="I34" s="78"/>
      <c r="J34" s="78"/>
      <c r="K34" s="79">
        <v>0</v>
      </c>
      <c r="L34" s="79"/>
      <c r="M34" s="80">
        <f t="shared" si="1"/>
        <v>0</v>
      </c>
      <c r="N34" s="80"/>
      <c r="O34" s="81">
        <v>0.75</v>
      </c>
      <c r="P34" s="81"/>
      <c r="Q34" s="81">
        <f>K34*O34</f>
        <v>0</v>
      </c>
      <c r="R34" s="81"/>
      <c r="AA34" s="219"/>
    </row>
    <row r="35" spans="1:27" ht="20.100000000000001" customHeight="1" x14ac:dyDescent="0.25">
      <c r="A35" s="291" t="s">
        <v>344</v>
      </c>
      <c r="B35" s="78" t="s">
        <v>345</v>
      </c>
      <c r="C35" s="78"/>
      <c r="D35" s="78"/>
      <c r="E35" s="78"/>
      <c r="F35" s="78"/>
      <c r="G35" s="78"/>
      <c r="H35" s="78"/>
      <c r="I35" s="78"/>
      <c r="J35" s="78"/>
      <c r="K35" s="79">
        <v>0</v>
      </c>
      <c r="L35" s="79"/>
      <c r="M35" s="80">
        <f t="shared" si="1"/>
        <v>0</v>
      </c>
      <c r="N35" s="80"/>
      <c r="O35" s="81">
        <v>0.75</v>
      </c>
      <c r="P35" s="81"/>
      <c r="Q35" s="81">
        <f>K35*O35</f>
        <v>0</v>
      </c>
      <c r="R35" s="81"/>
      <c r="AA35" s="219"/>
    </row>
    <row r="36" spans="1:27" ht="20.100000000000001" customHeight="1" x14ac:dyDescent="0.25">
      <c r="A36" s="291" t="s">
        <v>346</v>
      </c>
      <c r="B36" s="78" t="s">
        <v>347</v>
      </c>
      <c r="C36" s="78"/>
      <c r="D36" s="78"/>
      <c r="E36" s="78"/>
      <c r="F36" s="78"/>
      <c r="G36" s="78"/>
      <c r="H36" s="78"/>
      <c r="I36" s="78"/>
      <c r="J36" s="78"/>
      <c r="K36" s="79">
        <v>20</v>
      </c>
      <c r="L36" s="79"/>
      <c r="M36" s="80">
        <f t="shared" si="1"/>
        <v>6.6666666666666666E-2</v>
      </c>
      <c r="N36" s="80"/>
      <c r="O36" s="81">
        <v>0.3</v>
      </c>
      <c r="P36" s="81"/>
      <c r="Q36" s="81">
        <f>K36*O36</f>
        <v>6</v>
      </c>
      <c r="R36" s="81"/>
      <c r="AA36" s="219"/>
    </row>
    <row r="37" spans="1:27" ht="20.100000000000001" customHeight="1" x14ac:dyDescent="0.25">
      <c r="A37" s="293"/>
      <c r="Q37" s="294"/>
      <c r="R37" s="294"/>
      <c r="AA37" s="219"/>
    </row>
    <row r="38" spans="1:27" ht="20.100000000000001" customHeight="1" x14ac:dyDescent="0.25">
      <c r="A38" s="248"/>
      <c r="B38" s="82" t="s">
        <v>349</v>
      </c>
      <c r="C38" s="82"/>
      <c r="D38" s="82"/>
      <c r="E38" s="82"/>
      <c r="F38" s="82"/>
      <c r="G38" s="82"/>
      <c r="H38" s="82"/>
      <c r="I38" s="82"/>
      <c r="J38" s="82"/>
      <c r="K38" s="83">
        <f>SUM(K22:K36)</f>
        <v>300</v>
      </c>
      <c r="L38" s="83"/>
      <c r="M38" s="248"/>
      <c r="N38" s="82" t="s">
        <v>348</v>
      </c>
      <c r="O38" s="82"/>
      <c r="P38" s="82"/>
      <c r="Q38" s="84">
        <f>SUM(Q22:Q36)</f>
        <v>195</v>
      </c>
      <c r="R38" s="84"/>
      <c r="AA38" s="219"/>
    </row>
    <row r="39" spans="1:27" ht="20.100000000000001" customHeight="1" x14ac:dyDescent="0.25">
      <c r="L39" s="1"/>
      <c r="M39" s="1"/>
      <c r="N39" s="1"/>
      <c r="O39" s="1"/>
      <c r="P39" s="1"/>
      <c r="Q39" s="1"/>
      <c r="R39" s="1"/>
      <c r="AA39" s="219"/>
    </row>
    <row r="40" spans="1:27" ht="20.100000000000001" customHeight="1" x14ac:dyDescent="0.25">
      <c r="A40" s="22" t="s">
        <v>252</v>
      </c>
      <c r="B40" s="22"/>
      <c r="C40" s="22"/>
      <c r="D40" s="22"/>
      <c r="E40" s="22"/>
      <c r="F40" s="22"/>
      <c r="G40" s="22"/>
      <c r="H40" s="22"/>
      <c r="I40" s="22"/>
      <c r="J40" s="22"/>
      <c r="K40" s="22"/>
      <c r="L40" s="114">
        <f>L13</f>
        <v>2545.33</v>
      </c>
      <c r="M40" s="114"/>
      <c r="N40" s="114"/>
      <c r="O40" s="114"/>
      <c r="P40" s="114"/>
      <c r="Q40" s="114"/>
      <c r="R40" s="114"/>
      <c r="AA40" s="219"/>
    </row>
    <row r="41" spans="1:27" ht="20.100000000000001" customHeight="1" x14ac:dyDescent="0.25">
      <c r="A41" s="22" t="s">
        <v>253</v>
      </c>
      <c r="B41" s="22"/>
      <c r="C41" s="22"/>
      <c r="D41" s="22"/>
      <c r="E41" s="22"/>
      <c r="F41" s="22"/>
      <c r="G41" s="22"/>
      <c r="H41" s="22"/>
      <c r="I41" s="22"/>
      <c r="J41" s="22"/>
      <c r="K41" s="22"/>
      <c r="L41" s="37">
        <f>Q38</f>
        <v>195</v>
      </c>
      <c r="M41" s="37"/>
      <c r="N41" s="37"/>
      <c r="O41" s="37"/>
      <c r="P41" s="37"/>
      <c r="Q41" s="37"/>
      <c r="R41" s="37"/>
      <c r="T41" s="209"/>
      <c r="U41" s="209"/>
      <c r="AA41" s="219"/>
    </row>
    <row r="42" spans="1:27" ht="20.100000000000001" customHeight="1" x14ac:dyDescent="0.25">
      <c r="A42" s="22" t="s">
        <v>254</v>
      </c>
      <c r="B42" s="22"/>
      <c r="C42" s="22"/>
      <c r="D42" s="22"/>
      <c r="E42" s="22"/>
      <c r="F42" s="22"/>
      <c r="G42" s="22"/>
      <c r="H42" s="22"/>
      <c r="I42" s="22"/>
      <c r="J42" s="22"/>
      <c r="K42" s="22"/>
      <c r="L42" s="114">
        <f>L40*L41</f>
        <v>496339.35</v>
      </c>
      <c r="M42" s="114"/>
      <c r="N42" s="114"/>
      <c r="O42" s="114"/>
      <c r="P42" s="114"/>
      <c r="Q42" s="114"/>
      <c r="R42" s="114"/>
      <c r="T42" s="209"/>
      <c r="U42" s="209"/>
      <c r="AA42" s="219"/>
    </row>
    <row r="43" spans="1:27" ht="20.100000000000001" customHeight="1" x14ac:dyDescent="0.25">
      <c r="T43" s="209"/>
      <c r="U43" s="209"/>
      <c r="AA43" s="219"/>
    </row>
    <row r="44" spans="1:27" ht="20.100000000000001" customHeight="1" x14ac:dyDescent="0.25">
      <c r="A44" s="68" t="s">
        <v>255</v>
      </c>
      <c r="B44" s="68"/>
      <c r="C44" s="68"/>
      <c r="D44" s="68"/>
      <c r="E44" s="68"/>
      <c r="F44" s="68"/>
      <c r="G44" s="68"/>
      <c r="H44" s="68"/>
      <c r="I44" s="68"/>
      <c r="J44" s="68"/>
      <c r="K44" s="68"/>
      <c r="L44" s="68"/>
      <c r="M44" s="68"/>
      <c r="N44" s="68"/>
      <c r="O44" s="68"/>
      <c r="P44" s="68"/>
      <c r="Q44" s="68"/>
      <c r="R44" s="68"/>
      <c r="T44" s="209"/>
      <c r="U44" s="209"/>
      <c r="AA44" s="219"/>
    </row>
    <row r="45" spans="1:27" ht="20.100000000000001" customHeight="1" x14ac:dyDescent="0.25">
      <c r="T45" s="209"/>
      <c r="U45" s="209"/>
      <c r="AA45" s="219"/>
    </row>
    <row r="46" spans="1:27" ht="20.100000000000001" customHeight="1" x14ac:dyDescent="0.25">
      <c r="A46" s="22" t="s">
        <v>256</v>
      </c>
      <c r="B46" s="22"/>
      <c r="C46" s="22"/>
      <c r="D46" s="22"/>
      <c r="E46" s="76">
        <v>25</v>
      </c>
      <c r="F46" s="76"/>
      <c r="G46" s="76"/>
      <c r="H46" s="76"/>
      <c r="AA46" s="219"/>
    </row>
    <row r="47" spans="1:27" ht="20.100000000000001" customHeight="1" x14ac:dyDescent="0.25">
      <c r="A47" s="22" t="s">
        <v>257</v>
      </c>
      <c r="B47" s="22"/>
      <c r="C47" s="22"/>
      <c r="D47" s="22"/>
      <c r="E47" s="57">
        <v>70</v>
      </c>
      <c r="F47" s="57"/>
      <c r="G47" s="57"/>
      <c r="H47" s="57"/>
      <c r="AA47" s="219"/>
    </row>
    <row r="48" spans="1:27" ht="20.100000000000001" customHeight="1" x14ac:dyDescent="0.25">
      <c r="A48" s="27" t="s">
        <v>258</v>
      </c>
      <c r="B48" s="27"/>
      <c r="C48" s="27"/>
      <c r="D48" s="27"/>
      <c r="E48" s="74">
        <f>E46/E47</f>
        <v>0.35714285714285715</v>
      </c>
      <c r="F48" s="74"/>
      <c r="G48" s="74"/>
      <c r="H48" s="74"/>
      <c r="AA48" s="219"/>
    </row>
    <row r="49" spans="1:27" ht="20.100000000000001" customHeight="1" x14ac:dyDescent="0.25">
      <c r="AA49" s="219"/>
    </row>
    <row r="50" spans="1:27" ht="20.100000000000001" customHeight="1" x14ac:dyDescent="0.25">
      <c r="A50" s="34" t="s">
        <v>350</v>
      </c>
      <c r="B50" s="34"/>
      <c r="C50" s="34"/>
      <c r="D50" s="34"/>
      <c r="E50" s="34"/>
      <c r="F50" s="34"/>
      <c r="G50" s="34"/>
      <c r="H50" s="34"/>
      <c r="I50" s="34"/>
      <c r="J50" s="34"/>
      <c r="K50" s="34"/>
      <c r="L50" s="34"/>
      <c r="M50" s="34"/>
      <c r="N50" s="34"/>
      <c r="O50" s="34"/>
      <c r="P50" s="34"/>
      <c r="Q50" s="34"/>
      <c r="R50" s="34"/>
      <c r="S50" s="220"/>
      <c r="T50" s="220"/>
      <c r="AA50" s="219"/>
    </row>
    <row r="51" spans="1:27" ht="20.100000000000001" customHeight="1" x14ac:dyDescent="0.25">
      <c r="A51" s="34"/>
      <c r="B51" s="34"/>
      <c r="C51" s="34"/>
      <c r="D51" s="34"/>
      <c r="E51" s="34"/>
      <c r="F51" s="34"/>
      <c r="G51" s="34"/>
      <c r="H51" s="34"/>
      <c r="I51" s="34"/>
      <c r="J51" s="34"/>
      <c r="K51" s="34"/>
      <c r="L51" s="34"/>
      <c r="M51" s="34"/>
      <c r="N51" s="34"/>
      <c r="O51" s="34"/>
      <c r="P51" s="34"/>
      <c r="Q51" s="34"/>
      <c r="R51" s="34"/>
      <c r="AA51" s="219"/>
    </row>
    <row r="52" spans="1:27" ht="20.100000000000001" customHeight="1" x14ac:dyDescent="0.25">
      <c r="A52" s="277"/>
      <c r="B52" s="277"/>
      <c r="C52" s="277"/>
      <c r="D52" s="277"/>
      <c r="E52" s="277"/>
      <c r="F52" s="277"/>
      <c r="G52" s="277"/>
      <c r="H52" s="277"/>
      <c r="I52" s="277"/>
      <c r="J52" s="277"/>
      <c r="K52" s="277"/>
      <c r="L52" s="277"/>
      <c r="M52" s="277"/>
      <c r="N52" s="277"/>
      <c r="O52" s="277"/>
      <c r="P52" s="277"/>
      <c r="Q52" s="277"/>
      <c r="R52" s="277"/>
      <c r="AA52" s="219"/>
    </row>
    <row r="53" spans="1:27" ht="20.100000000000001" customHeight="1" x14ac:dyDescent="0.25">
      <c r="A53" s="25" t="s">
        <v>5</v>
      </c>
      <c r="B53" s="25"/>
      <c r="C53" s="25" t="s">
        <v>351</v>
      </c>
      <c r="D53" s="25"/>
      <c r="E53" s="25"/>
      <c r="F53" s="25"/>
      <c r="G53" s="25"/>
      <c r="H53" s="25"/>
      <c r="I53" s="25"/>
      <c r="J53" s="25"/>
      <c r="K53" s="25"/>
      <c r="L53" s="25"/>
      <c r="M53" s="25"/>
      <c r="N53" s="25"/>
      <c r="O53" s="25"/>
      <c r="P53" s="25" t="s">
        <v>352</v>
      </c>
      <c r="Q53" s="25"/>
      <c r="R53" s="25"/>
      <c r="S53" s="209"/>
      <c r="T53" s="209"/>
      <c r="AA53" s="219"/>
    </row>
    <row r="54" spans="1:27" ht="20.100000000000001" customHeight="1" x14ac:dyDescent="0.25">
      <c r="A54" s="115">
        <v>1</v>
      </c>
      <c r="B54" s="115"/>
      <c r="C54" s="117" t="s">
        <v>353</v>
      </c>
      <c r="D54" s="117"/>
      <c r="E54" s="117"/>
      <c r="F54" s="117"/>
      <c r="G54" s="117"/>
      <c r="H54" s="117"/>
      <c r="I54" s="117"/>
      <c r="J54" s="117"/>
      <c r="K54" s="117"/>
      <c r="L54" s="117"/>
      <c r="M54" s="117"/>
      <c r="N54" s="117"/>
      <c r="O54" s="117"/>
      <c r="P54" s="116">
        <v>0.04</v>
      </c>
      <c r="Q54" s="116"/>
      <c r="R54" s="116"/>
      <c r="S54" s="209"/>
      <c r="T54" s="209"/>
      <c r="AA54" s="219"/>
    </row>
    <row r="55" spans="1:27" ht="20.100000000000001" customHeight="1" x14ac:dyDescent="0.25">
      <c r="A55" s="97"/>
      <c r="B55" s="97"/>
      <c r="C55" s="104"/>
      <c r="D55" s="104"/>
      <c r="E55" s="104"/>
      <c r="F55" s="104"/>
      <c r="G55" s="104"/>
      <c r="H55" s="104"/>
      <c r="I55" s="104"/>
      <c r="J55" s="104"/>
      <c r="K55" s="104"/>
      <c r="L55" s="104"/>
      <c r="M55" s="104"/>
      <c r="N55" s="104"/>
      <c r="O55" s="104"/>
      <c r="P55" s="106"/>
      <c r="Q55" s="106"/>
      <c r="R55" s="106"/>
      <c r="S55" s="209"/>
      <c r="T55" s="209"/>
      <c r="AA55" s="219"/>
    </row>
    <row r="56" spans="1:27" ht="20.100000000000001" customHeight="1" x14ac:dyDescent="0.25">
      <c r="A56" s="107">
        <v>2</v>
      </c>
      <c r="B56" s="107"/>
      <c r="C56" s="108" t="s">
        <v>354</v>
      </c>
      <c r="D56" s="108"/>
      <c r="E56" s="108"/>
      <c r="F56" s="108"/>
      <c r="G56" s="108"/>
      <c r="H56" s="108"/>
      <c r="I56" s="108"/>
      <c r="J56" s="108"/>
      <c r="K56" s="108"/>
      <c r="L56" s="108"/>
      <c r="M56" s="108"/>
      <c r="N56" s="108"/>
      <c r="O56" s="108"/>
      <c r="P56" s="109">
        <v>7.0000000000000001E-3</v>
      </c>
      <c r="Q56" s="109"/>
      <c r="R56" s="109"/>
      <c r="S56" s="209"/>
      <c r="T56" s="209"/>
      <c r="AA56" s="219"/>
    </row>
    <row r="57" spans="1:27" ht="20.100000000000001" customHeight="1" x14ac:dyDescent="0.25">
      <c r="A57" s="107">
        <v>3</v>
      </c>
      <c r="B57" s="107"/>
      <c r="C57" s="108" t="s">
        <v>355</v>
      </c>
      <c r="D57" s="108"/>
      <c r="E57" s="108"/>
      <c r="F57" s="108"/>
      <c r="G57" s="108"/>
      <c r="H57" s="108"/>
      <c r="I57" s="108"/>
      <c r="J57" s="108"/>
      <c r="K57" s="108"/>
      <c r="L57" s="108"/>
      <c r="M57" s="108"/>
      <c r="N57" s="108"/>
      <c r="O57" s="108"/>
      <c r="P57" s="109">
        <v>0.15</v>
      </c>
      <c r="Q57" s="109"/>
      <c r="R57" s="109"/>
      <c r="S57" s="209"/>
      <c r="T57" s="209"/>
      <c r="AA57" s="219"/>
    </row>
    <row r="58" spans="1:27" ht="20.100000000000001" customHeight="1" x14ac:dyDescent="0.25">
      <c r="A58" s="107">
        <v>4</v>
      </c>
      <c r="B58" s="107"/>
      <c r="C58" s="108" t="s">
        <v>356</v>
      </c>
      <c r="D58" s="108"/>
      <c r="E58" s="108"/>
      <c r="F58" s="108"/>
      <c r="G58" s="108"/>
      <c r="H58" s="108"/>
      <c r="I58" s="108"/>
      <c r="J58" s="108"/>
      <c r="K58" s="108"/>
      <c r="L58" s="108"/>
      <c r="M58" s="108"/>
      <c r="N58" s="108"/>
      <c r="O58" s="108"/>
      <c r="P58" s="109">
        <v>0.1</v>
      </c>
      <c r="Q58" s="109"/>
      <c r="R58" s="109"/>
      <c r="S58" s="209"/>
      <c r="T58" s="209"/>
      <c r="AA58" s="219"/>
    </row>
    <row r="59" spans="1:27" ht="20.100000000000001" customHeight="1" x14ac:dyDescent="0.25">
      <c r="A59" s="107">
        <v>5</v>
      </c>
      <c r="B59" s="107"/>
      <c r="C59" s="108" t="s">
        <v>357</v>
      </c>
      <c r="D59" s="108"/>
      <c r="E59" s="108"/>
      <c r="F59" s="108"/>
      <c r="G59" s="108"/>
      <c r="H59" s="108"/>
      <c r="I59" s="108"/>
      <c r="J59" s="108"/>
      <c r="K59" s="108"/>
      <c r="L59" s="108"/>
      <c r="M59" s="108"/>
      <c r="N59" s="108"/>
      <c r="O59" s="108"/>
      <c r="P59" s="109">
        <v>7.4999999999999997E-2</v>
      </c>
      <c r="Q59" s="109"/>
      <c r="R59" s="109"/>
      <c r="S59" s="209"/>
      <c r="T59" s="209"/>
      <c r="AA59" s="219"/>
    </row>
    <row r="60" spans="1:27" ht="20.100000000000001" customHeight="1" x14ac:dyDescent="0.25">
      <c r="A60" s="107">
        <v>6</v>
      </c>
      <c r="B60" s="107"/>
      <c r="C60" s="108" t="s">
        <v>358</v>
      </c>
      <c r="D60" s="108"/>
      <c r="E60" s="108"/>
      <c r="F60" s="108"/>
      <c r="G60" s="108"/>
      <c r="H60" s="108"/>
      <c r="I60" s="108"/>
      <c r="J60" s="108"/>
      <c r="K60" s="108"/>
      <c r="L60" s="108"/>
      <c r="M60" s="108"/>
      <c r="N60" s="108"/>
      <c r="O60" s="108"/>
      <c r="P60" s="109">
        <v>0.04</v>
      </c>
      <c r="Q60" s="109"/>
      <c r="R60" s="109"/>
      <c r="S60" s="209"/>
      <c r="T60" s="209"/>
      <c r="AA60" s="219"/>
    </row>
    <row r="61" spans="1:27" ht="20.100000000000001" customHeight="1" x14ac:dyDescent="0.25">
      <c r="A61" s="107">
        <v>7</v>
      </c>
      <c r="B61" s="107"/>
      <c r="C61" s="108" t="s">
        <v>359</v>
      </c>
      <c r="D61" s="108"/>
      <c r="E61" s="108"/>
      <c r="F61" s="108"/>
      <c r="G61" s="108"/>
      <c r="H61" s="108"/>
      <c r="I61" s="108"/>
      <c r="J61" s="108"/>
      <c r="K61" s="108"/>
      <c r="L61" s="108"/>
      <c r="M61" s="108"/>
      <c r="N61" s="108"/>
      <c r="O61" s="108"/>
      <c r="P61" s="109">
        <v>0.12</v>
      </c>
      <c r="Q61" s="109"/>
      <c r="R61" s="109"/>
      <c r="S61" s="209"/>
      <c r="T61" s="209"/>
      <c r="AA61" s="219"/>
    </row>
    <row r="62" spans="1:27" ht="20.100000000000001" customHeight="1" x14ac:dyDescent="0.25">
      <c r="A62" s="102">
        <v>8</v>
      </c>
      <c r="B62" s="102"/>
      <c r="C62" s="103" t="s">
        <v>360</v>
      </c>
      <c r="D62" s="103"/>
      <c r="E62" s="103"/>
      <c r="F62" s="103"/>
      <c r="G62" s="103"/>
      <c r="H62" s="103"/>
      <c r="I62" s="103"/>
      <c r="J62" s="103"/>
      <c r="K62" s="103"/>
      <c r="L62" s="103"/>
      <c r="M62" s="103"/>
      <c r="N62" s="103"/>
      <c r="O62" s="103"/>
      <c r="P62" s="105">
        <v>0.08</v>
      </c>
      <c r="Q62" s="105"/>
      <c r="R62" s="105"/>
      <c r="S62" s="209"/>
      <c r="T62" s="209"/>
      <c r="AA62" s="219"/>
    </row>
    <row r="63" spans="1:27" ht="20.100000000000001" customHeight="1" x14ac:dyDescent="0.25">
      <c r="A63" s="97"/>
      <c r="B63" s="97"/>
      <c r="C63" s="104"/>
      <c r="D63" s="104"/>
      <c r="E63" s="104"/>
      <c r="F63" s="104"/>
      <c r="G63" s="104"/>
      <c r="H63" s="104"/>
      <c r="I63" s="104"/>
      <c r="J63" s="104"/>
      <c r="K63" s="104"/>
      <c r="L63" s="104"/>
      <c r="M63" s="104"/>
      <c r="N63" s="104"/>
      <c r="O63" s="104"/>
      <c r="P63" s="106"/>
      <c r="Q63" s="106"/>
      <c r="R63" s="106"/>
      <c r="S63" s="209"/>
      <c r="T63" s="209"/>
      <c r="AA63" s="219"/>
    </row>
    <row r="64" spans="1:27" ht="20.100000000000001" customHeight="1" x14ac:dyDescent="0.25">
      <c r="A64" s="107">
        <v>9</v>
      </c>
      <c r="B64" s="107"/>
      <c r="C64" s="108" t="s">
        <v>361</v>
      </c>
      <c r="D64" s="108"/>
      <c r="E64" s="108"/>
      <c r="F64" s="108"/>
      <c r="G64" s="108"/>
      <c r="H64" s="108"/>
      <c r="I64" s="108"/>
      <c r="J64" s="108"/>
      <c r="K64" s="108"/>
      <c r="L64" s="108"/>
      <c r="M64" s="108"/>
      <c r="N64" s="108"/>
      <c r="O64" s="108"/>
      <c r="P64" s="109">
        <v>7.0000000000000007E-2</v>
      </c>
      <c r="Q64" s="109"/>
      <c r="R64" s="109"/>
      <c r="S64" s="209"/>
      <c r="T64" s="209"/>
      <c r="AA64" s="219"/>
    </row>
    <row r="65" spans="1:27" ht="20.100000000000001" customHeight="1" x14ac:dyDescent="0.25">
      <c r="A65" s="107">
        <v>10</v>
      </c>
      <c r="B65" s="107"/>
      <c r="C65" s="108" t="s">
        <v>362</v>
      </c>
      <c r="D65" s="108"/>
      <c r="E65" s="108"/>
      <c r="F65" s="108"/>
      <c r="G65" s="108"/>
      <c r="H65" s="108"/>
      <c r="I65" s="108"/>
      <c r="J65" s="108"/>
      <c r="K65" s="108"/>
      <c r="L65" s="108"/>
      <c r="M65" s="108"/>
      <c r="N65" s="108"/>
      <c r="O65" s="108"/>
      <c r="P65" s="109">
        <v>0.03</v>
      </c>
      <c r="Q65" s="109"/>
      <c r="R65" s="109"/>
      <c r="S65" s="209"/>
      <c r="T65" s="209"/>
      <c r="AA65" s="219"/>
    </row>
    <row r="66" spans="1:27" ht="20.100000000000001" customHeight="1" x14ac:dyDescent="0.25">
      <c r="A66" s="107">
        <v>11</v>
      </c>
      <c r="B66" s="107"/>
      <c r="C66" s="108" t="s">
        <v>363</v>
      </c>
      <c r="D66" s="108"/>
      <c r="E66" s="108"/>
      <c r="F66" s="108"/>
      <c r="G66" s="108"/>
      <c r="H66" s="108"/>
      <c r="I66" s="108"/>
      <c r="J66" s="108"/>
      <c r="K66" s="108"/>
      <c r="L66" s="108"/>
      <c r="M66" s="108"/>
      <c r="N66" s="108"/>
      <c r="O66" s="108"/>
      <c r="P66" s="109">
        <v>4.4999999999999998E-2</v>
      </c>
      <c r="Q66" s="109"/>
      <c r="R66" s="109"/>
      <c r="S66" s="209"/>
      <c r="T66" s="209"/>
      <c r="AA66" s="219"/>
    </row>
    <row r="67" spans="1:27" ht="20.100000000000001" customHeight="1" x14ac:dyDescent="0.25">
      <c r="A67" s="107">
        <v>12</v>
      </c>
      <c r="B67" s="107"/>
      <c r="C67" s="108" t="s">
        <v>364</v>
      </c>
      <c r="D67" s="108"/>
      <c r="E67" s="108"/>
      <c r="F67" s="108"/>
      <c r="G67" s="108"/>
      <c r="H67" s="108"/>
      <c r="I67" s="108"/>
      <c r="J67" s="108"/>
      <c r="K67" s="108"/>
      <c r="L67" s="108"/>
      <c r="M67" s="108"/>
      <c r="N67" s="108"/>
      <c r="O67" s="108"/>
      <c r="P67" s="109">
        <v>0.01</v>
      </c>
      <c r="Q67" s="109"/>
      <c r="R67" s="109"/>
      <c r="S67" s="209"/>
      <c r="T67" s="209"/>
      <c r="AA67" s="219"/>
    </row>
    <row r="68" spans="1:27" ht="20.100000000000001" customHeight="1" x14ac:dyDescent="0.25">
      <c r="A68" s="107">
        <v>13</v>
      </c>
      <c r="B68" s="107"/>
      <c r="C68" s="108" t="s">
        <v>365</v>
      </c>
      <c r="D68" s="108"/>
      <c r="E68" s="108"/>
      <c r="F68" s="108"/>
      <c r="G68" s="108"/>
      <c r="H68" s="108"/>
      <c r="I68" s="108"/>
      <c r="J68" s="108"/>
      <c r="K68" s="108"/>
      <c r="L68" s="108"/>
      <c r="M68" s="108"/>
      <c r="N68" s="108"/>
      <c r="O68" s="108"/>
      <c r="P68" s="109">
        <v>7.0000000000000007E-2</v>
      </c>
      <c r="Q68" s="109"/>
      <c r="R68" s="109"/>
      <c r="S68" s="209"/>
      <c r="T68" s="209"/>
      <c r="AA68" s="219"/>
    </row>
    <row r="69" spans="1:27" ht="20.100000000000001" customHeight="1" x14ac:dyDescent="0.25">
      <c r="A69" s="107">
        <v>14</v>
      </c>
      <c r="B69" s="107"/>
      <c r="C69" s="108" t="s">
        <v>366</v>
      </c>
      <c r="D69" s="108"/>
      <c r="E69" s="108"/>
      <c r="F69" s="108"/>
      <c r="G69" s="108"/>
      <c r="H69" s="108"/>
      <c r="I69" s="108"/>
      <c r="J69" s="108"/>
      <c r="K69" s="108"/>
      <c r="L69" s="108"/>
      <c r="M69" s="108"/>
      <c r="N69" s="108"/>
      <c r="O69" s="108"/>
      <c r="P69" s="109">
        <v>1.4999999999999999E-2</v>
      </c>
      <c r="Q69" s="109"/>
      <c r="R69" s="109"/>
      <c r="S69" s="209"/>
      <c r="T69" s="209"/>
      <c r="AA69" s="219"/>
    </row>
    <row r="70" spans="1:27" ht="20.100000000000001" customHeight="1" x14ac:dyDescent="0.25">
      <c r="A70" s="107">
        <v>15</v>
      </c>
      <c r="B70" s="107"/>
      <c r="C70" s="108" t="s">
        <v>367</v>
      </c>
      <c r="D70" s="108"/>
      <c r="E70" s="108"/>
      <c r="F70" s="108"/>
      <c r="G70" s="108"/>
      <c r="H70" s="108"/>
      <c r="I70" s="108"/>
      <c r="J70" s="108"/>
      <c r="K70" s="108"/>
      <c r="L70" s="108"/>
      <c r="M70" s="108"/>
      <c r="N70" s="108"/>
      <c r="O70" s="108"/>
      <c r="P70" s="109">
        <v>3.3000000000000002E-2</v>
      </c>
      <c r="Q70" s="109"/>
      <c r="R70" s="109"/>
      <c r="S70" s="209"/>
      <c r="T70" s="209"/>
      <c r="AA70" s="219"/>
    </row>
    <row r="71" spans="1:27" ht="20.100000000000001" customHeight="1" x14ac:dyDescent="0.25">
      <c r="A71" s="107">
        <v>16</v>
      </c>
      <c r="B71" s="107"/>
      <c r="C71" s="108" t="s">
        <v>368</v>
      </c>
      <c r="D71" s="108"/>
      <c r="E71" s="108"/>
      <c r="F71" s="108"/>
      <c r="G71" s="108"/>
      <c r="H71" s="108"/>
      <c r="I71" s="108"/>
      <c r="J71" s="108"/>
      <c r="K71" s="108"/>
      <c r="L71" s="108"/>
      <c r="M71" s="108"/>
      <c r="N71" s="108"/>
      <c r="O71" s="108"/>
      <c r="P71" s="109">
        <v>1.7000000000000001E-2</v>
      </c>
      <c r="Q71" s="109"/>
      <c r="R71" s="109"/>
      <c r="S71" s="209"/>
      <c r="T71" s="209"/>
      <c r="AA71" s="219"/>
    </row>
    <row r="72" spans="1:27" ht="20.100000000000001" customHeight="1" x14ac:dyDescent="0.25">
      <c r="A72" s="107">
        <v>17</v>
      </c>
      <c r="B72" s="107"/>
      <c r="C72" s="108" t="s">
        <v>369</v>
      </c>
      <c r="D72" s="108"/>
      <c r="E72" s="108"/>
      <c r="F72" s="108"/>
      <c r="G72" s="108"/>
      <c r="H72" s="108"/>
      <c r="I72" s="108"/>
      <c r="J72" s="108"/>
      <c r="K72" s="108"/>
      <c r="L72" s="108"/>
      <c r="M72" s="108"/>
      <c r="N72" s="108"/>
      <c r="O72" s="108"/>
      <c r="P72" s="109">
        <v>1.4999999999999999E-2</v>
      </c>
      <c r="Q72" s="109"/>
      <c r="R72" s="109"/>
      <c r="S72" s="209"/>
      <c r="T72" s="209"/>
      <c r="AA72" s="219"/>
    </row>
    <row r="73" spans="1:27" ht="20.100000000000001" customHeight="1" x14ac:dyDescent="0.25">
      <c r="A73" s="107">
        <v>18</v>
      </c>
      <c r="B73" s="107"/>
      <c r="C73" s="108" t="s">
        <v>370</v>
      </c>
      <c r="D73" s="108"/>
      <c r="E73" s="108"/>
      <c r="F73" s="108"/>
      <c r="G73" s="108"/>
      <c r="H73" s="108"/>
      <c r="I73" s="108"/>
      <c r="J73" s="108"/>
      <c r="K73" s="108"/>
      <c r="L73" s="108"/>
      <c r="M73" s="108"/>
      <c r="N73" s="108"/>
      <c r="O73" s="108"/>
      <c r="P73" s="109">
        <v>3.5000000000000003E-2</v>
      </c>
      <c r="Q73" s="109"/>
      <c r="R73" s="109"/>
      <c r="S73" s="209"/>
      <c r="T73" s="209"/>
      <c r="AA73" s="219"/>
    </row>
    <row r="74" spans="1:27" ht="20.100000000000001" customHeight="1" x14ac:dyDescent="0.25">
      <c r="A74" s="107">
        <v>19</v>
      </c>
      <c r="B74" s="107"/>
      <c r="C74" s="108" t="s">
        <v>371</v>
      </c>
      <c r="D74" s="108"/>
      <c r="E74" s="108"/>
      <c r="F74" s="108"/>
      <c r="G74" s="108"/>
      <c r="H74" s="108"/>
      <c r="I74" s="108"/>
      <c r="J74" s="108"/>
      <c r="K74" s="108"/>
      <c r="L74" s="108"/>
      <c r="M74" s="108"/>
      <c r="N74" s="108"/>
      <c r="O74" s="108"/>
      <c r="P74" s="109">
        <v>0.01</v>
      </c>
      <c r="Q74" s="109"/>
      <c r="R74" s="109"/>
      <c r="S74" s="209"/>
      <c r="T74" s="209"/>
      <c r="AA74" s="219"/>
    </row>
    <row r="75" spans="1:27" ht="20.100000000000001" customHeight="1" x14ac:dyDescent="0.25">
      <c r="A75" s="102">
        <v>20</v>
      </c>
      <c r="B75" s="102"/>
      <c r="C75" s="103" t="s">
        <v>372</v>
      </c>
      <c r="D75" s="103"/>
      <c r="E75" s="103"/>
      <c r="F75" s="103"/>
      <c r="G75" s="103"/>
      <c r="H75" s="103"/>
      <c r="I75" s="103"/>
      <c r="J75" s="103"/>
      <c r="K75" s="103"/>
      <c r="L75" s="103"/>
      <c r="M75" s="103"/>
      <c r="N75" s="103"/>
      <c r="O75" s="103"/>
      <c r="P75" s="105">
        <v>2.5000000000000001E-2</v>
      </c>
      <c r="Q75" s="105"/>
      <c r="R75" s="105"/>
      <c r="S75" s="209"/>
      <c r="T75" s="209"/>
      <c r="AA75" s="219"/>
    </row>
    <row r="76" spans="1:27" ht="20.100000000000001" customHeight="1" x14ac:dyDescent="0.25">
      <c r="A76" s="97"/>
      <c r="B76" s="97"/>
      <c r="C76" s="104"/>
      <c r="D76" s="104"/>
      <c r="E76" s="104"/>
      <c r="F76" s="104"/>
      <c r="G76" s="104"/>
      <c r="H76" s="104"/>
      <c r="I76" s="104"/>
      <c r="J76" s="104"/>
      <c r="K76" s="104"/>
      <c r="L76" s="104"/>
      <c r="M76" s="104"/>
      <c r="N76" s="104"/>
      <c r="O76" s="104"/>
      <c r="P76" s="106"/>
      <c r="Q76" s="106"/>
      <c r="R76" s="106"/>
      <c r="S76" s="209"/>
      <c r="T76" s="209"/>
      <c r="AA76" s="219"/>
    </row>
    <row r="77" spans="1:27" ht="20.100000000000001" customHeight="1" x14ac:dyDescent="0.25">
      <c r="A77" s="107">
        <v>21</v>
      </c>
      <c r="B77" s="107"/>
      <c r="C77" s="108" t="s">
        <v>373</v>
      </c>
      <c r="D77" s="108"/>
      <c r="E77" s="108"/>
      <c r="F77" s="108"/>
      <c r="G77" s="108"/>
      <c r="H77" s="108"/>
      <c r="I77" s="108"/>
      <c r="J77" s="108"/>
      <c r="K77" s="108"/>
      <c r="L77" s="108"/>
      <c r="M77" s="108"/>
      <c r="N77" s="108"/>
      <c r="O77" s="108"/>
      <c r="P77" s="109">
        <v>1.2999999999999999E-2</v>
      </c>
      <c r="Q77" s="109"/>
      <c r="R77" s="109"/>
      <c r="S77" s="209"/>
      <c r="T77" s="209"/>
      <c r="AA77" s="219"/>
    </row>
    <row r="78" spans="1:27" ht="20.100000000000001" customHeight="1" x14ac:dyDescent="0.25">
      <c r="AA78" s="219"/>
    </row>
    <row r="79" spans="1:27" ht="20.100000000000001" customHeight="1" x14ac:dyDescent="0.25">
      <c r="A79" s="25" t="s">
        <v>5</v>
      </c>
      <c r="B79" s="25"/>
      <c r="C79" s="25" t="s">
        <v>352</v>
      </c>
      <c r="D79" s="25"/>
      <c r="E79" s="25" t="s">
        <v>123</v>
      </c>
      <c r="F79" s="25"/>
      <c r="G79" s="25" t="s">
        <v>64</v>
      </c>
      <c r="H79" s="25"/>
      <c r="I79" s="25"/>
      <c r="J79" s="25"/>
      <c r="K79" s="25"/>
      <c r="L79" s="25"/>
      <c r="M79" s="25" t="s">
        <v>374</v>
      </c>
      <c r="N79" s="25"/>
      <c r="O79" s="25"/>
      <c r="P79" s="25" t="s">
        <v>375</v>
      </c>
      <c r="Q79" s="25"/>
      <c r="R79" s="25"/>
      <c r="AA79" s="219"/>
    </row>
    <row r="80" spans="1:27" ht="20.100000000000001" customHeight="1" x14ac:dyDescent="0.25">
      <c r="A80" s="25"/>
      <c r="B80" s="25"/>
      <c r="C80" s="25"/>
      <c r="D80" s="25"/>
      <c r="E80" s="25"/>
      <c r="F80" s="25"/>
      <c r="G80" s="25"/>
      <c r="H80" s="25"/>
      <c r="I80" s="25"/>
      <c r="J80" s="25"/>
      <c r="K80" s="25"/>
      <c r="L80" s="25"/>
      <c r="M80" s="25"/>
      <c r="N80" s="25"/>
      <c r="O80" s="25"/>
      <c r="P80" s="25"/>
      <c r="Q80" s="25"/>
      <c r="R80" s="25"/>
      <c r="V80" s="208" t="s">
        <v>127</v>
      </c>
      <c r="W80" s="209" t="s">
        <v>290</v>
      </c>
      <c r="X80" s="209">
        <v>0</v>
      </c>
      <c r="AA80" s="219"/>
    </row>
    <row r="81" spans="1:27" ht="20.100000000000001" customHeight="1" x14ac:dyDescent="0.25">
      <c r="A81" s="97">
        <v>1</v>
      </c>
      <c r="B81" s="97"/>
      <c r="C81" s="98">
        <f>P54</f>
        <v>0.04</v>
      </c>
      <c r="D81" s="98"/>
      <c r="E81" s="99" t="s">
        <v>132</v>
      </c>
      <c r="F81" s="99"/>
      <c r="G81" s="19" t="str">
        <f>VLOOKUP(E81,$V$80:$X$88,2,0)</f>
        <v>regular</v>
      </c>
      <c r="H81" s="19"/>
      <c r="I81" s="19"/>
      <c r="J81" s="19"/>
      <c r="K81" s="19"/>
      <c r="L81" s="19"/>
      <c r="M81" s="100">
        <f>VLOOKUP(E81,$V$80:$X$88,3,0)</f>
        <v>2.52</v>
      </c>
      <c r="N81" s="100"/>
      <c r="O81" s="100"/>
      <c r="P81" s="101">
        <f t="shared" ref="P81:P101" si="2">C81*M81</f>
        <v>0.1008</v>
      </c>
      <c r="Q81" s="101"/>
      <c r="R81" s="101"/>
      <c r="V81" s="208" t="s">
        <v>129</v>
      </c>
      <c r="W81" s="209" t="s">
        <v>291</v>
      </c>
      <c r="X81" s="209">
        <v>0.32</v>
      </c>
      <c r="AA81" s="219"/>
    </row>
    <row r="82" spans="1:27" ht="20.100000000000001" customHeight="1" x14ac:dyDescent="0.25">
      <c r="A82" s="97">
        <v>2</v>
      </c>
      <c r="B82" s="97"/>
      <c r="C82" s="98">
        <f t="shared" ref="C82:C88" si="3">P56</f>
        <v>7.0000000000000001E-3</v>
      </c>
      <c r="D82" s="98"/>
      <c r="E82" s="99" t="s">
        <v>134</v>
      </c>
      <c r="F82" s="99"/>
      <c r="G82" s="19" t="str">
        <f t="shared" ref="G82:G101" si="4">VLOOKUP(E82,$V$80:$X$88,2,0)</f>
        <v>entre regular e reparos simples</v>
      </c>
      <c r="H82" s="19"/>
      <c r="I82" s="19"/>
      <c r="J82" s="19"/>
      <c r="K82" s="19"/>
      <c r="L82" s="19"/>
      <c r="M82" s="100">
        <f t="shared" ref="M82:M101" si="5">VLOOKUP(E82,$V$80:$X$88,3,0)</f>
        <v>8.09</v>
      </c>
      <c r="N82" s="100"/>
      <c r="O82" s="100"/>
      <c r="P82" s="101">
        <f t="shared" si="2"/>
        <v>5.663E-2</v>
      </c>
      <c r="Q82" s="101"/>
      <c r="R82" s="101"/>
      <c r="V82" s="208" t="s">
        <v>132</v>
      </c>
      <c r="W82" s="209" t="s">
        <v>47</v>
      </c>
      <c r="X82" s="209">
        <v>2.52</v>
      </c>
      <c r="AA82" s="219"/>
    </row>
    <row r="83" spans="1:27" ht="20.100000000000001" customHeight="1" x14ac:dyDescent="0.25">
      <c r="A83" s="97">
        <v>3</v>
      </c>
      <c r="B83" s="97"/>
      <c r="C83" s="98">
        <f t="shared" si="3"/>
        <v>0.15</v>
      </c>
      <c r="D83" s="98"/>
      <c r="E83" s="99" t="s">
        <v>132</v>
      </c>
      <c r="F83" s="99"/>
      <c r="G83" s="19" t="str">
        <f t="shared" si="4"/>
        <v>regular</v>
      </c>
      <c r="H83" s="19"/>
      <c r="I83" s="19"/>
      <c r="J83" s="19"/>
      <c r="K83" s="19"/>
      <c r="L83" s="19"/>
      <c r="M83" s="100">
        <f t="shared" si="5"/>
        <v>2.52</v>
      </c>
      <c r="N83" s="100"/>
      <c r="O83" s="100"/>
      <c r="P83" s="101">
        <f t="shared" si="2"/>
        <v>0.378</v>
      </c>
      <c r="Q83" s="101"/>
      <c r="R83" s="101"/>
      <c r="V83" s="208" t="s">
        <v>134</v>
      </c>
      <c r="W83" s="209" t="s">
        <v>292</v>
      </c>
      <c r="X83" s="209">
        <v>8.09</v>
      </c>
      <c r="AA83" s="219"/>
    </row>
    <row r="84" spans="1:27" ht="20.100000000000001" customHeight="1" x14ac:dyDescent="0.25">
      <c r="A84" s="97">
        <v>4</v>
      </c>
      <c r="B84" s="97"/>
      <c r="C84" s="98">
        <f t="shared" si="3"/>
        <v>0.1</v>
      </c>
      <c r="D84" s="98"/>
      <c r="E84" s="99" t="s">
        <v>137</v>
      </c>
      <c r="F84" s="99"/>
      <c r="G84" s="19" t="str">
        <f t="shared" si="4"/>
        <v>reparos simples</v>
      </c>
      <c r="H84" s="19"/>
      <c r="I84" s="19"/>
      <c r="J84" s="19"/>
      <c r="K84" s="19"/>
      <c r="L84" s="19"/>
      <c r="M84" s="100">
        <f t="shared" si="5"/>
        <v>18.100000000000001</v>
      </c>
      <c r="N84" s="100"/>
      <c r="O84" s="100"/>
      <c r="P84" s="101">
        <f t="shared" si="2"/>
        <v>1.8100000000000003</v>
      </c>
      <c r="Q84" s="101"/>
      <c r="R84" s="101"/>
      <c r="V84" s="208" t="s">
        <v>137</v>
      </c>
      <c r="W84" s="209" t="s">
        <v>293</v>
      </c>
      <c r="X84" s="209">
        <v>18.100000000000001</v>
      </c>
      <c r="AA84" s="219"/>
    </row>
    <row r="85" spans="1:27" ht="20.100000000000001" customHeight="1" x14ac:dyDescent="0.25">
      <c r="A85" s="97">
        <v>5</v>
      </c>
      <c r="B85" s="97"/>
      <c r="C85" s="98">
        <f t="shared" si="3"/>
        <v>7.4999999999999997E-2</v>
      </c>
      <c r="D85" s="98"/>
      <c r="E85" s="99" t="s">
        <v>132</v>
      </c>
      <c r="F85" s="99"/>
      <c r="G85" s="19" t="str">
        <f t="shared" si="4"/>
        <v>regular</v>
      </c>
      <c r="H85" s="19"/>
      <c r="I85" s="19"/>
      <c r="J85" s="19"/>
      <c r="K85" s="19"/>
      <c r="L85" s="19"/>
      <c r="M85" s="100">
        <f t="shared" si="5"/>
        <v>2.52</v>
      </c>
      <c r="N85" s="100"/>
      <c r="O85" s="100"/>
      <c r="P85" s="101">
        <f t="shared" si="2"/>
        <v>0.189</v>
      </c>
      <c r="Q85" s="101"/>
      <c r="R85" s="101"/>
      <c r="V85" s="208" t="s">
        <v>140</v>
      </c>
      <c r="W85" s="209" t="s">
        <v>297</v>
      </c>
      <c r="X85" s="209">
        <v>33.200000000000003</v>
      </c>
      <c r="AA85" s="219"/>
    </row>
    <row r="86" spans="1:27" ht="20.100000000000001" customHeight="1" x14ac:dyDescent="0.25">
      <c r="A86" s="97">
        <v>6</v>
      </c>
      <c r="B86" s="97"/>
      <c r="C86" s="98">
        <f t="shared" si="3"/>
        <v>0.04</v>
      </c>
      <c r="D86" s="98"/>
      <c r="E86" s="99" t="s">
        <v>129</v>
      </c>
      <c r="F86" s="99"/>
      <c r="G86" s="19" t="str">
        <f t="shared" si="4"/>
        <v>entre novo e regular</v>
      </c>
      <c r="H86" s="19"/>
      <c r="I86" s="19"/>
      <c r="J86" s="19"/>
      <c r="K86" s="19"/>
      <c r="L86" s="19"/>
      <c r="M86" s="100">
        <f t="shared" si="5"/>
        <v>0.32</v>
      </c>
      <c r="N86" s="100"/>
      <c r="O86" s="100"/>
      <c r="P86" s="101">
        <f t="shared" si="2"/>
        <v>1.2800000000000001E-2</v>
      </c>
      <c r="Q86" s="101"/>
      <c r="R86" s="101"/>
      <c r="V86" s="208" t="s">
        <v>143</v>
      </c>
      <c r="W86" s="209" t="s">
        <v>294</v>
      </c>
      <c r="X86" s="209">
        <v>52.6</v>
      </c>
      <c r="AA86" s="219"/>
    </row>
    <row r="87" spans="1:27" ht="20.100000000000001" customHeight="1" x14ac:dyDescent="0.25">
      <c r="A87" s="97">
        <v>7</v>
      </c>
      <c r="B87" s="97"/>
      <c r="C87" s="98">
        <f t="shared" si="3"/>
        <v>0.12</v>
      </c>
      <c r="D87" s="98"/>
      <c r="E87" s="99" t="s">
        <v>140</v>
      </c>
      <c r="F87" s="99"/>
      <c r="G87" s="19" t="str">
        <f t="shared" si="4"/>
        <v>entre reparos simples e importantes</v>
      </c>
      <c r="H87" s="19"/>
      <c r="I87" s="19"/>
      <c r="J87" s="19"/>
      <c r="K87" s="19"/>
      <c r="L87" s="19"/>
      <c r="M87" s="100">
        <f t="shared" si="5"/>
        <v>33.200000000000003</v>
      </c>
      <c r="N87" s="100"/>
      <c r="O87" s="100"/>
      <c r="P87" s="101">
        <f t="shared" si="2"/>
        <v>3.984</v>
      </c>
      <c r="Q87" s="101"/>
      <c r="R87" s="101"/>
      <c r="V87" s="208" t="s">
        <v>146</v>
      </c>
      <c r="W87" s="209" t="s">
        <v>295</v>
      </c>
      <c r="X87" s="209">
        <v>75.2</v>
      </c>
      <c r="AA87" s="219"/>
    </row>
    <row r="88" spans="1:27" ht="20.100000000000001" customHeight="1" x14ac:dyDescent="0.25">
      <c r="A88" s="97">
        <v>8</v>
      </c>
      <c r="B88" s="97"/>
      <c r="C88" s="98">
        <f t="shared" si="3"/>
        <v>0.08</v>
      </c>
      <c r="D88" s="98"/>
      <c r="E88" s="99" t="s">
        <v>137</v>
      </c>
      <c r="F88" s="99"/>
      <c r="G88" s="19" t="str">
        <f t="shared" si="4"/>
        <v>reparos simples</v>
      </c>
      <c r="H88" s="19"/>
      <c r="I88" s="19"/>
      <c r="J88" s="19"/>
      <c r="K88" s="19"/>
      <c r="L88" s="19"/>
      <c r="M88" s="100">
        <f t="shared" si="5"/>
        <v>18.100000000000001</v>
      </c>
      <c r="N88" s="100"/>
      <c r="O88" s="100"/>
      <c r="P88" s="101">
        <f t="shared" si="2"/>
        <v>1.4480000000000002</v>
      </c>
      <c r="Q88" s="101"/>
      <c r="R88" s="101"/>
      <c r="V88" s="208" t="s">
        <v>60</v>
      </c>
      <c r="W88" s="209" t="s">
        <v>296</v>
      </c>
      <c r="X88" s="209">
        <v>100</v>
      </c>
      <c r="AA88" s="219"/>
    </row>
    <row r="89" spans="1:27" ht="20.100000000000001" customHeight="1" x14ac:dyDescent="0.25">
      <c r="A89" s="97">
        <v>9</v>
      </c>
      <c r="B89" s="97"/>
      <c r="C89" s="98">
        <f t="shared" ref="C89:C100" si="6">P64</f>
        <v>7.0000000000000007E-2</v>
      </c>
      <c r="D89" s="98"/>
      <c r="E89" s="99" t="s">
        <v>132</v>
      </c>
      <c r="F89" s="99"/>
      <c r="G89" s="19" t="str">
        <f t="shared" si="4"/>
        <v>regular</v>
      </c>
      <c r="H89" s="19"/>
      <c r="I89" s="19"/>
      <c r="J89" s="19"/>
      <c r="K89" s="19"/>
      <c r="L89" s="19"/>
      <c r="M89" s="100">
        <f t="shared" si="5"/>
        <v>2.52</v>
      </c>
      <c r="N89" s="100"/>
      <c r="O89" s="100"/>
      <c r="P89" s="101">
        <f t="shared" si="2"/>
        <v>0.17640000000000003</v>
      </c>
      <c r="Q89" s="101"/>
      <c r="R89" s="101"/>
      <c r="AA89" s="219"/>
    </row>
    <row r="90" spans="1:27" ht="20.100000000000001" customHeight="1" x14ac:dyDescent="0.25">
      <c r="A90" s="97">
        <v>10</v>
      </c>
      <c r="B90" s="97"/>
      <c r="C90" s="98">
        <f t="shared" si="6"/>
        <v>0.03</v>
      </c>
      <c r="D90" s="98"/>
      <c r="E90" s="99" t="s">
        <v>132</v>
      </c>
      <c r="F90" s="99"/>
      <c r="G90" s="19" t="str">
        <f t="shared" si="4"/>
        <v>regular</v>
      </c>
      <c r="H90" s="19"/>
      <c r="I90" s="19"/>
      <c r="J90" s="19"/>
      <c r="K90" s="19"/>
      <c r="L90" s="19"/>
      <c r="M90" s="100">
        <f t="shared" si="5"/>
        <v>2.52</v>
      </c>
      <c r="N90" s="100"/>
      <c r="O90" s="100"/>
      <c r="P90" s="101">
        <f t="shared" si="2"/>
        <v>7.5600000000000001E-2</v>
      </c>
      <c r="Q90" s="101"/>
      <c r="R90" s="101"/>
      <c r="AA90" s="219"/>
    </row>
    <row r="91" spans="1:27" ht="20.100000000000001" customHeight="1" x14ac:dyDescent="0.25">
      <c r="A91" s="97">
        <v>11</v>
      </c>
      <c r="B91" s="97"/>
      <c r="C91" s="98">
        <f t="shared" si="6"/>
        <v>4.4999999999999998E-2</v>
      </c>
      <c r="D91" s="98"/>
      <c r="E91" s="99" t="s">
        <v>60</v>
      </c>
      <c r="F91" s="99"/>
      <c r="G91" s="19" t="str">
        <f t="shared" si="4"/>
        <v>sem valor</v>
      </c>
      <c r="H91" s="19"/>
      <c r="I91" s="19"/>
      <c r="J91" s="19"/>
      <c r="K91" s="19"/>
      <c r="L91" s="19"/>
      <c r="M91" s="100">
        <f t="shared" si="5"/>
        <v>100</v>
      </c>
      <c r="N91" s="100"/>
      <c r="O91" s="100"/>
      <c r="P91" s="101">
        <f t="shared" si="2"/>
        <v>4.5</v>
      </c>
      <c r="Q91" s="101"/>
      <c r="R91" s="101"/>
      <c r="AA91" s="219"/>
    </row>
    <row r="92" spans="1:27" ht="20.100000000000001" customHeight="1" x14ac:dyDescent="0.25">
      <c r="A92" s="97">
        <v>12</v>
      </c>
      <c r="B92" s="97"/>
      <c r="C92" s="98">
        <f t="shared" si="6"/>
        <v>0.01</v>
      </c>
      <c r="D92" s="98"/>
      <c r="E92" s="99" t="s">
        <v>137</v>
      </c>
      <c r="F92" s="99"/>
      <c r="G92" s="19" t="str">
        <f t="shared" si="4"/>
        <v>reparos simples</v>
      </c>
      <c r="H92" s="19"/>
      <c r="I92" s="19"/>
      <c r="J92" s="19"/>
      <c r="K92" s="19"/>
      <c r="L92" s="19"/>
      <c r="M92" s="100">
        <f t="shared" si="5"/>
        <v>18.100000000000001</v>
      </c>
      <c r="N92" s="100"/>
      <c r="O92" s="100"/>
      <c r="P92" s="101">
        <f t="shared" si="2"/>
        <v>0.18100000000000002</v>
      </c>
      <c r="Q92" s="101"/>
      <c r="R92" s="101"/>
      <c r="AA92" s="219"/>
    </row>
    <row r="93" spans="1:27" ht="20.100000000000001" customHeight="1" x14ac:dyDescent="0.25">
      <c r="A93" s="97">
        <v>13</v>
      </c>
      <c r="B93" s="97"/>
      <c r="C93" s="98">
        <f t="shared" si="6"/>
        <v>7.0000000000000007E-2</v>
      </c>
      <c r="D93" s="98"/>
      <c r="E93" s="99" t="s">
        <v>140</v>
      </c>
      <c r="F93" s="99"/>
      <c r="G93" s="19" t="str">
        <f t="shared" si="4"/>
        <v>entre reparos simples e importantes</v>
      </c>
      <c r="H93" s="19"/>
      <c r="I93" s="19"/>
      <c r="J93" s="19"/>
      <c r="K93" s="19"/>
      <c r="L93" s="19"/>
      <c r="M93" s="100">
        <f t="shared" si="5"/>
        <v>33.200000000000003</v>
      </c>
      <c r="N93" s="100"/>
      <c r="O93" s="100"/>
      <c r="P93" s="101">
        <f t="shared" si="2"/>
        <v>2.3240000000000003</v>
      </c>
      <c r="Q93" s="101"/>
      <c r="R93" s="101"/>
      <c r="AA93" s="219"/>
    </row>
    <row r="94" spans="1:27" ht="20.100000000000001" customHeight="1" x14ac:dyDescent="0.25">
      <c r="A94" s="97">
        <v>14</v>
      </c>
      <c r="B94" s="97"/>
      <c r="C94" s="98">
        <f t="shared" si="6"/>
        <v>1.4999999999999999E-2</v>
      </c>
      <c r="D94" s="98"/>
      <c r="E94" s="99" t="s">
        <v>134</v>
      </c>
      <c r="F94" s="99"/>
      <c r="G94" s="19" t="str">
        <f t="shared" si="4"/>
        <v>entre regular e reparos simples</v>
      </c>
      <c r="H94" s="19"/>
      <c r="I94" s="19"/>
      <c r="J94" s="19"/>
      <c r="K94" s="19"/>
      <c r="L94" s="19"/>
      <c r="M94" s="100">
        <f t="shared" si="5"/>
        <v>8.09</v>
      </c>
      <c r="N94" s="100"/>
      <c r="O94" s="100"/>
      <c r="P94" s="101">
        <f t="shared" si="2"/>
        <v>0.12135</v>
      </c>
      <c r="Q94" s="101"/>
      <c r="R94" s="101"/>
      <c r="AA94" s="219"/>
    </row>
    <row r="95" spans="1:27" ht="20.100000000000001" customHeight="1" x14ac:dyDescent="0.25">
      <c r="A95" s="97">
        <v>15</v>
      </c>
      <c r="B95" s="97"/>
      <c r="C95" s="98">
        <f t="shared" si="6"/>
        <v>3.3000000000000002E-2</v>
      </c>
      <c r="D95" s="98"/>
      <c r="E95" s="99" t="s">
        <v>137</v>
      </c>
      <c r="F95" s="99"/>
      <c r="G95" s="19" t="str">
        <f t="shared" si="4"/>
        <v>reparos simples</v>
      </c>
      <c r="H95" s="19"/>
      <c r="I95" s="19"/>
      <c r="J95" s="19"/>
      <c r="K95" s="19"/>
      <c r="L95" s="19"/>
      <c r="M95" s="100">
        <f t="shared" si="5"/>
        <v>18.100000000000001</v>
      </c>
      <c r="N95" s="100"/>
      <c r="O95" s="100"/>
      <c r="P95" s="101">
        <f t="shared" si="2"/>
        <v>0.59730000000000005</v>
      </c>
      <c r="Q95" s="101"/>
      <c r="R95" s="101"/>
      <c r="AA95" s="219"/>
    </row>
    <row r="96" spans="1:27" ht="20.100000000000001" customHeight="1" x14ac:dyDescent="0.25">
      <c r="A96" s="97">
        <v>16</v>
      </c>
      <c r="B96" s="97"/>
      <c r="C96" s="98">
        <f t="shared" si="6"/>
        <v>1.7000000000000001E-2</v>
      </c>
      <c r="D96" s="98"/>
      <c r="E96" s="99" t="s">
        <v>129</v>
      </c>
      <c r="F96" s="99"/>
      <c r="G96" s="19" t="str">
        <f t="shared" si="4"/>
        <v>entre novo e regular</v>
      </c>
      <c r="H96" s="19"/>
      <c r="I96" s="19"/>
      <c r="J96" s="19"/>
      <c r="K96" s="19"/>
      <c r="L96" s="19"/>
      <c r="M96" s="100">
        <f t="shared" si="5"/>
        <v>0.32</v>
      </c>
      <c r="N96" s="100"/>
      <c r="O96" s="100"/>
      <c r="P96" s="101">
        <f t="shared" si="2"/>
        <v>5.4400000000000004E-3</v>
      </c>
      <c r="Q96" s="101"/>
      <c r="R96" s="101"/>
      <c r="AA96" s="219"/>
    </row>
    <row r="97" spans="1:33" ht="20.100000000000001" customHeight="1" x14ac:dyDescent="0.25">
      <c r="A97" s="97">
        <v>17</v>
      </c>
      <c r="B97" s="97"/>
      <c r="C97" s="98">
        <f t="shared" si="6"/>
        <v>1.4999999999999999E-2</v>
      </c>
      <c r="D97" s="98"/>
      <c r="E97" s="99" t="s">
        <v>134</v>
      </c>
      <c r="F97" s="99"/>
      <c r="G97" s="19" t="str">
        <f t="shared" si="4"/>
        <v>entre regular e reparos simples</v>
      </c>
      <c r="H97" s="19"/>
      <c r="I97" s="19"/>
      <c r="J97" s="19"/>
      <c r="K97" s="19"/>
      <c r="L97" s="19"/>
      <c r="M97" s="100">
        <f t="shared" si="5"/>
        <v>8.09</v>
      </c>
      <c r="N97" s="100"/>
      <c r="O97" s="100"/>
      <c r="P97" s="101">
        <f t="shared" si="2"/>
        <v>0.12135</v>
      </c>
      <c r="Q97" s="101"/>
      <c r="R97" s="101"/>
      <c r="AA97" s="219"/>
    </row>
    <row r="98" spans="1:33" ht="20.100000000000001" customHeight="1" x14ac:dyDescent="0.25">
      <c r="A98" s="97">
        <v>18</v>
      </c>
      <c r="B98" s="97"/>
      <c r="C98" s="98">
        <f t="shared" si="6"/>
        <v>3.5000000000000003E-2</v>
      </c>
      <c r="D98" s="98"/>
      <c r="E98" s="99" t="s">
        <v>137</v>
      </c>
      <c r="F98" s="99"/>
      <c r="G98" s="19" t="str">
        <f t="shared" si="4"/>
        <v>reparos simples</v>
      </c>
      <c r="H98" s="19"/>
      <c r="I98" s="19"/>
      <c r="J98" s="19"/>
      <c r="K98" s="19"/>
      <c r="L98" s="19"/>
      <c r="M98" s="100">
        <f t="shared" si="5"/>
        <v>18.100000000000001</v>
      </c>
      <c r="N98" s="100"/>
      <c r="O98" s="100"/>
      <c r="P98" s="101">
        <f t="shared" si="2"/>
        <v>0.63350000000000006</v>
      </c>
      <c r="Q98" s="101"/>
      <c r="R98" s="101"/>
      <c r="AA98" s="219"/>
    </row>
    <row r="99" spans="1:33" ht="20.100000000000001" customHeight="1" x14ac:dyDescent="0.25">
      <c r="A99" s="97">
        <v>19</v>
      </c>
      <c r="B99" s="97"/>
      <c r="C99" s="98">
        <f t="shared" si="6"/>
        <v>0.01</v>
      </c>
      <c r="D99" s="98"/>
      <c r="E99" s="99" t="s">
        <v>129</v>
      </c>
      <c r="F99" s="99"/>
      <c r="G99" s="19" t="str">
        <f t="shared" si="4"/>
        <v>entre novo e regular</v>
      </c>
      <c r="H99" s="19"/>
      <c r="I99" s="19"/>
      <c r="J99" s="19"/>
      <c r="K99" s="19"/>
      <c r="L99" s="19"/>
      <c r="M99" s="100">
        <f t="shared" si="5"/>
        <v>0.32</v>
      </c>
      <c r="N99" s="100"/>
      <c r="O99" s="100"/>
      <c r="P99" s="101">
        <f t="shared" si="2"/>
        <v>3.2000000000000002E-3</v>
      </c>
      <c r="Q99" s="101"/>
      <c r="R99" s="101"/>
      <c r="AA99" s="219"/>
    </row>
    <row r="100" spans="1:33" ht="20.100000000000001" customHeight="1" x14ac:dyDescent="0.25">
      <c r="A100" s="97">
        <v>20</v>
      </c>
      <c r="B100" s="97"/>
      <c r="C100" s="98">
        <f t="shared" si="6"/>
        <v>2.5000000000000001E-2</v>
      </c>
      <c r="D100" s="98"/>
      <c r="E100" s="99" t="s">
        <v>132</v>
      </c>
      <c r="F100" s="99"/>
      <c r="G100" s="19" t="str">
        <f t="shared" si="4"/>
        <v>regular</v>
      </c>
      <c r="H100" s="19"/>
      <c r="I100" s="19"/>
      <c r="J100" s="19"/>
      <c r="K100" s="19"/>
      <c r="L100" s="19"/>
      <c r="M100" s="100">
        <f t="shared" si="5"/>
        <v>2.52</v>
      </c>
      <c r="N100" s="100"/>
      <c r="O100" s="100"/>
      <c r="P100" s="101">
        <f t="shared" si="2"/>
        <v>6.3E-2</v>
      </c>
      <c r="Q100" s="101"/>
      <c r="R100" s="101"/>
      <c r="AA100" s="219"/>
    </row>
    <row r="101" spans="1:33" ht="20.100000000000001" customHeight="1" x14ac:dyDescent="0.25">
      <c r="A101" s="97">
        <v>21</v>
      </c>
      <c r="B101" s="97"/>
      <c r="C101" s="98">
        <f>P77</f>
        <v>1.2999999999999999E-2</v>
      </c>
      <c r="D101" s="98"/>
      <c r="E101" s="99" t="s">
        <v>60</v>
      </c>
      <c r="F101" s="99"/>
      <c r="G101" s="19" t="str">
        <f t="shared" si="4"/>
        <v>sem valor</v>
      </c>
      <c r="H101" s="19"/>
      <c r="I101" s="19"/>
      <c r="J101" s="19"/>
      <c r="K101" s="19"/>
      <c r="L101" s="19"/>
      <c r="M101" s="100">
        <f t="shared" si="5"/>
        <v>100</v>
      </c>
      <c r="N101" s="100"/>
      <c r="O101" s="100"/>
      <c r="P101" s="101">
        <f t="shared" si="2"/>
        <v>1.3</v>
      </c>
      <c r="Q101" s="101"/>
      <c r="R101" s="101"/>
      <c r="AA101" s="219"/>
    </row>
    <row r="102" spans="1:33" ht="20.100000000000001" customHeight="1" x14ac:dyDescent="0.25">
      <c r="C102" s="295"/>
      <c r="D102" s="295"/>
      <c r="E102" s="295"/>
      <c r="F102" s="295"/>
      <c r="AA102" s="219"/>
    </row>
    <row r="103" spans="1:33" ht="20.100000000000001" customHeight="1" x14ac:dyDescent="0.25">
      <c r="A103" s="22" t="s">
        <v>376</v>
      </c>
      <c r="B103" s="22"/>
      <c r="C103" s="95">
        <f>SUM(C81:D101)</f>
        <v>1</v>
      </c>
      <c r="D103" s="95"/>
      <c r="E103" s="250"/>
      <c r="F103" s="250"/>
      <c r="G103" s="248"/>
      <c r="H103" s="248"/>
      <c r="I103" s="37" t="s">
        <v>377</v>
      </c>
      <c r="J103" s="37"/>
      <c r="K103" s="37"/>
      <c r="L103" s="37"/>
      <c r="M103" s="37"/>
      <c r="N103" s="37"/>
      <c r="O103" s="37"/>
      <c r="P103" s="96">
        <f>SUM(P81:P101)</f>
        <v>18.08137</v>
      </c>
      <c r="Q103" s="96"/>
      <c r="R103" s="96"/>
      <c r="AA103" s="219"/>
    </row>
    <row r="104" spans="1:33" ht="20.100000000000001" customHeight="1" x14ac:dyDescent="0.25">
      <c r="AA104" s="219"/>
    </row>
    <row r="105" spans="1:33" ht="20.100000000000001" customHeight="1" x14ac:dyDescent="0.25">
      <c r="A105" s="22" t="s">
        <v>261</v>
      </c>
      <c r="B105" s="22"/>
      <c r="C105" s="22"/>
      <c r="D105" s="22"/>
      <c r="E105" s="22"/>
      <c r="F105" s="37">
        <f>P103</f>
        <v>18.08137</v>
      </c>
      <c r="G105" s="37"/>
      <c r="H105" s="37"/>
      <c r="I105" s="37"/>
      <c r="J105" s="37"/>
      <c r="K105" s="37"/>
      <c r="L105" s="37"/>
      <c r="AA105" s="219"/>
    </row>
    <row r="106" spans="1:33" ht="20.100000000000001" customHeight="1" x14ac:dyDescent="0.25">
      <c r="A106" s="17" t="s">
        <v>262</v>
      </c>
      <c r="B106" s="17"/>
      <c r="C106" s="17"/>
      <c r="D106" s="17"/>
      <c r="E106" s="17"/>
      <c r="F106" s="17"/>
      <c r="G106" s="17"/>
      <c r="H106" s="17"/>
      <c r="I106" s="73">
        <f>X107</f>
        <v>0.37934099209183675</v>
      </c>
      <c r="J106" s="73"/>
      <c r="K106" s="73"/>
      <c r="L106" s="73"/>
      <c r="W106" s="209" t="s">
        <v>298</v>
      </c>
      <c r="X106" s="230">
        <f>((E46/E47)+(E46^2/E47^2))/2</f>
        <v>0.24234693877551022</v>
      </c>
      <c r="AA106" s="219"/>
    </row>
    <row r="107" spans="1:33" ht="20.100000000000001" customHeight="1" x14ac:dyDescent="0.25">
      <c r="A107" s="27" t="s">
        <v>263</v>
      </c>
      <c r="B107" s="27"/>
      <c r="C107" s="27"/>
      <c r="D107" s="27"/>
      <c r="E107" s="27"/>
      <c r="F107" s="27"/>
      <c r="G107" s="27"/>
      <c r="H107" s="27"/>
      <c r="I107" s="40">
        <f>-(I106)</f>
        <v>-0.37934099209183675</v>
      </c>
      <c r="J107" s="40"/>
      <c r="K107" s="40"/>
      <c r="L107" s="40"/>
      <c r="W107" s="209" t="s">
        <v>299</v>
      </c>
      <c r="X107" s="230">
        <f>X106+((1-X106)*(F105/100))</f>
        <v>0.37934099209183675</v>
      </c>
      <c r="AA107" s="219"/>
    </row>
    <row r="108" spans="1:33" ht="20.100000000000001" customHeight="1" x14ac:dyDescent="0.25">
      <c r="A108" s="27" t="s">
        <v>264</v>
      </c>
      <c r="B108" s="27"/>
      <c r="C108" s="27"/>
      <c r="D108" s="27"/>
      <c r="E108" s="27"/>
      <c r="F108" s="27"/>
      <c r="G108" s="27"/>
      <c r="H108" s="27"/>
      <c r="I108" s="70">
        <f>1+I107</f>
        <v>0.62065900790816331</v>
      </c>
      <c r="J108" s="70"/>
      <c r="K108" s="70"/>
      <c r="L108" s="70"/>
      <c r="AA108" s="219"/>
    </row>
    <row r="109" spans="1:33" ht="20.100000000000001" customHeight="1" x14ac:dyDescent="0.25">
      <c r="A109" s="240"/>
      <c r="B109" s="240"/>
      <c r="C109" s="240"/>
      <c r="D109" s="240"/>
      <c r="E109" s="240"/>
      <c r="F109" s="240"/>
      <c r="G109" s="240"/>
      <c r="H109" s="240"/>
      <c r="I109" s="240"/>
      <c r="J109" s="240"/>
      <c r="K109" s="240"/>
      <c r="L109" s="240"/>
      <c r="AA109" s="219"/>
    </row>
    <row r="110" spans="1:33" ht="20.100000000000001" customHeight="1" x14ac:dyDescent="0.25">
      <c r="A110" s="67" t="s">
        <v>254</v>
      </c>
      <c r="B110" s="67"/>
      <c r="C110" s="67"/>
      <c r="D110" s="67"/>
      <c r="E110" s="67"/>
      <c r="F110" s="67"/>
      <c r="G110" s="67"/>
      <c r="H110" s="67"/>
      <c r="I110" s="67"/>
      <c r="J110" s="67"/>
      <c r="K110" s="67"/>
      <c r="L110" s="36">
        <f>L42</f>
        <v>496339.35</v>
      </c>
      <c r="M110" s="36"/>
      <c r="N110" s="36"/>
      <c r="O110" s="36"/>
      <c r="P110" s="36"/>
      <c r="Q110" s="36"/>
      <c r="R110" s="36"/>
      <c r="AA110" s="219"/>
    </row>
    <row r="111" spans="1:33" ht="20.100000000000001" customHeight="1" x14ac:dyDescent="0.25">
      <c r="A111" s="67" t="s">
        <v>265</v>
      </c>
      <c r="B111" s="67"/>
      <c r="C111" s="67"/>
      <c r="D111" s="67"/>
      <c r="E111" s="67"/>
      <c r="F111" s="67"/>
      <c r="G111" s="67"/>
      <c r="H111" s="67"/>
      <c r="I111" s="67"/>
      <c r="J111" s="67"/>
      <c r="K111" s="67"/>
      <c r="L111" s="36">
        <f>L110*I107</f>
        <v>-188281.86144321738</v>
      </c>
      <c r="M111" s="36"/>
      <c r="N111" s="36"/>
      <c r="O111" s="36"/>
      <c r="P111" s="36"/>
      <c r="Q111" s="36"/>
      <c r="R111" s="36"/>
      <c r="AA111" s="219"/>
    </row>
    <row r="112" spans="1:33" ht="20.100000000000001" customHeight="1" x14ac:dyDescent="0.25">
      <c r="A112" s="273"/>
      <c r="B112" s="273"/>
      <c r="C112" s="273"/>
      <c r="D112" s="273"/>
      <c r="E112" s="273"/>
      <c r="F112" s="273"/>
      <c r="G112" s="273"/>
      <c r="H112" s="273"/>
      <c r="I112" s="273"/>
      <c r="J112" s="273"/>
      <c r="K112" s="273"/>
      <c r="L112" s="273"/>
      <c r="M112" s="273"/>
      <c r="N112" s="273"/>
      <c r="O112" s="273"/>
      <c r="P112" s="273"/>
      <c r="Q112" s="273"/>
      <c r="R112" s="273"/>
      <c r="W112" s="223" t="s">
        <v>92</v>
      </c>
      <c r="X112" s="223" t="s">
        <v>687</v>
      </c>
      <c r="Y112" s="223" t="s">
        <v>89</v>
      </c>
      <c r="Z112" s="223" t="s">
        <v>562</v>
      </c>
      <c r="AA112" s="223" t="s">
        <v>688</v>
      </c>
      <c r="AB112" s="209" t="s">
        <v>689</v>
      </c>
      <c r="AC112" s="223" t="s">
        <v>690</v>
      </c>
      <c r="AD112" s="209" t="s">
        <v>691</v>
      </c>
      <c r="AF112" s="229"/>
      <c r="AG112" s="229"/>
    </row>
    <row r="113" spans="1:41" ht="20.100000000000001" customHeight="1" x14ac:dyDescent="0.25">
      <c r="A113" s="68" t="s">
        <v>266</v>
      </c>
      <c r="B113" s="68"/>
      <c r="C113" s="68"/>
      <c r="D113" s="68"/>
      <c r="E113" s="68"/>
      <c r="F113" s="68"/>
      <c r="G113" s="68"/>
      <c r="H113" s="68"/>
      <c r="I113" s="68"/>
      <c r="J113" s="68"/>
      <c r="K113" s="68"/>
      <c r="L113" s="36">
        <f>L110+L111</f>
        <v>308057.4885567826</v>
      </c>
      <c r="M113" s="36"/>
      <c r="N113" s="36"/>
      <c r="O113" s="36"/>
      <c r="P113" s="36"/>
      <c r="Q113" s="36"/>
      <c r="R113" s="36"/>
      <c r="U113" s="208" t="s">
        <v>302</v>
      </c>
      <c r="V113" s="227">
        <f>MATCH(K116,X112:AD112,0)</f>
        <v>5</v>
      </c>
      <c r="W113" s="232">
        <v>0</v>
      </c>
      <c r="X113" s="347">
        <v>0.15</v>
      </c>
      <c r="Y113" s="347">
        <v>0.25</v>
      </c>
      <c r="Z113" s="347">
        <v>0.1</v>
      </c>
      <c r="AA113" s="348">
        <v>0.05</v>
      </c>
      <c r="AB113" s="348">
        <v>0.1</v>
      </c>
      <c r="AC113" s="347">
        <v>0.05</v>
      </c>
      <c r="AD113" s="348">
        <v>0.15</v>
      </c>
      <c r="AH113" s="227">
        <v>0</v>
      </c>
      <c r="AI113" s="225">
        <f t="shared" ref="AI113:AI123" si="7">15-(AH113*2.5/10)</f>
        <v>15</v>
      </c>
      <c r="AJ113" s="225">
        <f t="shared" ref="AJ113:AJ123" si="8">25-AH113*4/10</f>
        <v>25</v>
      </c>
      <c r="AK113" s="225">
        <f t="shared" ref="AK113:AK123" si="9">10-AH113*1.6/10</f>
        <v>10</v>
      </c>
      <c r="AL113" s="209">
        <f t="shared" ref="AL113:AL144" si="10">AN113</f>
        <v>5</v>
      </c>
      <c r="AM113" s="209">
        <f t="shared" ref="AM113:AM144" si="11">AK113</f>
        <v>10</v>
      </c>
      <c r="AN113" s="225">
        <f t="shared" ref="AN113:AN123" si="12">5-AH113*0.8/10</f>
        <v>5</v>
      </c>
      <c r="AO113" s="209">
        <f t="shared" ref="AO113:AO144" si="13">AI113</f>
        <v>15</v>
      </c>
    </row>
    <row r="114" spans="1:41" ht="20.100000000000001" customHeight="1" x14ac:dyDescent="0.25">
      <c r="U114" s="208" t="s">
        <v>303</v>
      </c>
      <c r="V114" s="227">
        <f>MATCH(K117,AH113:AH193,0)</f>
        <v>26</v>
      </c>
      <c r="W114" s="232">
        <f t="shared" ref="W114:W145" si="14">AH114</f>
        <v>1</v>
      </c>
      <c r="X114" s="347">
        <f t="shared" ref="X114:X145" si="15">AI114/100</f>
        <v>0.14749999999999999</v>
      </c>
      <c r="Y114" s="347">
        <f t="shared" ref="Y114:Y145" si="16">AJ114/100</f>
        <v>0.24600000000000002</v>
      </c>
      <c r="Z114" s="347">
        <f t="shared" ref="Z114:Z145" si="17">AK114/100</f>
        <v>9.8400000000000001E-2</v>
      </c>
      <c r="AA114" s="348">
        <f t="shared" ref="AA114:AA145" si="18">AC114</f>
        <v>4.9200000000000001E-2</v>
      </c>
      <c r="AB114" s="348">
        <f t="shared" ref="AB114:AB145" si="19">Z114</f>
        <v>9.8400000000000001E-2</v>
      </c>
      <c r="AC114" s="347">
        <f t="shared" ref="AC114:AC145" si="20">AN114/100</f>
        <v>4.9200000000000001E-2</v>
      </c>
      <c r="AD114" s="348">
        <f t="shared" ref="AD114:AD145" si="21">X114</f>
        <v>0.14749999999999999</v>
      </c>
      <c r="AH114" s="227">
        <v>1</v>
      </c>
      <c r="AI114" s="225">
        <f t="shared" si="7"/>
        <v>14.75</v>
      </c>
      <c r="AJ114" s="225">
        <f t="shared" si="8"/>
        <v>24.6</v>
      </c>
      <c r="AK114" s="225">
        <f t="shared" si="9"/>
        <v>9.84</v>
      </c>
      <c r="AL114" s="209">
        <f t="shared" si="10"/>
        <v>4.92</v>
      </c>
      <c r="AM114" s="209">
        <f t="shared" si="11"/>
        <v>9.84</v>
      </c>
      <c r="AN114" s="225">
        <f t="shared" si="12"/>
        <v>4.92</v>
      </c>
      <c r="AO114" s="209">
        <f t="shared" si="13"/>
        <v>14.75</v>
      </c>
    </row>
    <row r="115" spans="1:41" ht="20.100000000000001" customHeight="1" x14ac:dyDescent="0.25">
      <c r="A115" s="69" t="s">
        <v>267</v>
      </c>
      <c r="B115" s="69"/>
      <c r="C115" s="69"/>
      <c r="D115" s="69"/>
      <c r="E115" s="69"/>
      <c r="F115" s="69"/>
      <c r="G115" s="69"/>
      <c r="H115" s="69"/>
      <c r="I115" s="69"/>
      <c r="J115" s="69"/>
      <c r="K115" s="69"/>
      <c r="L115" s="69"/>
      <c r="M115" s="69"/>
      <c r="N115" s="69"/>
      <c r="O115" s="69"/>
      <c r="P115" s="69"/>
      <c r="Q115" s="69"/>
      <c r="R115" s="69"/>
      <c r="U115" s="208" t="s">
        <v>301</v>
      </c>
      <c r="V115" s="224" cm="1">
        <f t="array" ref="V115">INDEX(AI113:AN193,V114,V113)</f>
        <v>2.6</v>
      </c>
      <c r="W115" s="232">
        <f t="shared" si="14"/>
        <v>2</v>
      </c>
      <c r="X115" s="347">
        <f t="shared" si="15"/>
        <v>0.14499999999999999</v>
      </c>
      <c r="Y115" s="347">
        <f t="shared" si="16"/>
        <v>0.24199999999999999</v>
      </c>
      <c r="Z115" s="347">
        <f t="shared" si="17"/>
        <v>9.6799999999999997E-2</v>
      </c>
      <c r="AA115" s="348">
        <f t="shared" si="18"/>
        <v>4.8399999999999999E-2</v>
      </c>
      <c r="AB115" s="348">
        <f t="shared" si="19"/>
        <v>9.6799999999999997E-2</v>
      </c>
      <c r="AC115" s="347">
        <f t="shared" si="20"/>
        <v>4.8399999999999999E-2</v>
      </c>
      <c r="AD115" s="348">
        <f t="shared" si="21"/>
        <v>0.14499999999999999</v>
      </c>
      <c r="AH115" s="227">
        <v>2</v>
      </c>
      <c r="AI115" s="225">
        <f t="shared" si="7"/>
        <v>14.5</v>
      </c>
      <c r="AJ115" s="225">
        <f t="shared" si="8"/>
        <v>24.2</v>
      </c>
      <c r="AK115" s="225">
        <f t="shared" si="9"/>
        <v>9.68</v>
      </c>
      <c r="AL115" s="209">
        <f t="shared" si="10"/>
        <v>4.84</v>
      </c>
      <c r="AM115" s="209">
        <f t="shared" si="11"/>
        <v>9.68</v>
      </c>
      <c r="AN115" s="225">
        <f t="shared" si="12"/>
        <v>4.84</v>
      </c>
      <c r="AO115" s="209">
        <f t="shared" si="13"/>
        <v>14.5</v>
      </c>
    </row>
    <row r="116" spans="1:41" ht="20.100000000000001" customHeight="1" x14ac:dyDescent="0.25">
      <c r="A116" s="22" t="s">
        <v>268</v>
      </c>
      <c r="B116" s="22"/>
      <c r="C116" s="22"/>
      <c r="D116" s="248"/>
      <c r="E116" s="248"/>
      <c r="F116" s="248"/>
      <c r="G116" s="248"/>
      <c r="H116" s="248"/>
      <c r="I116" s="248"/>
      <c r="J116" s="248"/>
      <c r="K116" s="19" t="s">
        <v>689</v>
      </c>
      <c r="L116" s="19"/>
      <c r="M116" s="19"/>
      <c r="N116" s="19"/>
      <c r="O116" s="19"/>
      <c r="P116" s="19"/>
      <c r="Q116" s="19"/>
      <c r="R116" s="19"/>
      <c r="U116" s="208" t="s">
        <v>304</v>
      </c>
      <c r="V116" s="224">
        <f>V115/100</f>
        <v>2.6000000000000002E-2</v>
      </c>
      <c r="W116" s="232">
        <f t="shared" si="14"/>
        <v>3</v>
      </c>
      <c r="X116" s="347">
        <f t="shared" si="15"/>
        <v>0.14249999999999999</v>
      </c>
      <c r="Y116" s="347">
        <f t="shared" si="16"/>
        <v>0.23800000000000002</v>
      </c>
      <c r="Z116" s="347">
        <f t="shared" si="17"/>
        <v>9.5199999999999993E-2</v>
      </c>
      <c r="AA116" s="348">
        <f t="shared" si="18"/>
        <v>4.7599999999999996E-2</v>
      </c>
      <c r="AB116" s="348">
        <f t="shared" si="19"/>
        <v>9.5199999999999993E-2</v>
      </c>
      <c r="AC116" s="347">
        <f t="shared" si="20"/>
        <v>4.7599999999999996E-2</v>
      </c>
      <c r="AD116" s="348">
        <f t="shared" si="21"/>
        <v>0.14249999999999999</v>
      </c>
      <c r="AH116" s="227">
        <v>3</v>
      </c>
      <c r="AI116" s="225">
        <f t="shared" si="7"/>
        <v>14.25</v>
      </c>
      <c r="AJ116" s="225">
        <f t="shared" si="8"/>
        <v>23.8</v>
      </c>
      <c r="AK116" s="225">
        <f t="shared" si="9"/>
        <v>9.52</v>
      </c>
      <c r="AL116" s="209">
        <f t="shared" si="10"/>
        <v>4.76</v>
      </c>
      <c r="AM116" s="209">
        <f t="shared" si="11"/>
        <v>9.52</v>
      </c>
      <c r="AN116" s="225">
        <f t="shared" si="12"/>
        <v>4.76</v>
      </c>
      <c r="AO116" s="209">
        <f t="shared" si="13"/>
        <v>14.25</v>
      </c>
    </row>
    <row r="117" spans="1:41" ht="20.100000000000001" customHeight="1" x14ac:dyDescent="0.25">
      <c r="A117" s="27" t="s">
        <v>269</v>
      </c>
      <c r="B117" s="27"/>
      <c r="C117" s="27"/>
      <c r="D117" s="246"/>
      <c r="E117" s="246"/>
      <c r="F117" s="246"/>
      <c r="G117" s="246"/>
      <c r="H117" s="246"/>
      <c r="I117" s="246"/>
      <c r="J117" s="246"/>
      <c r="K117" s="245">
        <f>E46</f>
        <v>25</v>
      </c>
      <c r="L117" s="249" t="s">
        <v>270</v>
      </c>
      <c r="M117" s="249"/>
      <c r="N117" s="249"/>
      <c r="O117" s="249"/>
      <c r="P117" s="249"/>
      <c r="Q117" s="249"/>
      <c r="R117" s="249"/>
      <c r="U117" s="209" t="s">
        <v>3</v>
      </c>
      <c r="V117" s="224">
        <f>1+V116</f>
        <v>1.026</v>
      </c>
      <c r="W117" s="232">
        <f t="shared" si="14"/>
        <v>4</v>
      </c>
      <c r="X117" s="347">
        <f t="shared" si="15"/>
        <v>0.14000000000000001</v>
      </c>
      <c r="Y117" s="347">
        <f t="shared" si="16"/>
        <v>0.23399999999999999</v>
      </c>
      <c r="Z117" s="347">
        <f t="shared" si="17"/>
        <v>9.3599999999999989E-2</v>
      </c>
      <c r="AA117" s="348">
        <f t="shared" si="18"/>
        <v>4.6799999999999994E-2</v>
      </c>
      <c r="AB117" s="348">
        <f t="shared" si="19"/>
        <v>9.3599999999999989E-2</v>
      </c>
      <c r="AC117" s="347">
        <f t="shared" si="20"/>
        <v>4.6799999999999994E-2</v>
      </c>
      <c r="AD117" s="348">
        <f t="shared" si="21"/>
        <v>0.14000000000000001</v>
      </c>
      <c r="AH117" s="227">
        <v>4</v>
      </c>
      <c r="AI117" s="225">
        <f t="shared" si="7"/>
        <v>14</v>
      </c>
      <c r="AJ117" s="225">
        <f t="shared" si="8"/>
        <v>23.4</v>
      </c>
      <c r="AK117" s="225">
        <f t="shared" si="9"/>
        <v>9.36</v>
      </c>
      <c r="AL117" s="209">
        <f t="shared" si="10"/>
        <v>4.68</v>
      </c>
      <c r="AM117" s="209">
        <f t="shared" si="11"/>
        <v>9.36</v>
      </c>
      <c r="AN117" s="225">
        <f t="shared" si="12"/>
        <v>4.68</v>
      </c>
      <c r="AO117" s="209">
        <f t="shared" si="13"/>
        <v>14</v>
      </c>
    </row>
    <row r="118" spans="1:41" ht="20.100000000000001" customHeight="1" x14ac:dyDescent="0.25">
      <c r="A118" s="22" t="s">
        <v>300</v>
      </c>
      <c r="B118" s="22"/>
      <c r="C118" s="22"/>
      <c r="D118" s="22"/>
      <c r="E118" s="22"/>
      <c r="F118" s="22"/>
      <c r="G118" s="22"/>
      <c r="H118" s="22"/>
      <c r="I118" s="22"/>
      <c r="J118" s="22"/>
      <c r="K118" s="22"/>
      <c r="L118" s="66">
        <f>V117</f>
        <v>1.026</v>
      </c>
      <c r="M118" s="66"/>
      <c r="N118" s="66"/>
      <c r="O118" s="66"/>
      <c r="P118" s="66"/>
      <c r="Q118" s="66"/>
      <c r="R118" s="66"/>
      <c r="U118" s="209"/>
      <c r="V118" s="209"/>
      <c r="W118" s="232">
        <f t="shared" si="14"/>
        <v>5</v>
      </c>
      <c r="X118" s="347">
        <f t="shared" si="15"/>
        <v>0.13750000000000001</v>
      </c>
      <c r="Y118" s="347">
        <f t="shared" si="16"/>
        <v>0.23</v>
      </c>
      <c r="Z118" s="347">
        <f t="shared" si="17"/>
        <v>9.1999999999999998E-2</v>
      </c>
      <c r="AA118" s="348">
        <f t="shared" si="18"/>
        <v>4.5999999999999999E-2</v>
      </c>
      <c r="AB118" s="348">
        <f t="shared" si="19"/>
        <v>9.1999999999999998E-2</v>
      </c>
      <c r="AC118" s="347">
        <f t="shared" si="20"/>
        <v>4.5999999999999999E-2</v>
      </c>
      <c r="AD118" s="348">
        <f t="shared" si="21"/>
        <v>0.13750000000000001</v>
      </c>
      <c r="AH118" s="227">
        <v>5</v>
      </c>
      <c r="AI118" s="225">
        <f t="shared" si="7"/>
        <v>13.75</v>
      </c>
      <c r="AJ118" s="225">
        <f t="shared" si="8"/>
        <v>23</v>
      </c>
      <c r="AK118" s="225">
        <f t="shared" si="9"/>
        <v>9.1999999999999993</v>
      </c>
      <c r="AL118" s="209">
        <f t="shared" si="10"/>
        <v>4.5999999999999996</v>
      </c>
      <c r="AM118" s="209">
        <f t="shared" si="11"/>
        <v>9.1999999999999993</v>
      </c>
      <c r="AN118" s="225">
        <f t="shared" si="12"/>
        <v>4.5999999999999996</v>
      </c>
      <c r="AO118" s="209">
        <f t="shared" si="13"/>
        <v>13.75</v>
      </c>
    </row>
    <row r="119" spans="1:41" ht="20.100000000000001" customHeight="1" x14ac:dyDescent="0.25">
      <c r="A119" s="378"/>
      <c r="B119" s="378"/>
      <c r="C119" s="378"/>
      <c r="D119" s="378"/>
      <c r="E119" s="378"/>
      <c r="F119" s="378"/>
      <c r="G119" s="378"/>
      <c r="H119" s="378"/>
      <c r="I119" s="378"/>
      <c r="J119" s="378"/>
      <c r="K119" s="378"/>
      <c r="L119" s="378"/>
      <c r="M119" s="378"/>
      <c r="N119" s="378"/>
      <c r="O119" s="378"/>
      <c r="P119" s="378"/>
      <c r="Q119" s="378"/>
      <c r="R119" s="378"/>
      <c r="W119" s="232">
        <f t="shared" si="14"/>
        <v>6</v>
      </c>
      <c r="X119" s="347">
        <f t="shared" si="15"/>
        <v>0.13500000000000001</v>
      </c>
      <c r="Y119" s="347">
        <f t="shared" si="16"/>
        <v>0.22600000000000001</v>
      </c>
      <c r="Z119" s="347">
        <f t="shared" si="17"/>
        <v>9.0399999999999994E-2</v>
      </c>
      <c r="AA119" s="348">
        <f t="shared" si="18"/>
        <v>4.5199999999999997E-2</v>
      </c>
      <c r="AB119" s="348">
        <f t="shared" si="19"/>
        <v>9.0399999999999994E-2</v>
      </c>
      <c r="AC119" s="347">
        <f t="shared" si="20"/>
        <v>4.5199999999999997E-2</v>
      </c>
      <c r="AD119" s="348">
        <f t="shared" si="21"/>
        <v>0.13500000000000001</v>
      </c>
      <c r="AH119" s="227">
        <v>6</v>
      </c>
      <c r="AI119" s="225">
        <f t="shared" si="7"/>
        <v>13.5</v>
      </c>
      <c r="AJ119" s="225">
        <f t="shared" si="8"/>
        <v>22.6</v>
      </c>
      <c r="AK119" s="225">
        <f t="shared" si="9"/>
        <v>9.0399999999999991</v>
      </c>
      <c r="AL119" s="209">
        <f t="shared" si="10"/>
        <v>4.5199999999999996</v>
      </c>
      <c r="AM119" s="209">
        <f t="shared" si="11"/>
        <v>9.0399999999999991</v>
      </c>
      <c r="AN119" s="225">
        <f t="shared" si="12"/>
        <v>4.5199999999999996</v>
      </c>
      <c r="AO119" s="209">
        <f t="shared" si="13"/>
        <v>13.5</v>
      </c>
    </row>
    <row r="120" spans="1:41" ht="20.100000000000001" customHeight="1" x14ac:dyDescent="0.25">
      <c r="A120" s="22" t="s">
        <v>696</v>
      </c>
      <c r="B120" s="22"/>
      <c r="C120" s="22"/>
      <c r="D120" s="22"/>
      <c r="E120" s="22"/>
      <c r="F120" s="22"/>
      <c r="G120" s="22"/>
      <c r="H120" s="22"/>
      <c r="I120" s="22"/>
      <c r="J120" s="22"/>
      <c r="K120" s="22"/>
      <c r="L120" s="22"/>
      <c r="M120" s="22"/>
      <c r="N120" s="22"/>
      <c r="O120" s="94">
        <f>L113*L118</f>
        <v>316066.98325925897</v>
      </c>
      <c r="P120" s="94"/>
      <c r="Q120" s="94"/>
      <c r="R120" s="94"/>
      <c r="W120" s="232">
        <f t="shared" si="14"/>
        <v>7</v>
      </c>
      <c r="X120" s="347">
        <f t="shared" si="15"/>
        <v>0.13250000000000001</v>
      </c>
      <c r="Y120" s="347">
        <f t="shared" si="16"/>
        <v>0.222</v>
      </c>
      <c r="Z120" s="347">
        <f t="shared" si="17"/>
        <v>8.879999999999999E-2</v>
      </c>
      <c r="AA120" s="348">
        <f t="shared" si="18"/>
        <v>4.4399999999999995E-2</v>
      </c>
      <c r="AB120" s="348">
        <f t="shared" si="19"/>
        <v>8.879999999999999E-2</v>
      </c>
      <c r="AC120" s="347">
        <f t="shared" si="20"/>
        <v>4.4399999999999995E-2</v>
      </c>
      <c r="AD120" s="348">
        <f t="shared" si="21"/>
        <v>0.13250000000000001</v>
      </c>
      <c r="AH120" s="227">
        <v>7</v>
      </c>
      <c r="AI120" s="225">
        <f t="shared" si="7"/>
        <v>13.25</v>
      </c>
      <c r="AJ120" s="225">
        <f t="shared" si="8"/>
        <v>22.2</v>
      </c>
      <c r="AK120" s="225">
        <f t="shared" si="9"/>
        <v>8.879999999999999</v>
      </c>
      <c r="AL120" s="209">
        <f t="shared" si="10"/>
        <v>4.4399999999999995</v>
      </c>
      <c r="AM120" s="209">
        <f t="shared" si="11"/>
        <v>8.879999999999999</v>
      </c>
      <c r="AN120" s="225">
        <f t="shared" si="12"/>
        <v>4.4399999999999995</v>
      </c>
      <c r="AO120" s="209">
        <f t="shared" si="13"/>
        <v>13.25</v>
      </c>
    </row>
    <row r="121" spans="1:41" ht="20.100000000000001" customHeight="1" x14ac:dyDescent="0.25">
      <c r="A121" s="273"/>
      <c r="B121" s="273"/>
      <c r="C121" s="273"/>
      <c r="D121" s="273"/>
      <c r="E121" s="273"/>
      <c r="F121" s="273"/>
      <c r="G121" s="273"/>
      <c r="H121" s="273"/>
      <c r="I121" s="273"/>
      <c r="J121" s="273"/>
      <c r="K121" s="273"/>
      <c r="L121" s="273"/>
      <c r="M121" s="273"/>
      <c r="N121" s="273"/>
      <c r="O121" s="273"/>
      <c r="P121" s="273"/>
      <c r="Q121" s="273"/>
      <c r="R121" s="273"/>
      <c r="W121" s="232">
        <f t="shared" si="14"/>
        <v>8</v>
      </c>
      <c r="X121" s="347">
        <f t="shared" si="15"/>
        <v>0.13</v>
      </c>
      <c r="Y121" s="347">
        <f t="shared" si="16"/>
        <v>0.218</v>
      </c>
      <c r="Z121" s="347">
        <f t="shared" si="17"/>
        <v>8.72E-2</v>
      </c>
      <c r="AA121" s="348">
        <f t="shared" si="18"/>
        <v>4.36E-2</v>
      </c>
      <c r="AB121" s="348">
        <f t="shared" si="19"/>
        <v>8.72E-2</v>
      </c>
      <c r="AC121" s="347">
        <f t="shared" si="20"/>
        <v>4.36E-2</v>
      </c>
      <c r="AD121" s="348">
        <f t="shared" si="21"/>
        <v>0.13</v>
      </c>
      <c r="AH121" s="227">
        <v>8</v>
      </c>
      <c r="AI121" s="225">
        <f t="shared" si="7"/>
        <v>13</v>
      </c>
      <c r="AJ121" s="225">
        <f t="shared" si="8"/>
        <v>21.8</v>
      </c>
      <c r="AK121" s="225">
        <f t="shared" si="9"/>
        <v>8.7200000000000006</v>
      </c>
      <c r="AL121" s="209">
        <f t="shared" si="10"/>
        <v>4.3600000000000003</v>
      </c>
      <c r="AM121" s="209">
        <f t="shared" si="11"/>
        <v>8.7200000000000006</v>
      </c>
      <c r="AN121" s="225">
        <f t="shared" si="12"/>
        <v>4.3600000000000003</v>
      </c>
      <c r="AO121" s="209">
        <f t="shared" si="13"/>
        <v>13</v>
      </c>
    </row>
    <row r="122" spans="1:41" ht="20.100000000000001" customHeight="1" x14ac:dyDescent="0.25">
      <c r="A122" s="19" t="s">
        <v>55</v>
      </c>
      <c r="B122" s="19"/>
      <c r="C122" s="19"/>
      <c r="D122" s="19"/>
      <c r="E122" s="19"/>
      <c r="F122" s="19"/>
      <c r="G122" s="19"/>
      <c r="H122" s="19"/>
      <c r="I122" s="19"/>
      <c r="J122" s="19"/>
      <c r="K122" s="19"/>
      <c r="L122" s="19"/>
      <c r="M122" s="19"/>
      <c r="N122" s="19"/>
      <c r="O122" s="19"/>
      <c r="P122" s="19"/>
      <c r="Q122" s="19"/>
      <c r="R122" s="19"/>
      <c r="W122" s="232">
        <f t="shared" si="14"/>
        <v>9</v>
      </c>
      <c r="X122" s="347">
        <f t="shared" si="15"/>
        <v>0.1275</v>
      </c>
      <c r="Y122" s="347">
        <f t="shared" si="16"/>
        <v>0.214</v>
      </c>
      <c r="Z122" s="347">
        <f t="shared" si="17"/>
        <v>8.5600000000000009E-2</v>
      </c>
      <c r="AA122" s="348">
        <f t="shared" si="18"/>
        <v>4.2800000000000005E-2</v>
      </c>
      <c r="AB122" s="348">
        <f t="shared" si="19"/>
        <v>8.5600000000000009E-2</v>
      </c>
      <c r="AC122" s="347">
        <f t="shared" si="20"/>
        <v>4.2800000000000005E-2</v>
      </c>
      <c r="AD122" s="348">
        <f t="shared" si="21"/>
        <v>0.1275</v>
      </c>
      <c r="AH122" s="227">
        <v>9</v>
      </c>
      <c r="AI122" s="225">
        <f t="shared" si="7"/>
        <v>12.75</v>
      </c>
      <c r="AJ122" s="225">
        <f t="shared" si="8"/>
        <v>21.4</v>
      </c>
      <c r="AK122" s="225">
        <f t="shared" si="9"/>
        <v>8.56</v>
      </c>
      <c r="AL122" s="209">
        <f t="shared" si="10"/>
        <v>4.28</v>
      </c>
      <c r="AM122" s="209">
        <f t="shared" si="11"/>
        <v>8.56</v>
      </c>
      <c r="AN122" s="225">
        <f t="shared" si="12"/>
        <v>4.28</v>
      </c>
      <c r="AO122" s="209">
        <f t="shared" si="13"/>
        <v>12.75</v>
      </c>
    </row>
    <row r="123" spans="1:41" ht="20.100000000000001" customHeight="1" x14ac:dyDescent="0.25">
      <c r="W123" s="232">
        <f t="shared" si="14"/>
        <v>10</v>
      </c>
      <c r="X123" s="347">
        <f t="shared" si="15"/>
        <v>0.125</v>
      </c>
      <c r="Y123" s="347">
        <f t="shared" si="16"/>
        <v>0.21</v>
      </c>
      <c r="Z123" s="347">
        <f t="shared" si="17"/>
        <v>8.4000000000000005E-2</v>
      </c>
      <c r="AA123" s="348">
        <f t="shared" si="18"/>
        <v>4.2000000000000003E-2</v>
      </c>
      <c r="AB123" s="348">
        <f t="shared" si="19"/>
        <v>8.4000000000000005E-2</v>
      </c>
      <c r="AC123" s="347">
        <f t="shared" si="20"/>
        <v>4.2000000000000003E-2</v>
      </c>
      <c r="AD123" s="348">
        <f t="shared" si="21"/>
        <v>0.125</v>
      </c>
      <c r="AH123" s="227">
        <v>10</v>
      </c>
      <c r="AI123" s="225">
        <f t="shared" si="7"/>
        <v>12.5</v>
      </c>
      <c r="AJ123" s="225">
        <f t="shared" si="8"/>
        <v>21</v>
      </c>
      <c r="AK123" s="225">
        <f t="shared" si="9"/>
        <v>8.4</v>
      </c>
      <c r="AL123" s="209">
        <f t="shared" si="10"/>
        <v>4.2</v>
      </c>
      <c r="AM123" s="209">
        <f t="shared" si="11"/>
        <v>8.4</v>
      </c>
      <c r="AN123" s="225">
        <f t="shared" si="12"/>
        <v>4.2</v>
      </c>
      <c r="AO123" s="209">
        <f t="shared" si="13"/>
        <v>12.5</v>
      </c>
    </row>
    <row r="124" spans="1:41" ht="20.100000000000001" customHeight="1" x14ac:dyDescent="0.25">
      <c r="K124" s="19" t="s">
        <v>56</v>
      </c>
      <c r="L124" s="19"/>
      <c r="M124" s="19"/>
      <c r="N124" s="19"/>
      <c r="O124" s="64">
        <v>3</v>
      </c>
      <c r="P124" s="64"/>
      <c r="Q124" s="64"/>
      <c r="R124" s="64"/>
      <c r="W124" s="232">
        <f t="shared" si="14"/>
        <v>11</v>
      </c>
      <c r="X124" s="347">
        <f t="shared" si="15"/>
        <v>0.12029999999999999</v>
      </c>
      <c r="Y124" s="347">
        <f t="shared" si="16"/>
        <v>0.20199999999999999</v>
      </c>
      <c r="Z124" s="347">
        <f t="shared" si="17"/>
        <v>8.0799999999999997E-2</v>
      </c>
      <c r="AA124" s="348">
        <f t="shared" si="18"/>
        <v>4.0399999999999998E-2</v>
      </c>
      <c r="AB124" s="348">
        <f t="shared" si="19"/>
        <v>8.0799999999999997E-2</v>
      </c>
      <c r="AC124" s="347">
        <f t="shared" si="20"/>
        <v>4.0399999999999998E-2</v>
      </c>
      <c r="AD124" s="348">
        <f t="shared" si="21"/>
        <v>0.12029999999999999</v>
      </c>
      <c r="AH124" s="227">
        <v>11</v>
      </c>
      <c r="AI124" s="225">
        <f t="shared" ref="AI124:AI133" si="22">12.5-(AH124-10)*4.7/10</f>
        <v>12.03</v>
      </c>
      <c r="AJ124" s="225">
        <f t="shared" ref="AJ124:AJ133" si="23">21-((AH124-10)*(8/10))</f>
        <v>20.2</v>
      </c>
      <c r="AK124" s="225">
        <f t="shared" ref="AK124:AK133" si="24">8.4-(AH124-10)*3.2/10</f>
        <v>8.08</v>
      </c>
      <c r="AL124" s="209">
        <f t="shared" si="10"/>
        <v>4.04</v>
      </c>
      <c r="AM124" s="209">
        <f t="shared" si="11"/>
        <v>8.08</v>
      </c>
      <c r="AN124" s="225">
        <f t="shared" ref="AN124:AN133" si="25">4.2-(AH124-10)*1.6/10</f>
        <v>4.04</v>
      </c>
      <c r="AO124" s="209">
        <f t="shared" si="13"/>
        <v>12.03</v>
      </c>
    </row>
    <row r="125" spans="1:41" ht="20.100000000000001" customHeight="1" x14ac:dyDescent="0.25">
      <c r="K125" s="72" t="s">
        <v>57</v>
      </c>
      <c r="L125" s="72"/>
      <c r="M125" s="72"/>
      <c r="N125" s="72"/>
      <c r="O125" s="48">
        <f>O128-O120</f>
        <v>933.01674074103357</v>
      </c>
      <c r="P125" s="48"/>
      <c r="Q125" s="48"/>
      <c r="R125" s="48"/>
      <c r="W125" s="232">
        <f t="shared" si="14"/>
        <v>12</v>
      </c>
      <c r="X125" s="347">
        <f t="shared" si="15"/>
        <v>0.11560000000000001</v>
      </c>
      <c r="Y125" s="347">
        <f t="shared" si="16"/>
        <v>0.19399999999999998</v>
      </c>
      <c r="Z125" s="347">
        <f t="shared" si="17"/>
        <v>7.7600000000000002E-2</v>
      </c>
      <c r="AA125" s="348">
        <f t="shared" si="18"/>
        <v>3.8800000000000001E-2</v>
      </c>
      <c r="AB125" s="348">
        <f t="shared" si="19"/>
        <v>7.7600000000000002E-2</v>
      </c>
      <c r="AC125" s="347">
        <f t="shared" si="20"/>
        <v>3.8800000000000001E-2</v>
      </c>
      <c r="AD125" s="348">
        <f t="shared" si="21"/>
        <v>0.11560000000000001</v>
      </c>
      <c r="AH125" s="227">
        <v>12</v>
      </c>
      <c r="AI125" s="225">
        <f t="shared" si="22"/>
        <v>11.56</v>
      </c>
      <c r="AJ125" s="225">
        <f t="shared" si="23"/>
        <v>19.399999999999999</v>
      </c>
      <c r="AK125" s="225">
        <f t="shared" si="24"/>
        <v>7.7600000000000007</v>
      </c>
      <c r="AL125" s="209">
        <f t="shared" si="10"/>
        <v>3.8800000000000003</v>
      </c>
      <c r="AM125" s="209">
        <f t="shared" si="11"/>
        <v>7.7600000000000007</v>
      </c>
      <c r="AN125" s="225">
        <f t="shared" si="25"/>
        <v>3.8800000000000003</v>
      </c>
      <c r="AO125" s="209">
        <f t="shared" si="13"/>
        <v>11.56</v>
      </c>
    </row>
    <row r="126" spans="1:41" ht="20.100000000000001" customHeight="1" x14ac:dyDescent="0.25">
      <c r="K126" s="72" t="s">
        <v>58</v>
      </c>
      <c r="L126" s="72"/>
      <c r="M126" s="72"/>
      <c r="N126" s="72"/>
      <c r="O126" s="65" t="e">
        <f>O125/#REF!</f>
        <v>#REF!</v>
      </c>
      <c r="P126" s="65"/>
      <c r="Q126" s="65"/>
      <c r="R126" s="65"/>
      <c r="W126" s="232">
        <f t="shared" si="14"/>
        <v>13</v>
      </c>
      <c r="X126" s="347">
        <f t="shared" si="15"/>
        <v>0.1109</v>
      </c>
      <c r="Y126" s="347">
        <f t="shared" si="16"/>
        <v>0.18600000000000003</v>
      </c>
      <c r="Z126" s="347">
        <f t="shared" si="17"/>
        <v>7.4400000000000008E-2</v>
      </c>
      <c r="AA126" s="348">
        <f t="shared" si="18"/>
        <v>3.7200000000000004E-2</v>
      </c>
      <c r="AB126" s="348">
        <f t="shared" si="19"/>
        <v>7.4400000000000008E-2</v>
      </c>
      <c r="AC126" s="347">
        <f t="shared" si="20"/>
        <v>3.7200000000000004E-2</v>
      </c>
      <c r="AD126" s="348">
        <f t="shared" si="21"/>
        <v>0.1109</v>
      </c>
      <c r="AH126" s="227">
        <v>13</v>
      </c>
      <c r="AI126" s="225">
        <f t="shared" si="22"/>
        <v>11.09</v>
      </c>
      <c r="AJ126" s="225">
        <f t="shared" si="23"/>
        <v>18.600000000000001</v>
      </c>
      <c r="AK126" s="225">
        <f t="shared" si="24"/>
        <v>7.44</v>
      </c>
      <c r="AL126" s="209">
        <f t="shared" si="10"/>
        <v>3.72</v>
      </c>
      <c r="AM126" s="209">
        <f t="shared" si="11"/>
        <v>7.44</v>
      </c>
      <c r="AN126" s="225">
        <f t="shared" si="25"/>
        <v>3.72</v>
      </c>
      <c r="AO126" s="209">
        <f t="shared" si="13"/>
        <v>11.09</v>
      </c>
    </row>
    <row r="127" spans="1:41" ht="20.100000000000001" customHeight="1" x14ac:dyDescent="0.25">
      <c r="P127" s="296"/>
      <c r="W127" s="232">
        <f t="shared" si="14"/>
        <v>14</v>
      </c>
      <c r="X127" s="347">
        <f t="shared" si="15"/>
        <v>0.10619999999999999</v>
      </c>
      <c r="Y127" s="347">
        <f t="shared" si="16"/>
        <v>0.17800000000000002</v>
      </c>
      <c r="Z127" s="347">
        <f t="shared" si="17"/>
        <v>7.1199999999999999E-2</v>
      </c>
      <c r="AA127" s="348">
        <f t="shared" si="18"/>
        <v>3.56E-2</v>
      </c>
      <c r="AB127" s="348">
        <f t="shared" si="19"/>
        <v>7.1199999999999999E-2</v>
      </c>
      <c r="AC127" s="347">
        <f t="shared" si="20"/>
        <v>3.56E-2</v>
      </c>
      <c r="AD127" s="348">
        <f t="shared" si="21"/>
        <v>0.10619999999999999</v>
      </c>
      <c r="AH127" s="227">
        <v>14</v>
      </c>
      <c r="AI127" s="225">
        <f t="shared" si="22"/>
        <v>10.62</v>
      </c>
      <c r="AJ127" s="225">
        <f t="shared" si="23"/>
        <v>17.8</v>
      </c>
      <c r="AK127" s="225">
        <f t="shared" si="24"/>
        <v>7.12</v>
      </c>
      <c r="AL127" s="209">
        <f t="shared" si="10"/>
        <v>3.56</v>
      </c>
      <c r="AM127" s="209">
        <f t="shared" si="11"/>
        <v>7.12</v>
      </c>
      <c r="AN127" s="225">
        <f t="shared" si="25"/>
        <v>3.56</v>
      </c>
      <c r="AO127" s="209">
        <f t="shared" si="13"/>
        <v>10.62</v>
      </c>
    </row>
    <row r="128" spans="1:41" ht="20.100000000000001" customHeight="1" x14ac:dyDescent="0.25">
      <c r="K128" s="19" t="s">
        <v>54</v>
      </c>
      <c r="L128" s="19"/>
      <c r="M128" s="19"/>
      <c r="N128" s="19"/>
      <c r="O128" s="20">
        <f>ROUNDUP(O120,-O124)</f>
        <v>317000</v>
      </c>
      <c r="P128" s="20"/>
      <c r="Q128" s="20"/>
      <c r="R128" s="20"/>
      <c r="W128" s="232">
        <f t="shared" si="14"/>
        <v>15</v>
      </c>
      <c r="X128" s="347">
        <f t="shared" si="15"/>
        <v>0.10150000000000001</v>
      </c>
      <c r="Y128" s="347">
        <f t="shared" si="16"/>
        <v>0.17</v>
      </c>
      <c r="Z128" s="347">
        <f t="shared" si="17"/>
        <v>6.8000000000000005E-2</v>
      </c>
      <c r="AA128" s="348">
        <f t="shared" si="18"/>
        <v>3.4000000000000002E-2</v>
      </c>
      <c r="AB128" s="348">
        <f t="shared" si="19"/>
        <v>6.8000000000000005E-2</v>
      </c>
      <c r="AC128" s="347">
        <f t="shared" si="20"/>
        <v>3.4000000000000002E-2</v>
      </c>
      <c r="AD128" s="348">
        <f t="shared" si="21"/>
        <v>0.10150000000000001</v>
      </c>
      <c r="AH128" s="227">
        <v>15</v>
      </c>
      <c r="AI128" s="225">
        <f t="shared" si="22"/>
        <v>10.15</v>
      </c>
      <c r="AJ128" s="225">
        <f t="shared" si="23"/>
        <v>17</v>
      </c>
      <c r="AK128" s="225">
        <f t="shared" si="24"/>
        <v>6.8000000000000007</v>
      </c>
      <c r="AL128" s="209">
        <f t="shared" si="10"/>
        <v>3.4000000000000004</v>
      </c>
      <c r="AM128" s="209">
        <f t="shared" si="11"/>
        <v>6.8000000000000007</v>
      </c>
      <c r="AN128" s="225">
        <f t="shared" si="25"/>
        <v>3.4000000000000004</v>
      </c>
      <c r="AO128" s="209">
        <f t="shared" si="13"/>
        <v>10.15</v>
      </c>
    </row>
    <row r="129" spans="1:41" ht="20.100000000000001" customHeight="1" x14ac:dyDescent="0.25">
      <c r="W129" s="232">
        <f t="shared" si="14"/>
        <v>16</v>
      </c>
      <c r="X129" s="347">
        <f t="shared" si="15"/>
        <v>9.6799999999999997E-2</v>
      </c>
      <c r="Y129" s="347">
        <f t="shared" si="16"/>
        <v>0.16200000000000001</v>
      </c>
      <c r="Z129" s="347">
        <f t="shared" si="17"/>
        <v>6.480000000000001E-2</v>
      </c>
      <c r="AA129" s="348">
        <f t="shared" si="18"/>
        <v>3.2400000000000005E-2</v>
      </c>
      <c r="AB129" s="348">
        <f t="shared" si="19"/>
        <v>6.480000000000001E-2</v>
      </c>
      <c r="AC129" s="347">
        <f t="shared" si="20"/>
        <v>3.2400000000000005E-2</v>
      </c>
      <c r="AD129" s="348">
        <f t="shared" si="21"/>
        <v>9.6799999999999997E-2</v>
      </c>
      <c r="AH129" s="227">
        <v>16</v>
      </c>
      <c r="AI129" s="225">
        <f t="shared" si="22"/>
        <v>9.68</v>
      </c>
      <c r="AJ129" s="225">
        <f t="shared" si="23"/>
        <v>16.2</v>
      </c>
      <c r="AK129" s="225">
        <f t="shared" si="24"/>
        <v>6.48</v>
      </c>
      <c r="AL129" s="209">
        <f t="shared" si="10"/>
        <v>3.24</v>
      </c>
      <c r="AM129" s="209">
        <f t="shared" si="11"/>
        <v>6.48</v>
      </c>
      <c r="AN129" s="225">
        <f t="shared" si="25"/>
        <v>3.24</v>
      </c>
      <c r="AO129" s="209">
        <f t="shared" si="13"/>
        <v>9.68</v>
      </c>
    </row>
    <row r="130" spans="1:41" ht="20.100000000000001" customHeight="1" x14ac:dyDescent="0.25">
      <c r="A130" s="273"/>
      <c r="B130" s="273"/>
      <c r="C130" s="273"/>
      <c r="D130" s="273"/>
      <c r="E130" s="273"/>
      <c r="F130" s="273"/>
      <c r="G130" s="273"/>
      <c r="H130" s="273"/>
      <c r="I130" s="273"/>
      <c r="J130" s="273"/>
      <c r="K130" s="273"/>
      <c r="L130" s="273"/>
      <c r="M130" s="273"/>
      <c r="N130" s="273"/>
      <c r="O130" s="273"/>
      <c r="P130" s="273"/>
      <c r="Q130" s="273"/>
      <c r="R130" s="273"/>
      <c r="W130" s="232">
        <f t="shared" si="14"/>
        <v>17</v>
      </c>
      <c r="X130" s="347">
        <f t="shared" si="15"/>
        <v>9.2100000000000015E-2</v>
      </c>
      <c r="Y130" s="347">
        <f t="shared" si="16"/>
        <v>0.154</v>
      </c>
      <c r="Z130" s="347">
        <f t="shared" si="17"/>
        <v>6.1600000000000002E-2</v>
      </c>
      <c r="AA130" s="348">
        <f t="shared" si="18"/>
        <v>3.0800000000000001E-2</v>
      </c>
      <c r="AB130" s="348">
        <f t="shared" si="19"/>
        <v>6.1600000000000002E-2</v>
      </c>
      <c r="AC130" s="347">
        <f t="shared" si="20"/>
        <v>3.0800000000000001E-2</v>
      </c>
      <c r="AD130" s="348">
        <f t="shared" si="21"/>
        <v>9.2100000000000015E-2</v>
      </c>
      <c r="AH130" s="227">
        <v>17</v>
      </c>
      <c r="AI130" s="225">
        <f t="shared" si="22"/>
        <v>9.2100000000000009</v>
      </c>
      <c r="AJ130" s="225">
        <f t="shared" si="23"/>
        <v>15.399999999999999</v>
      </c>
      <c r="AK130" s="225">
        <f t="shared" si="24"/>
        <v>6.16</v>
      </c>
      <c r="AL130" s="209">
        <f t="shared" si="10"/>
        <v>3.08</v>
      </c>
      <c r="AM130" s="209">
        <f t="shared" si="11"/>
        <v>6.16</v>
      </c>
      <c r="AN130" s="225">
        <f t="shared" si="25"/>
        <v>3.08</v>
      </c>
      <c r="AO130" s="209">
        <f t="shared" si="13"/>
        <v>9.2100000000000009</v>
      </c>
    </row>
    <row r="131" spans="1:41" ht="20.100000000000001" customHeight="1" x14ac:dyDescent="0.25">
      <c r="A131" s="56" t="s">
        <v>230</v>
      </c>
      <c r="B131" s="56"/>
      <c r="C131" s="56"/>
      <c r="D131" s="56"/>
      <c r="E131" s="56"/>
      <c r="F131" s="56"/>
      <c r="G131" s="56"/>
      <c r="H131" s="56"/>
      <c r="I131" s="56"/>
      <c r="J131" s="56"/>
      <c r="K131" s="56"/>
      <c r="L131" s="56"/>
      <c r="M131" s="56"/>
      <c r="N131" s="56"/>
      <c r="O131" s="56"/>
      <c r="P131" s="56"/>
      <c r="Q131" s="56"/>
      <c r="R131" s="56"/>
      <c r="W131" s="232">
        <f t="shared" si="14"/>
        <v>18</v>
      </c>
      <c r="X131" s="347">
        <f t="shared" si="15"/>
        <v>8.7400000000000005E-2</v>
      </c>
      <c r="Y131" s="347">
        <f t="shared" si="16"/>
        <v>0.14599999999999999</v>
      </c>
      <c r="Z131" s="347">
        <f t="shared" si="17"/>
        <v>5.8400000000000001E-2</v>
      </c>
      <c r="AA131" s="348">
        <f t="shared" si="18"/>
        <v>2.92E-2</v>
      </c>
      <c r="AB131" s="348">
        <f t="shared" si="19"/>
        <v>5.8400000000000001E-2</v>
      </c>
      <c r="AC131" s="347">
        <f t="shared" si="20"/>
        <v>2.92E-2</v>
      </c>
      <c r="AD131" s="348">
        <f t="shared" si="21"/>
        <v>8.7400000000000005E-2</v>
      </c>
      <c r="AH131" s="227">
        <v>18</v>
      </c>
      <c r="AI131" s="225">
        <f t="shared" si="22"/>
        <v>8.74</v>
      </c>
      <c r="AJ131" s="225">
        <f t="shared" si="23"/>
        <v>14.6</v>
      </c>
      <c r="AK131" s="225">
        <f t="shared" si="24"/>
        <v>5.84</v>
      </c>
      <c r="AL131" s="209">
        <f t="shared" si="10"/>
        <v>2.92</v>
      </c>
      <c r="AM131" s="209">
        <f t="shared" si="11"/>
        <v>5.84</v>
      </c>
      <c r="AN131" s="225">
        <f t="shared" si="25"/>
        <v>2.92</v>
      </c>
      <c r="AO131" s="209">
        <f t="shared" si="13"/>
        <v>8.74</v>
      </c>
    </row>
    <row r="132" spans="1:41" ht="20.100000000000001" customHeight="1" x14ac:dyDescent="0.25">
      <c r="A132" s="56" t="s">
        <v>61</v>
      </c>
      <c r="B132" s="56"/>
      <c r="C132" s="56"/>
      <c r="D132" s="56"/>
      <c r="E132" s="56"/>
      <c r="F132" s="56"/>
      <c r="G132" s="56"/>
      <c r="H132" s="56"/>
      <c r="I132" s="56"/>
      <c r="J132" s="56"/>
      <c r="K132" s="56"/>
      <c r="L132" s="56"/>
      <c r="M132" s="56"/>
      <c r="N132" s="56"/>
      <c r="O132" s="56"/>
      <c r="P132" s="56"/>
      <c r="Q132" s="56"/>
      <c r="R132" s="56"/>
      <c r="W132" s="232">
        <f t="shared" si="14"/>
        <v>19</v>
      </c>
      <c r="X132" s="347">
        <f t="shared" si="15"/>
        <v>8.2699999999999996E-2</v>
      </c>
      <c r="Y132" s="347">
        <f t="shared" si="16"/>
        <v>0.13800000000000001</v>
      </c>
      <c r="Z132" s="347">
        <f t="shared" si="17"/>
        <v>5.5200000000000006E-2</v>
      </c>
      <c r="AA132" s="348">
        <f t="shared" si="18"/>
        <v>2.7600000000000003E-2</v>
      </c>
      <c r="AB132" s="348">
        <f t="shared" si="19"/>
        <v>5.5200000000000006E-2</v>
      </c>
      <c r="AC132" s="347">
        <f t="shared" si="20"/>
        <v>2.7600000000000003E-2</v>
      </c>
      <c r="AD132" s="348">
        <f t="shared" si="21"/>
        <v>8.2699999999999996E-2</v>
      </c>
      <c r="AH132" s="227">
        <v>19</v>
      </c>
      <c r="AI132" s="225">
        <f t="shared" si="22"/>
        <v>8.27</v>
      </c>
      <c r="AJ132" s="225">
        <f t="shared" si="23"/>
        <v>13.8</v>
      </c>
      <c r="AK132" s="225">
        <f t="shared" si="24"/>
        <v>5.5200000000000005</v>
      </c>
      <c r="AL132" s="209">
        <f t="shared" si="10"/>
        <v>2.7600000000000002</v>
      </c>
      <c r="AM132" s="209">
        <f t="shared" si="11"/>
        <v>5.5200000000000005</v>
      </c>
      <c r="AN132" s="225">
        <f t="shared" si="25"/>
        <v>2.7600000000000002</v>
      </c>
      <c r="AO132" s="209">
        <f t="shared" si="13"/>
        <v>8.27</v>
      </c>
    </row>
    <row r="133" spans="1:41" ht="20.100000000000001" customHeight="1" x14ac:dyDescent="0.25">
      <c r="T133" s="222" t="str">
        <f>IF(P126&gt;0.01,"Reduzir o número de casas decimais","")</f>
        <v/>
      </c>
      <c r="U133" s="222"/>
      <c r="W133" s="232">
        <f t="shared" si="14"/>
        <v>20</v>
      </c>
      <c r="X133" s="347">
        <f t="shared" si="15"/>
        <v>7.8E-2</v>
      </c>
      <c r="Y133" s="347">
        <f t="shared" si="16"/>
        <v>0.13</v>
      </c>
      <c r="Z133" s="347">
        <f t="shared" si="17"/>
        <v>5.2000000000000005E-2</v>
      </c>
      <c r="AA133" s="348">
        <f t="shared" si="18"/>
        <v>2.6000000000000002E-2</v>
      </c>
      <c r="AB133" s="348">
        <f t="shared" si="19"/>
        <v>5.2000000000000005E-2</v>
      </c>
      <c r="AC133" s="347">
        <f t="shared" si="20"/>
        <v>2.6000000000000002E-2</v>
      </c>
      <c r="AD133" s="348">
        <f t="shared" si="21"/>
        <v>7.8E-2</v>
      </c>
      <c r="AH133" s="227">
        <v>20</v>
      </c>
      <c r="AI133" s="225">
        <f t="shared" si="22"/>
        <v>7.8</v>
      </c>
      <c r="AJ133" s="225">
        <f t="shared" si="23"/>
        <v>13</v>
      </c>
      <c r="AK133" s="225">
        <f t="shared" si="24"/>
        <v>5.2</v>
      </c>
      <c r="AL133" s="209">
        <f t="shared" si="10"/>
        <v>2.6</v>
      </c>
      <c r="AM133" s="209">
        <f t="shared" si="11"/>
        <v>5.2</v>
      </c>
      <c r="AN133" s="225">
        <f t="shared" si="25"/>
        <v>2.6</v>
      </c>
      <c r="AO133" s="209">
        <f t="shared" si="13"/>
        <v>7.8</v>
      </c>
    </row>
    <row r="134" spans="1:41" ht="20.100000000000001" customHeight="1" x14ac:dyDescent="0.25">
      <c r="A134" s="34"/>
      <c r="B134" s="34"/>
      <c r="C134" s="34"/>
      <c r="D134" s="34"/>
      <c r="E134" s="34"/>
      <c r="F134" s="34"/>
      <c r="G134" s="34"/>
      <c r="H134" s="34"/>
      <c r="I134" s="34"/>
      <c r="J134" s="34"/>
      <c r="K134" s="34"/>
      <c r="L134" s="34"/>
      <c r="M134" s="34"/>
      <c r="N134" s="34"/>
      <c r="O134" s="34"/>
      <c r="P134" s="34"/>
      <c r="Q134" s="34"/>
      <c r="R134" s="34"/>
      <c r="W134" s="232">
        <f t="shared" si="14"/>
        <v>21</v>
      </c>
      <c r="X134" s="347">
        <f t="shared" si="15"/>
        <v>7.0199999999999999E-2</v>
      </c>
      <c r="Y134" s="347">
        <f t="shared" si="16"/>
        <v>0.11699999999999999</v>
      </c>
      <c r="Z134" s="347">
        <f t="shared" si="17"/>
        <v>4.6799999999999994E-2</v>
      </c>
      <c r="AA134" s="348">
        <f t="shared" si="18"/>
        <v>2.3399999999999997E-2</v>
      </c>
      <c r="AB134" s="348">
        <f t="shared" si="19"/>
        <v>4.6799999999999994E-2</v>
      </c>
      <c r="AC134" s="347">
        <f t="shared" si="20"/>
        <v>2.3399999999999997E-2</v>
      </c>
      <c r="AD134" s="348">
        <f t="shared" si="21"/>
        <v>7.0199999999999999E-2</v>
      </c>
      <c r="AH134" s="227">
        <v>21</v>
      </c>
      <c r="AI134" s="225">
        <f t="shared" ref="AI134:AI143" si="26">7.8-(AH134-20)*7.8/10</f>
        <v>7.02</v>
      </c>
      <c r="AJ134" s="225">
        <f t="shared" ref="AJ134:AJ143" si="27">13-((AH134-20)*(13/10))</f>
        <v>11.7</v>
      </c>
      <c r="AK134" s="225">
        <f t="shared" ref="AK134:AK143" si="28">5.2-(AH134-20)*5.2/10</f>
        <v>4.68</v>
      </c>
      <c r="AL134" s="209">
        <f t="shared" si="10"/>
        <v>2.34</v>
      </c>
      <c r="AM134" s="209">
        <f t="shared" si="11"/>
        <v>4.68</v>
      </c>
      <c r="AN134" s="225">
        <f t="shared" ref="AN134:AN143" si="29">2.6-(AH134-20)*2.6/10</f>
        <v>2.34</v>
      </c>
      <c r="AO134" s="209">
        <f t="shared" si="13"/>
        <v>7.02</v>
      </c>
    </row>
    <row r="135" spans="1:41" ht="20.100000000000001" customHeight="1" x14ac:dyDescent="0.25">
      <c r="A135" s="34"/>
      <c r="B135" s="34"/>
      <c r="C135" s="34"/>
      <c r="D135" s="34"/>
      <c r="E135" s="34"/>
      <c r="F135" s="34"/>
      <c r="G135" s="34"/>
      <c r="H135" s="34"/>
      <c r="I135" s="34"/>
      <c r="J135" s="34"/>
      <c r="K135" s="34"/>
      <c r="L135" s="34"/>
      <c r="M135" s="34"/>
      <c r="N135" s="34"/>
      <c r="O135" s="34"/>
      <c r="P135" s="34"/>
      <c r="Q135" s="34"/>
      <c r="R135" s="34"/>
      <c r="W135" s="232">
        <f t="shared" si="14"/>
        <v>22</v>
      </c>
      <c r="X135" s="347">
        <f t="shared" si="15"/>
        <v>6.2400000000000004E-2</v>
      </c>
      <c r="Y135" s="347">
        <f t="shared" si="16"/>
        <v>0.10400000000000001</v>
      </c>
      <c r="Z135" s="347">
        <f t="shared" si="17"/>
        <v>4.1599999999999998E-2</v>
      </c>
      <c r="AA135" s="348">
        <f t="shared" si="18"/>
        <v>2.0799999999999999E-2</v>
      </c>
      <c r="AB135" s="348">
        <f t="shared" si="19"/>
        <v>4.1599999999999998E-2</v>
      </c>
      <c r="AC135" s="347">
        <f t="shared" si="20"/>
        <v>2.0799999999999999E-2</v>
      </c>
      <c r="AD135" s="348">
        <f t="shared" si="21"/>
        <v>6.2400000000000004E-2</v>
      </c>
      <c r="AH135" s="227">
        <v>22</v>
      </c>
      <c r="AI135" s="225">
        <f t="shared" si="26"/>
        <v>6.24</v>
      </c>
      <c r="AJ135" s="225">
        <f t="shared" si="27"/>
        <v>10.4</v>
      </c>
      <c r="AK135" s="225">
        <f t="shared" si="28"/>
        <v>4.16</v>
      </c>
      <c r="AL135" s="209">
        <f t="shared" si="10"/>
        <v>2.08</v>
      </c>
      <c r="AM135" s="209">
        <f t="shared" si="11"/>
        <v>4.16</v>
      </c>
      <c r="AN135" s="225">
        <f t="shared" si="29"/>
        <v>2.08</v>
      </c>
      <c r="AO135" s="209">
        <f t="shared" si="13"/>
        <v>6.24</v>
      </c>
    </row>
    <row r="136" spans="1:41" ht="20.100000000000001" customHeight="1" x14ac:dyDescent="0.25">
      <c r="A136" s="34"/>
      <c r="B136" s="34"/>
      <c r="C136" s="34"/>
      <c r="D136" s="34"/>
      <c r="E136" s="34"/>
      <c r="F136" s="34"/>
      <c r="G136" s="34"/>
      <c r="H136" s="34"/>
      <c r="I136" s="34"/>
      <c r="J136" s="34"/>
      <c r="K136" s="34"/>
      <c r="L136" s="34"/>
      <c r="M136" s="34"/>
      <c r="N136" s="34"/>
      <c r="O136" s="34"/>
      <c r="P136" s="34"/>
      <c r="Q136" s="34"/>
      <c r="R136" s="34"/>
      <c r="W136" s="232">
        <f t="shared" si="14"/>
        <v>23</v>
      </c>
      <c r="X136" s="347">
        <f t="shared" si="15"/>
        <v>5.4600000000000003E-2</v>
      </c>
      <c r="Y136" s="347">
        <f t="shared" si="16"/>
        <v>9.0999999999999998E-2</v>
      </c>
      <c r="Z136" s="347">
        <f t="shared" si="17"/>
        <v>3.6400000000000002E-2</v>
      </c>
      <c r="AA136" s="348">
        <f t="shared" si="18"/>
        <v>1.8200000000000001E-2</v>
      </c>
      <c r="AB136" s="348">
        <f t="shared" si="19"/>
        <v>3.6400000000000002E-2</v>
      </c>
      <c r="AC136" s="347">
        <f t="shared" si="20"/>
        <v>1.8200000000000001E-2</v>
      </c>
      <c r="AD136" s="348">
        <f t="shared" si="21"/>
        <v>5.4600000000000003E-2</v>
      </c>
      <c r="AH136" s="227">
        <v>23</v>
      </c>
      <c r="AI136" s="225">
        <f t="shared" si="26"/>
        <v>5.46</v>
      </c>
      <c r="AJ136" s="225">
        <f t="shared" si="27"/>
        <v>9.1</v>
      </c>
      <c r="AK136" s="225">
        <f t="shared" si="28"/>
        <v>3.64</v>
      </c>
      <c r="AL136" s="209">
        <f t="shared" si="10"/>
        <v>1.82</v>
      </c>
      <c r="AM136" s="209">
        <f t="shared" si="11"/>
        <v>3.64</v>
      </c>
      <c r="AN136" s="225">
        <f t="shared" si="29"/>
        <v>1.82</v>
      </c>
      <c r="AO136" s="209">
        <f t="shared" si="13"/>
        <v>5.46</v>
      </c>
    </row>
    <row r="137" spans="1:41" ht="20.100000000000001" customHeight="1" x14ac:dyDescent="0.25">
      <c r="A137" s="34"/>
      <c r="B137" s="34"/>
      <c r="C137" s="34"/>
      <c r="D137" s="34"/>
      <c r="E137" s="34"/>
      <c r="F137" s="34"/>
      <c r="G137" s="34"/>
      <c r="H137" s="34"/>
      <c r="I137" s="34"/>
      <c r="J137" s="34"/>
      <c r="K137" s="34"/>
      <c r="L137" s="34"/>
      <c r="M137" s="34"/>
      <c r="N137" s="34"/>
      <c r="O137" s="34"/>
      <c r="P137" s="34"/>
      <c r="Q137" s="34"/>
      <c r="R137" s="34"/>
      <c r="W137" s="232">
        <f t="shared" si="14"/>
        <v>24</v>
      </c>
      <c r="X137" s="347">
        <f t="shared" si="15"/>
        <v>4.6799999999999994E-2</v>
      </c>
      <c r="Y137" s="347">
        <f t="shared" si="16"/>
        <v>7.8E-2</v>
      </c>
      <c r="Z137" s="347">
        <f t="shared" si="17"/>
        <v>3.1200000000000002E-2</v>
      </c>
      <c r="AA137" s="348">
        <f t="shared" si="18"/>
        <v>1.5600000000000001E-2</v>
      </c>
      <c r="AB137" s="348">
        <f t="shared" si="19"/>
        <v>3.1200000000000002E-2</v>
      </c>
      <c r="AC137" s="347">
        <f t="shared" si="20"/>
        <v>1.5600000000000001E-2</v>
      </c>
      <c r="AD137" s="348">
        <f t="shared" si="21"/>
        <v>4.6799999999999994E-2</v>
      </c>
      <c r="AH137" s="227">
        <v>24</v>
      </c>
      <c r="AI137" s="225">
        <f t="shared" si="26"/>
        <v>4.68</v>
      </c>
      <c r="AJ137" s="225">
        <f t="shared" si="27"/>
        <v>7.8</v>
      </c>
      <c r="AK137" s="225">
        <f t="shared" si="28"/>
        <v>3.12</v>
      </c>
      <c r="AL137" s="209">
        <f t="shared" si="10"/>
        <v>1.56</v>
      </c>
      <c r="AM137" s="209">
        <f t="shared" si="11"/>
        <v>3.12</v>
      </c>
      <c r="AN137" s="225">
        <f t="shared" si="29"/>
        <v>1.56</v>
      </c>
      <c r="AO137" s="209">
        <f t="shared" si="13"/>
        <v>4.68</v>
      </c>
    </row>
    <row r="138" spans="1:41" ht="20.100000000000001" customHeight="1" x14ac:dyDescent="0.25">
      <c r="A138" s="34"/>
      <c r="B138" s="34"/>
      <c r="C138" s="34"/>
      <c r="D138" s="34"/>
      <c r="E138" s="34"/>
      <c r="F138" s="34"/>
      <c r="G138" s="34"/>
      <c r="H138" s="34"/>
      <c r="I138" s="34"/>
      <c r="J138" s="34"/>
      <c r="K138" s="34"/>
      <c r="L138" s="34"/>
      <c r="M138" s="34"/>
      <c r="N138" s="34"/>
      <c r="O138" s="34"/>
      <c r="P138" s="34"/>
      <c r="Q138" s="34"/>
      <c r="R138" s="34"/>
      <c r="W138" s="232">
        <f t="shared" si="14"/>
        <v>25</v>
      </c>
      <c r="X138" s="347">
        <f t="shared" si="15"/>
        <v>3.9E-2</v>
      </c>
      <c r="Y138" s="347">
        <f t="shared" si="16"/>
        <v>6.5000000000000002E-2</v>
      </c>
      <c r="Z138" s="347">
        <f t="shared" si="17"/>
        <v>2.6000000000000002E-2</v>
      </c>
      <c r="AA138" s="348">
        <f t="shared" si="18"/>
        <v>1.3000000000000001E-2</v>
      </c>
      <c r="AB138" s="348">
        <f t="shared" si="19"/>
        <v>2.6000000000000002E-2</v>
      </c>
      <c r="AC138" s="347">
        <f t="shared" si="20"/>
        <v>1.3000000000000001E-2</v>
      </c>
      <c r="AD138" s="348">
        <f t="shared" si="21"/>
        <v>3.9E-2</v>
      </c>
      <c r="AH138" s="227">
        <v>25</v>
      </c>
      <c r="AI138" s="225">
        <f t="shared" si="26"/>
        <v>3.9</v>
      </c>
      <c r="AJ138" s="225">
        <f t="shared" si="27"/>
        <v>6.5</v>
      </c>
      <c r="AK138" s="225">
        <f t="shared" si="28"/>
        <v>2.6</v>
      </c>
      <c r="AL138" s="209">
        <f t="shared" si="10"/>
        <v>1.3</v>
      </c>
      <c r="AM138" s="209">
        <f t="shared" si="11"/>
        <v>2.6</v>
      </c>
      <c r="AN138" s="225">
        <f t="shared" si="29"/>
        <v>1.3</v>
      </c>
      <c r="AO138" s="209">
        <f t="shared" si="13"/>
        <v>3.9</v>
      </c>
    </row>
    <row r="139" spans="1:41" ht="20.100000000000001" customHeight="1" x14ac:dyDescent="0.25">
      <c r="A139" s="34"/>
      <c r="B139" s="34"/>
      <c r="C139" s="34"/>
      <c r="D139" s="34"/>
      <c r="E139" s="34"/>
      <c r="F139" s="34"/>
      <c r="G139" s="34"/>
      <c r="H139" s="34"/>
      <c r="I139" s="34"/>
      <c r="J139" s="34"/>
      <c r="K139" s="34"/>
      <c r="L139" s="34"/>
      <c r="M139" s="34"/>
      <c r="N139" s="34"/>
      <c r="O139" s="34"/>
      <c r="P139" s="34"/>
      <c r="Q139" s="34"/>
      <c r="R139" s="34"/>
      <c r="W139" s="232">
        <f t="shared" si="14"/>
        <v>26</v>
      </c>
      <c r="X139" s="347">
        <f t="shared" si="15"/>
        <v>3.1200000000000002E-2</v>
      </c>
      <c r="Y139" s="347">
        <f t="shared" si="16"/>
        <v>5.1999999999999991E-2</v>
      </c>
      <c r="Z139" s="347">
        <f t="shared" si="17"/>
        <v>2.0799999999999999E-2</v>
      </c>
      <c r="AA139" s="348">
        <f t="shared" si="18"/>
        <v>1.04E-2</v>
      </c>
      <c r="AB139" s="348">
        <f t="shared" si="19"/>
        <v>2.0799999999999999E-2</v>
      </c>
      <c r="AC139" s="347">
        <f t="shared" si="20"/>
        <v>1.04E-2</v>
      </c>
      <c r="AD139" s="348">
        <f t="shared" si="21"/>
        <v>3.1200000000000002E-2</v>
      </c>
      <c r="AH139" s="227">
        <v>26</v>
      </c>
      <c r="AI139" s="225">
        <f t="shared" si="26"/>
        <v>3.12</v>
      </c>
      <c r="AJ139" s="225">
        <f t="shared" si="27"/>
        <v>5.1999999999999993</v>
      </c>
      <c r="AK139" s="225">
        <f t="shared" si="28"/>
        <v>2.08</v>
      </c>
      <c r="AL139" s="209">
        <f t="shared" si="10"/>
        <v>1.04</v>
      </c>
      <c r="AM139" s="209">
        <f t="shared" si="11"/>
        <v>2.08</v>
      </c>
      <c r="AN139" s="225">
        <f t="shared" si="29"/>
        <v>1.04</v>
      </c>
      <c r="AO139" s="209">
        <f t="shared" si="13"/>
        <v>3.12</v>
      </c>
    </row>
    <row r="140" spans="1:41" ht="20.100000000000001" customHeight="1" x14ac:dyDescent="0.25">
      <c r="A140" s="34"/>
      <c r="B140" s="34"/>
      <c r="C140" s="34"/>
      <c r="D140" s="34"/>
      <c r="E140" s="34"/>
      <c r="F140" s="34"/>
      <c r="G140" s="34"/>
      <c r="H140" s="34"/>
      <c r="I140" s="34"/>
      <c r="J140" s="34"/>
      <c r="K140" s="34"/>
      <c r="L140" s="34"/>
      <c r="M140" s="34"/>
      <c r="N140" s="34"/>
      <c r="O140" s="34"/>
      <c r="P140" s="34"/>
      <c r="Q140" s="34"/>
      <c r="R140" s="34"/>
      <c r="W140" s="232">
        <f t="shared" si="14"/>
        <v>27</v>
      </c>
      <c r="X140" s="347">
        <f t="shared" si="15"/>
        <v>2.3399999999999997E-2</v>
      </c>
      <c r="Y140" s="347">
        <f t="shared" si="16"/>
        <v>3.9000000000000007E-2</v>
      </c>
      <c r="Z140" s="347">
        <f t="shared" si="17"/>
        <v>1.5600000000000004E-2</v>
      </c>
      <c r="AA140" s="348">
        <f t="shared" si="18"/>
        <v>7.8000000000000022E-3</v>
      </c>
      <c r="AB140" s="348">
        <f t="shared" si="19"/>
        <v>1.5600000000000004E-2</v>
      </c>
      <c r="AC140" s="347">
        <f t="shared" si="20"/>
        <v>7.8000000000000022E-3</v>
      </c>
      <c r="AD140" s="348">
        <f t="shared" si="21"/>
        <v>2.3399999999999997E-2</v>
      </c>
      <c r="AH140" s="227">
        <v>27</v>
      </c>
      <c r="AI140" s="225">
        <f t="shared" si="26"/>
        <v>2.34</v>
      </c>
      <c r="AJ140" s="225">
        <f t="shared" si="27"/>
        <v>3.9000000000000004</v>
      </c>
      <c r="AK140" s="225">
        <f t="shared" si="28"/>
        <v>1.5600000000000005</v>
      </c>
      <c r="AL140" s="209">
        <f t="shared" si="10"/>
        <v>0.78000000000000025</v>
      </c>
      <c r="AM140" s="209">
        <f t="shared" si="11"/>
        <v>1.5600000000000005</v>
      </c>
      <c r="AN140" s="225">
        <f t="shared" si="29"/>
        <v>0.78000000000000025</v>
      </c>
      <c r="AO140" s="209">
        <f t="shared" si="13"/>
        <v>2.34</v>
      </c>
    </row>
    <row r="141" spans="1:41" ht="20.100000000000001" customHeight="1" x14ac:dyDescent="0.25">
      <c r="A141" s="34"/>
      <c r="B141" s="34"/>
      <c r="C141" s="34"/>
      <c r="D141" s="34"/>
      <c r="E141" s="34"/>
      <c r="F141" s="34"/>
      <c r="G141" s="34"/>
      <c r="H141" s="34"/>
      <c r="I141" s="34"/>
      <c r="J141" s="34"/>
      <c r="K141" s="34"/>
      <c r="L141" s="34"/>
      <c r="M141" s="34"/>
      <c r="N141" s="34"/>
      <c r="O141" s="34"/>
      <c r="P141" s="34"/>
      <c r="Q141" s="34"/>
      <c r="R141" s="34"/>
      <c r="W141" s="232">
        <f t="shared" si="14"/>
        <v>28</v>
      </c>
      <c r="X141" s="347">
        <f t="shared" si="15"/>
        <v>1.5599999999999996E-2</v>
      </c>
      <c r="Y141" s="347">
        <f t="shared" si="16"/>
        <v>2.5999999999999995E-2</v>
      </c>
      <c r="Z141" s="347">
        <f t="shared" si="17"/>
        <v>1.04E-2</v>
      </c>
      <c r="AA141" s="348">
        <f t="shared" si="18"/>
        <v>5.1999999999999998E-3</v>
      </c>
      <c r="AB141" s="348">
        <f t="shared" si="19"/>
        <v>1.04E-2</v>
      </c>
      <c r="AC141" s="347">
        <f t="shared" si="20"/>
        <v>5.1999999999999998E-3</v>
      </c>
      <c r="AD141" s="348">
        <f t="shared" si="21"/>
        <v>1.5599999999999996E-2</v>
      </c>
      <c r="AH141" s="227">
        <v>28</v>
      </c>
      <c r="AI141" s="225">
        <f t="shared" si="26"/>
        <v>1.5599999999999996</v>
      </c>
      <c r="AJ141" s="225">
        <f t="shared" si="27"/>
        <v>2.5999999999999996</v>
      </c>
      <c r="AK141" s="225">
        <f t="shared" si="28"/>
        <v>1.04</v>
      </c>
      <c r="AL141" s="209">
        <f t="shared" si="10"/>
        <v>0.52</v>
      </c>
      <c r="AM141" s="209">
        <f t="shared" si="11"/>
        <v>1.04</v>
      </c>
      <c r="AN141" s="225">
        <f t="shared" si="29"/>
        <v>0.52</v>
      </c>
      <c r="AO141" s="209">
        <f t="shared" si="13"/>
        <v>1.5599999999999996</v>
      </c>
    </row>
    <row r="142" spans="1:41" s="208" customFormat="1" ht="20.100000000000001" customHeight="1" x14ac:dyDescent="0.25">
      <c r="A142" s="34"/>
      <c r="B142" s="34"/>
      <c r="C142" s="34"/>
      <c r="D142" s="34"/>
      <c r="E142" s="34"/>
      <c r="F142" s="34"/>
      <c r="G142" s="34"/>
      <c r="H142" s="34"/>
      <c r="I142" s="34"/>
      <c r="J142" s="34"/>
      <c r="K142" s="34"/>
      <c r="L142" s="34"/>
      <c r="M142" s="34"/>
      <c r="N142" s="34"/>
      <c r="O142" s="34"/>
      <c r="P142" s="34"/>
      <c r="Q142" s="34"/>
      <c r="R142" s="34"/>
      <c r="W142" s="232">
        <f t="shared" si="14"/>
        <v>29</v>
      </c>
      <c r="X142" s="347">
        <f t="shared" si="15"/>
        <v>7.7999999999999936E-3</v>
      </c>
      <c r="Y142" s="347">
        <f t="shared" si="16"/>
        <v>1.2999999999999989E-2</v>
      </c>
      <c r="Z142" s="347">
        <f t="shared" si="17"/>
        <v>5.1999999999999954E-3</v>
      </c>
      <c r="AA142" s="348">
        <f t="shared" si="18"/>
        <v>2.5999999999999977E-3</v>
      </c>
      <c r="AB142" s="348">
        <f t="shared" si="19"/>
        <v>5.1999999999999954E-3</v>
      </c>
      <c r="AC142" s="347">
        <f t="shared" si="20"/>
        <v>2.5999999999999977E-3</v>
      </c>
      <c r="AD142" s="348">
        <f t="shared" si="21"/>
        <v>7.7999999999999936E-3</v>
      </c>
      <c r="AE142" s="209"/>
      <c r="AF142" s="209"/>
      <c r="AG142" s="209"/>
      <c r="AH142" s="227">
        <v>29</v>
      </c>
      <c r="AI142" s="225">
        <f t="shared" si="26"/>
        <v>0.77999999999999936</v>
      </c>
      <c r="AJ142" s="225">
        <f t="shared" si="27"/>
        <v>1.2999999999999989</v>
      </c>
      <c r="AK142" s="225">
        <f t="shared" si="28"/>
        <v>0.51999999999999957</v>
      </c>
      <c r="AL142" s="209">
        <f t="shared" si="10"/>
        <v>0.25999999999999979</v>
      </c>
      <c r="AM142" s="209">
        <f t="shared" si="11"/>
        <v>0.51999999999999957</v>
      </c>
      <c r="AN142" s="225">
        <f t="shared" si="29"/>
        <v>0.25999999999999979</v>
      </c>
      <c r="AO142" s="209">
        <f t="shared" si="13"/>
        <v>0.77999999999999936</v>
      </c>
    </row>
    <row r="143" spans="1:41" s="208" customFormat="1" ht="20.100000000000001" customHeight="1" x14ac:dyDescent="0.25">
      <c r="A143" s="34"/>
      <c r="B143" s="34"/>
      <c r="C143" s="34"/>
      <c r="D143" s="34"/>
      <c r="E143" s="34"/>
      <c r="F143" s="34"/>
      <c r="G143" s="34"/>
      <c r="H143" s="34"/>
      <c r="I143" s="34"/>
      <c r="J143" s="34"/>
      <c r="K143" s="34"/>
      <c r="L143" s="34"/>
      <c r="M143" s="34"/>
      <c r="N143" s="34"/>
      <c r="O143" s="34"/>
      <c r="P143" s="34"/>
      <c r="Q143" s="34"/>
      <c r="R143" s="34"/>
      <c r="W143" s="232">
        <f t="shared" si="14"/>
        <v>30</v>
      </c>
      <c r="X143" s="347">
        <f t="shared" si="15"/>
        <v>0</v>
      </c>
      <c r="Y143" s="347">
        <f t="shared" si="16"/>
        <v>0</v>
      </c>
      <c r="Z143" s="347">
        <f t="shared" si="17"/>
        <v>0</v>
      </c>
      <c r="AA143" s="348">
        <f t="shared" si="18"/>
        <v>0</v>
      </c>
      <c r="AB143" s="348">
        <f t="shared" si="19"/>
        <v>0</v>
      </c>
      <c r="AC143" s="347">
        <f t="shared" si="20"/>
        <v>0</v>
      </c>
      <c r="AD143" s="348">
        <f t="shared" si="21"/>
        <v>0</v>
      </c>
      <c r="AE143" s="209"/>
      <c r="AF143" s="209"/>
      <c r="AG143" s="209"/>
      <c r="AH143" s="227">
        <v>30</v>
      </c>
      <c r="AI143" s="225">
        <f t="shared" si="26"/>
        <v>0</v>
      </c>
      <c r="AJ143" s="225">
        <f t="shared" si="27"/>
        <v>0</v>
      </c>
      <c r="AK143" s="225">
        <f t="shared" si="28"/>
        <v>0</v>
      </c>
      <c r="AL143" s="209">
        <f t="shared" si="10"/>
        <v>0</v>
      </c>
      <c r="AM143" s="209">
        <f t="shared" si="11"/>
        <v>0</v>
      </c>
      <c r="AN143" s="225">
        <f t="shared" si="29"/>
        <v>0</v>
      </c>
      <c r="AO143" s="209">
        <f t="shared" si="13"/>
        <v>0</v>
      </c>
    </row>
    <row r="144" spans="1:41" s="208" customFormat="1" ht="20.100000000000001" customHeight="1" x14ac:dyDescent="0.25">
      <c r="A144" s="34"/>
      <c r="B144" s="34"/>
      <c r="C144" s="34"/>
      <c r="D144" s="34"/>
      <c r="E144" s="34"/>
      <c r="F144" s="34"/>
      <c r="G144" s="34"/>
      <c r="H144" s="34"/>
      <c r="I144" s="34"/>
      <c r="J144" s="34"/>
      <c r="K144" s="34"/>
      <c r="L144" s="34"/>
      <c r="M144" s="34"/>
      <c r="N144" s="34"/>
      <c r="O144" s="34"/>
      <c r="P144" s="34"/>
      <c r="Q144" s="34"/>
      <c r="R144" s="34"/>
      <c r="W144" s="232">
        <f t="shared" si="14"/>
        <v>31</v>
      </c>
      <c r="X144" s="347">
        <f t="shared" si="15"/>
        <v>0</v>
      </c>
      <c r="Y144" s="347">
        <f t="shared" si="16"/>
        <v>0</v>
      </c>
      <c r="Z144" s="347">
        <f t="shared" si="17"/>
        <v>0</v>
      </c>
      <c r="AA144" s="348">
        <f t="shared" si="18"/>
        <v>0</v>
      </c>
      <c r="AB144" s="348">
        <f t="shared" si="19"/>
        <v>0</v>
      </c>
      <c r="AC144" s="347">
        <f t="shared" si="20"/>
        <v>0</v>
      </c>
      <c r="AD144" s="348">
        <f t="shared" si="21"/>
        <v>0</v>
      </c>
      <c r="AE144" s="209"/>
      <c r="AF144" s="209"/>
      <c r="AG144" s="209"/>
      <c r="AH144" s="227">
        <v>31</v>
      </c>
      <c r="AI144" s="209">
        <v>0</v>
      </c>
      <c r="AJ144" s="225">
        <v>0</v>
      </c>
      <c r="AK144" s="209">
        <v>0</v>
      </c>
      <c r="AL144" s="209">
        <f t="shared" si="10"/>
        <v>0</v>
      </c>
      <c r="AM144" s="209">
        <f t="shared" si="11"/>
        <v>0</v>
      </c>
      <c r="AN144" s="209">
        <v>0</v>
      </c>
      <c r="AO144" s="209">
        <f t="shared" si="13"/>
        <v>0</v>
      </c>
    </row>
    <row r="145" spans="1:41" ht="20.100000000000001" customHeight="1" x14ac:dyDescent="0.25">
      <c r="A145" s="34"/>
      <c r="B145" s="34"/>
      <c r="C145" s="34"/>
      <c r="D145" s="34"/>
      <c r="E145" s="34"/>
      <c r="F145" s="34"/>
      <c r="G145" s="34"/>
      <c r="H145" s="34"/>
      <c r="I145" s="34"/>
      <c r="J145" s="34"/>
      <c r="K145" s="34"/>
      <c r="L145" s="34"/>
      <c r="M145" s="34"/>
      <c r="N145" s="34"/>
      <c r="O145" s="34"/>
      <c r="P145" s="34"/>
      <c r="Q145" s="34"/>
      <c r="R145" s="34"/>
      <c r="W145" s="232">
        <f t="shared" si="14"/>
        <v>32</v>
      </c>
      <c r="X145" s="347">
        <f t="shared" si="15"/>
        <v>0</v>
      </c>
      <c r="Y145" s="347">
        <f t="shared" si="16"/>
        <v>0</v>
      </c>
      <c r="Z145" s="347">
        <f t="shared" si="17"/>
        <v>0</v>
      </c>
      <c r="AA145" s="348">
        <f t="shared" si="18"/>
        <v>0</v>
      </c>
      <c r="AB145" s="348">
        <f t="shared" si="19"/>
        <v>0</v>
      </c>
      <c r="AC145" s="347">
        <f t="shared" si="20"/>
        <v>0</v>
      </c>
      <c r="AD145" s="348">
        <f t="shared" si="21"/>
        <v>0</v>
      </c>
      <c r="AH145" s="227">
        <v>32</v>
      </c>
      <c r="AI145" s="209">
        <v>0</v>
      </c>
      <c r="AJ145" s="225">
        <v>0</v>
      </c>
      <c r="AK145" s="209">
        <v>0</v>
      </c>
      <c r="AL145" s="209">
        <f t="shared" ref="AL145:AL176" si="30">AN145</f>
        <v>0</v>
      </c>
      <c r="AM145" s="209">
        <f t="shared" ref="AM145:AM176" si="31">AK145</f>
        <v>0</v>
      </c>
      <c r="AN145" s="209">
        <v>0</v>
      </c>
      <c r="AO145" s="209">
        <f t="shared" ref="AO145:AO176" si="32">AI145</f>
        <v>0</v>
      </c>
    </row>
    <row r="146" spans="1:41" ht="20.100000000000001" customHeight="1" x14ac:dyDescent="0.25">
      <c r="A146" s="34"/>
      <c r="B146" s="34"/>
      <c r="C146" s="34"/>
      <c r="D146" s="34"/>
      <c r="E146" s="34"/>
      <c r="F146" s="34"/>
      <c r="G146" s="34"/>
      <c r="H146" s="34"/>
      <c r="I146" s="34"/>
      <c r="J146" s="34"/>
      <c r="K146" s="34"/>
      <c r="L146" s="34"/>
      <c r="M146" s="34"/>
      <c r="N146" s="34"/>
      <c r="O146" s="34"/>
      <c r="P146" s="34"/>
      <c r="Q146" s="34"/>
      <c r="R146" s="34"/>
      <c r="W146" s="232">
        <f t="shared" ref="W146:W177" si="33">AH146</f>
        <v>33</v>
      </c>
      <c r="X146" s="347">
        <f t="shared" ref="X146:X177" si="34">AI146/100</f>
        <v>0</v>
      </c>
      <c r="Y146" s="347">
        <f t="shared" ref="Y146:Y177" si="35">AJ146/100</f>
        <v>0</v>
      </c>
      <c r="Z146" s="347">
        <f t="shared" ref="Z146:Z177" si="36">AK146/100</f>
        <v>0</v>
      </c>
      <c r="AA146" s="348">
        <f t="shared" ref="AA146:AA177" si="37">AC146</f>
        <v>0</v>
      </c>
      <c r="AB146" s="348">
        <f t="shared" ref="AB146:AB177" si="38">Z146</f>
        <v>0</v>
      </c>
      <c r="AC146" s="347">
        <f t="shared" ref="AC146:AC177" si="39">AN146/100</f>
        <v>0</v>
      </c>
      <c r="AD146" s="348">
        <f t="shared" ref="AD146:AD177" si="40">X146</f>
        <v>0</v>
      </c>
      <c r="AH146" s="227">
        <v>33</v>
      </c>
      <c r="AI146" s="209">
        <v>0</v>
      </c>
      <c r="AJ146" s="225">
        <v>0</v>
      </c>
      <c r="AK146" s="209">
        <v>0</v>
      </c>
      <c r="AL146" s="209">
        <f t="shared" si="30"/>
        <v>0</v>
      </c>
      <c r="AM146" s="209">
        <f t="shared" si="31"/>
        <v>0</v>
      </c>
      <c r="AN146" s="209">
        <v>0</v>
      </c>
      <c r="AO146" s="209">
        <f t="shared" si="32"/>
        <v>0</v>
      </c>
    </row>
    <row r="147" spans="1:41" ht="20.100000000000001" customHeight="1" x14ac:dyDescent="0.25">
      <c r="A147" s="34"/>
      <c r="B147" s="34"/>
      <c r="C147" s="34"/>
      <c r="D147" s="34"/>
      <c r="E147" s="34"/>
      <c r="F147" s="34"/>
      <c r="G147" s="34"/>
      <c r="H147" s="34"/>
      <c r="I147" s="34"/>
      <c r="J147" s="34"/>
      <c r="K147" s="34"/>
      <c r="L147" s="34"/>
      <c r="M147" s="34"/>
      <c r="N147" s="34"/>
      <c r="O147" s="34"/>
      <c r="P147" s="34"/>
      <c r="Q147" s="34"/>
      <c r="R147" s="34"/>
      <c r="W147" s="232">
        <f t="shared" si="33"/>
        <v>34</v>
      </c>
      <c r="X147" s="347">
        <f t="shared" si="34"/>
        <v>0</v>
      </c>
      <c r="Y147" s="347">
        <f t="shared" si="35"/>
        <v>0</v>
      </c>
      <c r="Z147" s="347">
        <f t="shared" si="36"/>
        <v>0</v>
      </c>
      <c r="AA147" s="348">
        <f t="shared" si="37"/>
        <v>0</v>
      </c>
      <c r="AB147" s="348">
        <f t="shared" si="38"/>
        <v>0</v>
      </c>
      <c r="AC147" s="347">
        <f t="shared" si="39"/>
        <v>0</v>
      </c>
      <c r="AD147" s="348">
        <f t="shared" si="40"/>
        <v>0</v>
      </c>
      <c r="AH147" s="227">
        <v>34</v>
      </c>
      <c r="AI147" s="209">
        <v>0</v>
      </c>
      <c r="AJ147" s="225">
        <v>0</v>
      </c>
      <c r="AK147" s="209">
        <v>0</v>
      </c>
      <c r="AL147" s="209">
        <f t="shared" si="30"/>
        <v>0</v>
      </c>
      <c r="AM147" s="209">
        <f t="shared" si="31"/>
        <v>0</v>
      </c>
      <c r="AN147" s="209">
        <v>0</v>
      </c>
      <c r="AO147" s="209">
        <f t="shared" si="32"/>
        <v>0</v>
      </c>
    </row>
    <row r="148" spans="1:41" s="208" customFormat="1" ht="20.100000000000001" customHeight="1" x14ac:dyDescent="0.25">
      <c r="A148" s="34"/>
      <c r="B148" s="34"/>
      <c r="C148" s="34"/>
      <c r="D148" s="34"/>
      <c r="E148" s="34"/>
      <c r="F148" s="34"/>
      <c r="G148" s="34"/>
      <c r="H148" s="34"/>
      <c r="I148" s="34"/>
      <c r="J148" s="34"/>
      <c r="K148" s="34"/>
      <c r="L148" s="34"/>
      <c r="M148" s="34"/>
      <c r="N148" s="34"/>
      <c r="O148" s="34"/>
      <c r="P148" s="34"/>
      <c r="Q148" s="34"/>
      <c r="R148" s="34"/>
      <c r="W148" s="232">
        <f t="shared" si="33"/>
        <v>35</v>
      </c>
      <c r="X148" s="347">
        <f t="shared" si="34"/>
        <v>0</v>
      </c>
      <c r="Y148" s="347">
        <f t="shared" si="35"/>
        <v>0</v>
      </c>
      <c r="Z148" s="347">
        <f t="shared" si="36"/>
        <v>0</v>
      </c>
      <c r="AA148" s="348">
        <f t="shared" si="37"/>
        <v>0</v>
      </c>
      <c r="AB148" s="348">
        <f t="shared" si="38"/>
        <v>0</v>
      </c>
      <c r="AC148" s="347">
        <f t="shared" si="39"/>
        <v>0</v>
      </c>
      <c r="AD148" s="348">
        <f t="shared" si="40"/>
        <v>0</v>
      </c>
      <c r="AE148" s="209"/>
      <c r="AF148" s="209"/>
      <c r="AG148" s="209"/>
      <c r="AH148" s="227">
        <v>35</v>
      </c>
      <c r="AI148" s="209">
        <v>0</v>
      </c>
      <c r="AJ148" s="225">
        <v>0</v>
      </c>
      <c r="AK148" s="209">
        <v>0</v>
      </c>
      <c r="AL148" s="209">
        <f t="shared" si="30"/>
        <v>0</v>
      </c>
      <c r="AM148" s="209">
        <f t="shared" si="31"/>
        <v>0</v>
      </c>
      <c r="AN148" s="209">
        <v>0</v>
      </c>
      <c r="AO148" s="209">
        <f t="shared" si="32"/>
        <v>0</v>
      </c>
    </row>
    <row r="149" spans="1:41" s="208" customFormat="1" ht="20.100000000000001" customHeight="1" x14ac:dyDescent="0.25">
      <c r="A149" s="34"/>
      <c r="B149" s="34"/>
      <c r="C149" s="34"/>
      <c r="D149" s="34"/>
      <c r="E149" s="34"/>
      <c r="F149" s="34"/>
      <c r="G149" s="34"/>
      <c r="H149" s="34"/>
      <c r="I149" s="34"/>
      <c r="J149" s="34"/>
      <c r="K149" s="34"/>
      <c r="L149" s="34"/>
      <c r="M149" s="34"/>
      <c r="N149" s="34"/>
      <c r="O149" s="34"/>
      <c r="P149" s="34"/>
      <c r="Q149" s="34"/>
      <c r="R149" s="34"/>
      <c r="W149" s="232">
        <f t="shared" si="33"/>
        <v>36</v>
      </c>
      <c r="X149" s="347">
        <f t="shared" si="34"/>
        <v>0</v>
      </c>
      <c r="Y149" s="347">
        <f t="shared" si="35"/>
        <v>0</v>
      </c>
      <c r="Z149" s="347">
        <f t="shared" si="36"/>
        <v>0</v>
      </c>
      <c r="AA149" s="348">
        <f t="shared" si="37"/>
        <v>0</v>
      </c>
      <c r="AB149" s="348">
        <f t="shared" si="38"/>
        <v>0</v>
      </c>
      <c r="AC149" s="347">
        <f t="shared" si="39"/>
        <v>0</v>
      </c>
      <c r="AD149" s="348">
        <f t="shared" si="40"/>
        <v>0</v>
      </c>
      <c r="AE149" s="209"/>
      <c r="AF149" s="209"/>
      <c r="AG149" s="209"/>
      <c r="AH149" s="227">
        <v>36</v>
      </c>
      <c r="AI149" s="209">
        <v>0</v>
      </c>
      <c r="AJ149" s="225">
        <v>0</v>
      </c>
      <c r="AK149" s="209">
        <v>0</v>
      </c>
      <c r="AL149" s="209">
        <f t="shared" si="30"/>
        <v>0</v>
      </c>
      <c r="AM149" s="209">
        <f t="shared" si="31"/>
        <v>0</v>
      </c>
      <c r="AN149" s="209">
        <v>0</v>
      </c>
      <c r="AO149" s="209">
        <f t="shared" si="32"/>
        <v>0</v>
      </c>
    </row>
    <row r="150" spans="1:41" ht="20.100000000000001" customHeight="1" x14ac:dyDescent="0.25">
      <c r="A150" s="34"/>
      <c r="B150" s="34"/>
      <c r="C150" s="34"/>
      <c r="D150" s="34"/>
      <c r="E150" s="34"/>
      <c r="F150" s="34"/>
      <c r="G150" s="34"/>
      <c r="H150" s="34"/>
      <c r="I150" s="34"/>
      <c r="J150" s="34"/>
      <c r="K150" s="34"/>
      <c r="L150" s="34"/>
      <c r="M150" s="34"/>
      <c r="N150" s="34"/>
      <c r="O150" s="34"/>
      <c r="P150" s="34"/>
      <c r="Q150" s="34"/>
      <c r="R150" s="34"/>
      <c r="W150" s="232">
        <f t="shared" si="33"/>
        <v>37</v>
      </c>
      <c r="X150" s="347">
        <f t="shared" si="34"/>
        <v>0</v>
      </c>
      <c r="Y150" s="347">
        <f t="shared" si="35"/>
        <v>0</v>
      </c>
      <c r="Z150" s="347">
        <f t="shared" si="36"/>
        <v>0</v>
      </c>
      <c r="AA150" s="348">
        <f t="shared" si="37"/>
        <v>0</v>
      </c>
      <c r="AB150" s="348">
        <f t="shared" si="38"/>
        <v>0</v>
      </c>
      <c r="AC150" s="347">
        <f t="shared" si="39"/>
        <v>0</v>
      </c>
      <c r="AD150" s="348">
        <f t="shared" si="40"/>
        <v>0</v>
      </c>
      <c r="AH150" s="227">
        <v>37</v>
      </c>
      <c r="AI150" s="209">
        <v>0</v>
      </c>
      <c r="AJ150" s="225">
        <v>0</v>
      </c>
      <c r="AK150" s="209">
        <v>0</v>
      </c>
      <c r="AL150" s="209">
        <f t="shared" si="30"/>
        <v>0</v>
      </c>
      <c r="AM150" s="209">
        <f t="shared" si="31"/>
        <v>0</v>
      </c>
      <c r="AN150" s="209">
        <v>0</v>
      </c>
      <c r="AO150" s="209">
        <f t="shared" si="32"/>
        <v>0</v>
      </c>
    </row>
    <row r="151" spans="1:41" s="208" customFormat="1" ht="20.100000000000001" customHeight="1" x14ac:dyDescent="0.25">
      <c r="A151" s="34"/>
      <c r="B151" s="34"/>
      <c r="C151" s="34"/>
      <c r="D151" s="34"/>
      <c r="E151" s="34"/>
      <c r="F151" s="34"/>
      <c r="G151" s="34"/>
      <c r="H151" s="34"/>
      <c r="I151" s="34"/>
      <c r="J151" s="34"/>
      <c r="K151" s="34"/>
      <c r="L151" s="34"/>
      <c r="M151" s="34"/>
      <c r="N151" s="34"/>
      <c r="O151" s="34"/>
      <c r="P151" s="34"/>
      <c r="Q151" s="34"/>
      <c r="R151" s="34"/>
      <c r="W151" s="232">
        <f t="shared" si="33"/>
        <v>38</v>
      </c>
      <c r="X151" s="347">
        <f t="shared" si="34"/>
        <v>0</v>
      </c>
      <c r="Y151" s="347">
        <f t="shared" si="35"/>
        <v>0</v>
      </c>
      <c r="Z151" s="347">
        <f t="shared" si="36"/>
        <v>0</v>
      </c>
      <c r="AA151" s="348">
        <f t="shared" si="37"/>
        <v>0</v>
      </c>
      <c r="AB151" s="348">
        <f t="shared" si="38"/>
        <v>0</v>
      </c>
      <c r="AC151" s="347">
        <f t="shared" si="39"/>
        <v>0</v>
      </c>
      <c r="AD151" s="348">
        <f t="shared" si="40"/>
        <v>0</v>
      </c>
      <c r="AE151" s="209"/>
      <c r="AF151" s="209"/>
      <c r="AG151" s="209"/>
      <c r="AH151" s="227">
        <v>38</v>
      </c>
      <c r="AI151" s="209">
        <v>0</v>
      </c>
      <c r="AJ151" s="225">
        <v>0</v>
      </c>
      <c r="AK151" s="209">
        <v>0</v>
      </c>
      <c r="AL151" s="209">
        <f t="shared" si="30"/>
        <v>0</v>
      </c>
      <c r="AM151" s="209">
        <f t="shared" si="31"/>
        <v>0</v>
      </c>
      <c r="AN151" s="209">
        <v>0</v>
      </c>
      <c r="AO151" s="209">
        <f t="shared" si="32"/>
        <v>0</v>
      </c>
    </row>
    <row r="152" spans="1:41" s="208" customFormat="1" ht="20.100000000000001" customHeight="1" x14ac:dyDescent="0.25">
      <c r="A152" s="34"/>
      <c r="B152" s="34"/>
      <c r="C152" s="34"/>
      <c r="D152" s="34"/>
      <c r="E152" s="34"/>
      <c r="F152" s="34"/>
      <c r="G152" s="34"/>
      <c r="H152" s="34"/>
      <c r="I152" s="34"/>
      <c r="J152" s="34"/>
      <c r="K152" s="34"/>
      <c r="L152" s="34"/>
      <c r="M152" s="34"/>
      <c r="N152" s="34"/>
      <c r="O152" s="34"/>
      <c r="P152" s="34"/>
      <c r="Q152" s="34"/>
      <c r="R152" s="34"/>
      <c r="W152" s="232">
        <f t="shared" si="33"/>
        <v>39</v>
      </c>
      <c r="X152" s="347">
        <f t="shared" si="34"/>
        <v>0</v>
      </c>
      <c r="Y152" s="347">
        <f t="shared" si="35"/>
        <v>0</v>
      </c>
      <c r="Z152" s="347">
        <f t="shared" si="36"/>
        <v>0</v>
      </c>
      <c r="AA152" s="348">
        <f t="shared" si="37"/>
        <v>0</v>
      </c>
      <c r="AB152" s="348">
        <f t="shared" si="38"/>
        <v>0</v>
      </c>
      <c r="AC152" s="347">
        <f t="shared" si="39"/>
        <v>0</v>
      </c>
      <c r="AD152" s="348">
        <f t="shared" si="40"/>
        <v>0</v>
      </c>
      <c r="AE152" s="209"/>
      <c r="AF152" s="209"/>
      <c r="AG152" s="209"/>
      <c r="AH152" s="227">
        <v>39</v>
      </c>
      <c r="AI152" s="209">
        <v>0</v>
      </c>
      <c r="AJ152" s="225">
        <v>0</v>
      </c>
      <c r="AK152" s="209">
        <v>0</v>
      </c>
      <c r="AL152" s="209">
        <f t="shared" si="30"/>
        <v>0</v>
      </c>
      <c r="AM152" s="209">
        <f t="shared" si="31"/>
        <v>0</v>
      </c>
      <c r="AN152" s="209">
        <v>0</v>
      </c>
      <c r="AO152" s="209">
        <f t="shared" si="32"/>
        <v>0</v>
      </c>
    </row>
    <row r="153" spans="1:41" s="208" customFormat="1" ht="20.100000000000001" customHeight="1" x14ac:dyDescent="0.25">
      <c r="A153" s="231"/>
      <c r="B153" s="231"/>
      <c r="C153" s="231"/>
      <c r="D153" s="231"/>
      <c r="E153" s="231"/>
      <c r="F153" s="231"/>
      <c r="G153" s="231"/>
      <c r="H153" s="231"/>
      <c r="I153" s="231"/>
      <c r="J153" s="231"/>
      <c r="K153" s="231"/>
      <c r="L153" s="231"/>
      <c r="M153" s="231"/>
      <c r="N153" s="231"/>
      <c r="O153" s="231"/>
      <c r="P153" s="231"/>
      <c r="Q153" s="231"/>
      <c r="R153" s="231"/>
      <c r="W153" s="232">
        <f t="shared" si="33"/>
        <v>40</v>
      </c>
      <c r="X153" s="347">
        <f t="shared" si="34"/>
        <v>0</v>
      </c>
      <c r="Y153" s="347">
        <f t="shared" si="35"/>
        <v>0</v>
      </c>
      <c r="Z153" s="347">
        <f t="shared" si="36"/>
        <v>0</v>
      </c>
      <c r="AA153" s="348">
        <f t="shared" si="37"/>
        <v>0</v>
      </c>
      <c r="AB153" s="348">
        <f t="shared" si="38"/>
        <v>0</v>
      </c>
      <c r="AC153" s="347">
        <f t="shared" si="39"/>
        <v>0</v>
      </c>
      <c r="AD153" s="348">
        <f t="shared" si="40"/>
        <v>0</v>
      </c>
      <c r="AE153" s="209"/>
      <c r="AF153" s="209"/>
      <c r="AG153" s="209"/>
      <c r="AH153" s="227">
        <v>40</v>
      </c>
      <c r="AI153" s="209">
        <v>0</v>
      </c>
      <c r="AJ153" s="225">
        <v>0</v>
      </c>
      <c r="AK153" s="209">
        <v>0</v>
      </c>
      <c r="AL153" s="209">
        <f t="shared" si="30"/>
        <v>0</v>
      </c>
      <c r="AM153" s="209">
        <f t="shared" si="31"/>
        <v>0</v>
      </c>
      <c r="AN153" s="209">
        <v>0</v>
      </c>
      <c r="AO153" s="209">
        <f t="shared" si="32"/>
        <v>0</v>
      </c>
    </row>
    <row r="154" spans="1:41" s="208" customFormat="1" ht="20.100000000000001" customHeight="1" x14ac:dyDescent="0.25">
      <c r="A154" s="231"/>
      <c r="B154" s="231"/>
      <c r="C154" s="231"/>
      <c r="D154" s="231"/>
      <c r="E154" s="231"/>
      <c r="F154" s="231"/>
      <c r="G154" s="231"/>
      <c r="H154" s="231"/>
      <c r="I154" s="231"/>
      <c r="J154" s="231"/>
      <c r="K154" s="231"/>
      <c r="L154" s="231"/>
      <c r="M154" s="231"/>
      <c r="N154" s="231"/>
      <c r="O154" s="231"/>
      <c r="P154" s="231"/>
      <c r="Q154" s="231"/>
      <c r="R154" s="231"/>
      <c r="W154" s="232">
        <f t="shared" si="33"/>
        <v>41</v>
      </c>
      <c r="X154" s="347">
        <f t="shared" si="34"/>
        <v>0</v>
      </c>
      <c r="Y154" s="347">
        <f t="shared" si="35"/>
        <v>0</v>
      </c>
      <c r="Z154" s="347">
        <f t="shared" si="36"/>
        <v>0</v>
      </c>
      <c r="AA154" s="348">
        <f t="shared" si="37"/>
        <v>0</v>
      </c>
      <c r="AB154" s="348">
        <f t="shared" si="38"/>
        <v>0</v>
      </c>
      <c r="AC154" s="347">
        <f t="shared" si="39"/>
        <v>0</v>
      </c>
      <c r="AD154" s="348">
        <f t="shared" si="40"/>
        <v>0</v>
      </c>
      <c r="AE154" s="209"/>
      <c r="AF154" s="209"/>
      <c r="AG154" s="209"/>
      <c r="AH154" s="227">
        <v>41</v>
      </c>
      <c r="AI154" s="209">
        <v>0</v>
      </c>
      <c r="AJ154" s="225">
        <v>0</v>
      </c>
      <c r="AK154" s="209">
        <v>0</v>
      </c>
      <c r="AL154" s="209">
        <f t="shared" si="30"/>
        <v>0</v>
      </c>
      <c r="AM154" s="209">
        <f t="shared" si="31"/>
        <v>0</v>
      </c>
      <c r="AN154" s="209">
        <v>0</v>
      </c>
      <c r="AO154" s="209">
        <f t="shared" si="32"/>
        <v>0</v>
      </c>
    </row>
    <row r="155" spans="1:41" s="208" customFormat="1" ht="20.100000000000001" customHeight="1" x14ac:dyDescent="0.25">
      <c r="A155" s="231"/>
      <c r="B155" s="231"/>
      <c r="C155" s="231"/>
      <c r="D155" s="231"/>
      <c r="E155" s="231"/>
      <c r="F155" s="231"/>
      <c r="G155" s="231"/>
      <c r="H155" s="231"/>
      <c r="I155" s="231"/>
      <c r="J155" s="231"/>
      <c r="K155" s="231"/>
      <c r="L155" s="231"/>
      <c r="M155" s="231"/>
      <c r="N155" s="231"/>
      <c r="O155" s="231"/>
      <c r="P155" s="231"/>
      <c r="Q155" s="231"/>
      <c r="R155" s="231"/>
      <c r="W155" s="232">
        <f t="shared" si="33"/>
        <v>42</v>
      </c>
      <c r="X155" s="347">
        <f t="shared" si="34"/>
        <v>0</v>
      </c>
      <c r="Y155" s="347">
        <f t="shared" si="35"/>
        <v>0</v>
      </c>
      <c r="Z155" s="347">
        <f t="shared" si="36"/>
        <v>0</v>
      </c>
      <c r="AA155" s="348">
        <f t="shared" si="37"/>
        <v>0</v>
      </c>
      <c r="AB155" s="348">
        <f t="shared" si="38"/>
        <v>0</v>
      </c>
      <c r="AC155" s="347">
        <f t="shared" si="39"/>
        <v>0</v>
      </c>
      <c r="AD155" s="348">
        <f t="shared" si="40"/>
        <v>0</v>
      </c>
      <c r="AE155" s="209"/>
      <c r="AF155" s="209"/>
      <c r="AG155" s="209"/>
      <c r="AH155" s="227">
        <v>42</v>
      </c>
      <c r="AI155" s="209">
        <v>0</v>
      </c>
      <c r="AJ155" s="225">
        <v>0</v>
      </c>
      <c r="AK155" s="209">
        <v>0</v>
      </c>
      <c r="AL155" s="209">
        <f t="shared" si="30"/>
        <v>0</v>
      </c>
      <c r="AM155" s="209">
        <f t="shared" si="31"/>
        <v>0</v>
      </c>
      <c r="AN155" s="209">
        <v>0</v>
      </c>
      <c r="AO155" s="209">
        <f t="shared" si="32"/>
        <v>0</v>
      </c>
    </row>
    <row r="156" spans="1:41" s="208" customFormat="1" ht="20.100000000000001" customHeight="1" x14ac:dyDescent="0.25">
      <c r="A156" s="231"/>
      <c r="B156" s="231"/>
      <c r="C156" s="231"/>
      <c r="D156" s="231"/>
      <c r="E156" s="231"/>
      <c r="F156" s="231"/>
      <c r="G156" s="231"/>
      <c r="H156" s="231"/>
      <c r="I156" s="231"/>
      <c r="J156" s="231"/>
      <c r="K156" s="231"/>
      <c r="L156" s="231"/>
      <c r="M156" s="231"/>
      <c r="N156" s="231"/>
      <c r="O156" s="231"/>
      <c r="P156" s="231"/>
      <c r="Q156" s="231"/>
      <c r="R156" s="231"/>
      <c r="W156" s="232">
        <f t="shared" si="33"/>
        <v>43</v>
      </c>
      <c r="X156" s="347">
        <f t="shared" si="34"/>
        <v>0</v>
      </c>
      <c r="Y156" s="347">
        <f t="shared" si="35"/>
        <v>0</v>
      </c>
      <c r="Z156" s="347">
        <f t="shared" si="36"/>
        <v>0</v>
      </c>
      <c r="AA156" s="348">
        <f t="shared" si="37"/>
        <v>0</v>
      </c>
      <c r="AB156" s="348">
        <f t="shared" si="38"/>
        <v>0</v>
      </c>
      <c r="AC156" s="347">
        <f t="shared" si="39"/>
        <v>0</v>
      </c>
      <c r="AD156" s="348">
        <f t="shared" si="40"/>
        <v>0</v>
      </c>
      <c r="AE156" s="209"/>
      <c r="AF156" s="209"/>
      <c r="AG156" s="209"/>
      <c r="AH156" s="227">
        <v>43</v>
      </c>
      <c r="AI156" s="209">
        <v>0</v>
      </c>
      <c r="AJ156" s="225">
        <v>0</v>
      </c>
      <c r="AK156" s="209">
        <v>0</v>
      </c>
      <c r="AL156" s="209">
        <f t="shared" si="30"/>
        <v>0</v>
      </c>
      <c r="AM156" s="209">
        <f t="shared" si="31"/>
        <v>0</v>
      </c>
      <c r="AN156" s="209">
        <v>0</v>
      </c>
      <c r="AO156" s="209">
        <f t="shared" si="32"/>
        <v>0</v>
      </c>
    </row>
    <row r="157" spans="1:41" s="208" customFormat="1" ht="20.100000000000001" customHeight="1" x14ac:dyDescent="0.25">
      <c r="A157" s="231"/>
      <c r="B157" s="231"/>
      <c r="C157" s="231"/>
      <c r="D157" s="231"/>
      <c r="E157" s="231"/>
      <c r="F157" s="231"/>
      <c r="G157" s="231"/>
      <c r="H157" s="231"/>
      <c r="I157" s="231"/>
      <c r="J157" s="231"/>
      <c r="K157" s="231"/>
      <c r="L157" s="231"/>
      <c r="M157" s="231"/>
      <c r="N157" s="231"/>
      <c r="O157" s="231"/>
      <c r="P157" s="231"/>
      <c r="Q157" s="231"/>
      <c r="R157" s="231"/>
      <c r="W157" s="232">
        <f t="shared" si="33"/>
        <v>44</v>
      </c>
      <c r="X157" s="347">
        <f t="shared" si="34"/>
        <v>0</v>
      </c>
      <c r="Y157" s="347">
        <f t="shared" si="35"/>
        <v>0</v>
      </c>
      <c r="Z157" s="347">
        <f t="shared" si="36"/>
        <v>0</v>
      </c>
      <c r="AA157" s="348">
        <f t="shared" si="37"/>
        <v>0</v>
      </c>
      <c r="AB157" s="348">
        <f t="shared" si="38"/>
        <v>0</v>
      </c>
      <c r="AC157" s="347">
        <f t="shared" si="39"/>
        <v>0</v>
      </c>
      <c r="AD157" s="348">
        <f t="shared" si="40"/>
        <v>0</v>
      </c>
      <c r="AE157" s="209"/>
      <c r="AF157" s="209"/>
      <c r="AG157" s="209"/>
      <c r="AH157" s="227">
        <v>44</v>
      </c>
      <c r="AI157" s="209">
        <v>0</v>
      </c>
      <c r="AJ157" s="225">
        <v>0</v>
      </c>
      <c r="AK157" s="209">
        <v>0</v>
      </c>
      <c r="AL157" s="209">
        <f t="shared" si="30"/>
        <v>0</v>
      </c>
      <c r="AM157" s="209">
        <f t="shared" si="31"/>
        <v>0</v>
      </c>
      <c r="AN157" s="209">
        <v>0</v>
      </c>
      <c r="AO157" s="209">
        <f t="shared" si="32"/>
        <v>0</v>
      </c>
    </row>
    <row r="158" spans="1:41" s="208" customFormat="1" ht="20.100000000000001" customHeight="1" x14ac:dyDescent="0.25">
      <c r="A158" s="231"/>
      <c r="B158" s="231"/>
      <c r="C158" s="231"/>
      <c r="D158" s="231"/>
      <c r="E158" s="231"/>
      <c r="F158" s="231"/>
      <c r="G158" s="231"/>
      <c r="H158" s="231"/>
      <c r="I158" s="231"/>
      <c r="J158" s="231"/>
      <c r="K158" s="231"/>
      <c r="L158" s="231"/>
      <c r="M158" s="231"/>
      <c r="N158" s="231"/>
      <c r="O158" s="231"/>
      <c r="P158" s="231"/>
      <c r="Q158" s="231"/>
      <c r="R158" s="231"/>
      <c r="W158" s="232">
        <f t="shared" si="33"/>
        <v>45</v>
      </c>
      <c r="X158" s="347">
        <f t="shared" si="34"/>
        <v>0</v>
      </c>
      <c r="Y158" s="347">
        <f t="shared" si="35"/>
        <v>0</v>
      </c>
      <c r="Z158" s="347">
        <f t="shared" si="36"/>
        <v>0</v>
      </c>
      <c r="AA158" s="348">
        <f t="shared" si="37"/>
        <v>0</v>
      </c>
      <c r="AB158" s="348">
        <f t="shared" si="38"/>
        <v>0</v>
      </c>
      <c r="AC158" s="347">
        <f t="shared" si="39"/>
        <v>0</v>
      </c>
      <c r="AD158" s="348">
        <f t="shared" si="40"/>
        <v>0</v>
      </c>
      <c r="AE158" s="209"/>
      <c r="AF158" s="209"/>
      <c r="AG158" s="209"/>
      <c r="AH158" s="227">
        <v>45</v>
      </c>
      <c r="AI158" s="209">
        <v>0</v>
      </c>
      <c r="AJ158" s="225">
        <v>0</v>
      </c>
      <c r="AK158" s="209">
        <v>0</v>
      </c>
      <c r="AL158" s="209">
        <f t="shared" si="30"/>
        <v>0</v>
      </c>
      <c r="AM158" s="209">
        <f t="shared" si="31"/>
        <v>0</v>
      </c>
      <c r="AN158" s="209">
        <v>0</v>
      </c>
      <c r="AO158" s="209">
        <f t="shared" si="32"/>
        <v>0</v>
      </c>
    </row>
    <row r="159" spans="1:41" s="208" customFormat="1" ht="20.100000000000001" customHeight="1" x14ac:dyDescent="0.25">
      <c r="A159" s="231"/>
      <c r="B159" s="231"/>
      <c r="C159" s="231"/>
      <c r="D159" s="231"/>
      <c r="E159" s="231"/>
      <c r="F159" s="231"/>
      <c r="G159" s="231"/>
      <c r="H159" s="231"/>
      <c r="I159" s="231"/>
      <c r="J159" s="231"/>
      <c r="K159" s="231"/>
      <c r="L159" s="231"/>
      <c r="M159" s="231"/>
      <c r="N159" s="231"/>
      <c r="O159" s="231"/>
      <c r="P159" s="231"/>
      <c r="Q159" s="231"/>
      <c r="R159" s="231"/>
      <c r="W159" s="232">
        <f t="shared" si="33"/>
        <v>46</v>
      </c>
      <c r="X159" s="347">
        <f t="shared" si="34"/>
        <v>0</v>
      </c>
      <c r="Y159" s="347">
        <f t="shared" si="35"/>
        <v>0</v>
      </c>
      <c r="Z159" s="347">
        <f t="shared" si="36"/>
        <v>0</v>
      </c>
      <c r="AA159" s="348">
        <f t="shared" si="37"/>
        <v>0</v>
      </c>
      <c r="AB159" s="348">
        <f t="shared" si="38"/>
        <v>0</v>
      </c>
      <c r="AC159" s="347">
        <f t="shared" si="39"/>
        <v>0</v>
      </c>
      <c r="AD159" s="348">
        <f t="shared" si="40"/>
        <v>0</v>
      </c>
      <c r="AE159" s="209"/>
      <c r="AF159" s="209"/>
      <c r="AG159" s="209"/>
      <c r="AH159" s="227">
        <v>46</v>
      </c>
      <c r="AI159" s="209">
        <v>0</v>
      </c>
      <c r="AJ159" s="225">
        <v>0</v>
      </c>
      <c r="AK159" s="209">
        <v>0</v>
      </c>
      <c r="AL159" s="209">
        <f t="shared" si="30"/>
        <v>0</v>
      </c>
      <c r="AM159" s="209">
        <f t="shared" si="31"/>
        <v>0</v>
      </c>
      <c r="AN159" s="209">
        <v>0</v>
      </c>
      <c r="AO159" s="209">
        <f t="shared" si="32"/>
        <v>0</v>
      </c>
    </row>
    <row r="160" spans="1:41" s="208" customFormat="1" ht="20.100000000000001" customHeight="1" x14ac:dyDescent="0.25">
      <c r="A160" s="231"/>
      <c r="B160" s="231"/>
      <c r="C160" s="231"/>
      <c r="D160" s="231"/>
      <c r="E160" s="231"/>
      <c r="F160" s="231"/>
      <c r="G160" s="231"/>
      <c r="H160" s="231"/>
      <c r="I160" s="231"/>
      <c r="J160" s="231"/>
      <c r="K160" s="231"/>
      <c r="L160" s="231"/>
      <c r="M160" s="231"/>
      <c r="N160" s="231"/>
      <c r="O160" s="231"/>
      <c r="P160" s="231"/>
      <c r="Q160" s="231"/>
      <c r="R160" s="231"/>
      <c r="W160" s="232">
        <f t="shared" si="33"/>
        <v>47</v>
      </c>
      <c r="X160" s="347">
        <f t="shared" si="34"/>
        <v>0</v>
      </c>
      <c r="Y160" s="347">
        <f t="shared" si="35"/>
        <v>0</v>
      </c>
      <c r="Z160" s="347">
        <f t="shared" si="36"/>
        <v>0</v>
      </c>
      <c r="AA160" s="348">
        <f t="shared" si="37"/>
        <v>0</v>
      </c>
      <c r="AB160" s="348">
        <f t="shared" si="38"/>
        <v>0</v>
      </c>
      <c r="AC160" s="347">
        <f t="shared" si="39"/>
        <v>0</v>
      </c>
      <c r="AD160" s="348">
        <f t="shared" si="40"/>
        <v>0</v>
      </c>
      <c r="AE160" s="209"/>
      <c r="AF160" s="209"/>
      <c r="AG160" s="209"/>
      <c r="AH160" s="227">
        <v>47</v>
      </c>
      <c r="AI160" s="209">
        <v>0</v>
      </c>
      <c r="AJ160" s="225">
        <v>0</v>
      </c>
      <c r="AK160" s="209">
        <v>0</v>
      </c>
      <c r="AL160" s="209">
        <f t="shared" si="30"/>
        <v>0</v>
      </c>
      <c r="AM160" s="209">
        <f t="shared" si="31"/>
        <v>0</v>
      </c>
      <c r="AN160" s="209">
        <v>0</v>
      </c>
      <c r="AO160" s="209">
        <f t="shared" si="32"/>
        <v>0</v>
      </c>
    </row>
    <row r="161" spans="1:41" s="208" customFormat="1" ht="20.100000000000001" customHeight="1" x14ac:dyDescent="0.25">
      <c r="A161" s="231"/>
      <c r="B161" s="231"/>
      <c r="C161" s="231"/>
      <c r="D161" s="231"/>
      <c r="E161" s="231"/>
      <c r="F161" s="231"/>
      <c r="G161" s="231"/>
      <c r="H161" s="231"/>
      <c r="I161" s="231"/>
      <c r="J161" s="231"/>
      <c r="K161" s="231"/>
      <c r="L161" s="231"/>
      <c r="M161" s="231"/>
      <c r="N161" s="231"/>
      <c r="O161" s="231"/>
      <c r="P161" s="231"/>
      <c r="Q161" s="231"/>
      <c r="R161" s="231"/>
      <c r="W161" s="232">
        <f t="shared" si="33"/>
        <v>48</v>
      </c>
      <c r="X161" s="347">
        <f t="shared" si="34"/>
        <v>0</v>
      </c>
      <c r="Y161" s="347">
        <f t="shared" si="35"/>
        <v>0</v>
      </c>
      <c r="Z161" s="347">
        <f t="shared" si="36"/>
        <v>0</v>
      </c>
      <c r="AA161" s="348">
        <f t="shared" si="37"/>
        <v>0</v>
      </c>
      <c r="AB161" s="348">
        <f t="shared" si="38"/>
        <v>0</v>
      </c>
      <c r="AC161" s="347">
        <f t="shared" si="39"/>
        <v>0</v>
      </c>
      <c r="AD161" s="348">
        <f t="shared" si="40"/>
        <v>0</v>
      </c>
      <c r="AE161" s="209"/>
      <c r="AF161" s="209"/>
      <c r="AG161" s="209"/>
      <c r="AH161" s="227">
        <v>48</v>
      </c>
      <c r="AI161" s="209">
        <v>0</v>
      </c>
      <c r="AJ161" s="225">
        <v>0</v>
      </c>
      <c r="AK161" s="209">
        <v>0</v>
      </c>
      <c r="AL161" s="209">
        <f t="shared" si="30"/>
        <v>0</v>
      </c>
      <c r="AM161" s="209">
        <f t="shared" si="31"/>
        <v>0</v>
      </c>
      <c r="AN161" s="209">
        <v>0</v>
      </c>
      <c r="AO161" s="209">
        <f t="shared" si="32"/>
        <v>0</v>
      </c>
    </row>
    <row r="162" spans="1:41" s="208" customFormat="1" ht="20.100000000000001" customHeight="1" x14ac:dyDescent="0.25">
      <c r="A162" s="231"/>
      <c r="B162" s="231"/>
      <c r="C162" s="231"/>
      <c r="D162" s="231"/>
      <c r="E162" s="231"/>
      <c r="F162" s="231"/>
      <c r="G162" s="231"/>
      <c r="H162" s="231"/>
      <c r="I162" s="231"/>
      <c r="J162" s="231"/>
      <c r="K162" s="231"/>
      <c r="L162" s="231"/>
      <c r="M162" s="231"/>
      <c r="N162" s="231"/>
      <c r="O162" s="231"/>
      <c r="P162" s="231"/>
      <c r="Q162" s="231"/>
      <c r="R162" s="231"/>
      <c r="W162" s="232">
        <f t="shared" si="33"/>
        <v>49</v>
      </c>
      <c r="X162" s="347">
        <f t="shared" si="34"/>
        <v>0</v>
      </c>
      <c r="Y162" s="347">
        <f t="shared" si="35"/>
        <v>0</v>
      </c>
      <c r="Z162" s="347">
        <f t="shared" si="36"/>
        <v>0</v>
      </c>
      <c r="AA162" s="348">
        <f t="shared" si="37"/>
        <v>0</v>
      </c>
      <c r="AB162" s="348">
        <f t="shared" si="38"/>
        <v>0</v>
      </c>
      <c r="AC162" s="347">
        <f t="shared" si="39"/>
        <v>0</v>
      </c>
      <c r="AD162" s="348">
        <f t="shared" si="40"/>
        <v>0</v>
      </c>
      <c r="AE162" s="209"/>
      <c r="AF162" s="209"/>
      <c r="AG162" s="209"/>
      <c r="AH162" s="227">
        <v>49</v>
      </c>
      <c r="AI162" s="209">
        <v>0</v>
      </c>
      <c r="AJ162" s="225">
        <v>0</v>
      </c>
      <c r="AK162" s="209">
        <v>0</v>
      </c>
      <c r="AL162" s="209">
        <f t="shared" si="30"/>
        <v>0</v>
      </c>
      <c r="AM162" s="209">
        <f t="shared" si="31"/>
        <v>0</v>
      </c>
      <c r="AN162" s="209">
        <v>0</v>
      </c>
      <c r="AO162" s="209">
        <f t="shared" si="32"/>
        <v>0</v>
      </c>
    </row>
    <row r="163" spans="1:41" s="208" customFormat="1" ht="20.100000000000001" customHeight="1" x14ac:dyDescent="0.25">
      <c r="A163" s="231"/>
      <c r="B163" s="231"/>
      <c r="C163" s="231"/>
      <c r="D163" s="231"/>
      <c r="E163" s="231"/>
      <c r="F163" s="231"/>
      <c r="G163" s="231"/>
      <c r="H163" s="231"/>
      <c r="I163" s="231"/>
      <c r="J163" s="231"/>
      <c r="K163" s="231"/>
      <c r="L163" s="231"/>
      <c r="M163" s="231"/>
      <c r="N163" s="231"/>
      <c r="O163" s="231"/>
      <c r="P163" s="231"/>
      <c r="Q163" s="231"/>
      <c r="R163" s="231"/>
      <c r="W163" s="232">
        <f t="shared" si="33"/>
        <v>50</v>
      </c>
      <c r="X163" s="347">
        <f t="shared" si="34"/>
        <v>0</v>
      </c>
      <c r="Y163" s="347">
        <f t="shared" si="35"/>
        <v>0</v>
      </c>
      <c r="Z163" s="347">
        <f t="shared" si="36"/>
        <v>0</v>
      </c>
      <c r="AA163" s="348">
        <f t="shared" si="37"/>
        <v>0</v>
      </c>
      <c r="AB163" s="348">
        <f t="shared" si="38"/>
        <v>0</v>
      </c>
      <c r="AC163" s="347">
        <f t="shared" si="39"/>
        <v>0</v>
      </c>
      <c r="AD163" s="348">
        <f t="shared" si="40"/>
        <v>0</v>
      </c>
      <c r="AE163" s="209"/>
      <c r="AF163" s="209"/>
      <c r="AG163" s="209"/>
      <c r="AH163" s="227">
        <v>50</v>
      </c>
      <c r="AI163" s="209">
        <v>0</v>
      </c>
      <c r="AJ163" s="225">
        <v>0</v>
      </c>
      <c r="AK163" s="209">
        <v>0</v>
      </c>
      <c r="AL163" s="209">
        <f t="shared" si="30"/>
        <v>0</v>
      </c>
      <c r="AM163" s="209">
        <f t="shared" si="31"/>
        <v>0</v>
      </c>
      <c r="AN163" s="209">
        <v>0</v>
      </c>
      <c r="AO163" s="209">
        <f t="shared" si="32"/>
        <v>0</v>
      </c>
    </row>
    <row r="164" spans="1:41" s="208" customFormat="1" ht="20.100000000000001" customHeight="1" x14ac:dyDescent="0.25">
      <c r="A164" s="231"/>
      <c r="B164" s="231"/>
      <c r="C164" s="231"/>
      <c r="D164" s="231"/>
      <c r="E164" s="231"/>
      <c r="F164" s="231"/>
      <c r="G164" s="231"/>
      <c r="H164" s="231"/>
      <c r="I164" s="231"/>
      <c r="J164" s="231"/>
      <c r="K164" s="231"/>
      <c r="L164" s="231"/>
      <c r="M164" s="231"/>
      <c r="N164" s="231"/>
      <c r="O164" s="231"/>
      <c r="P164" s="231"/>
      <c r="Q164" s="231"/>
      <c r="R164" s="231"/>
      <c r="W164" s="232">
        <f t="shared" si="33"/>
        <v>51</v>
      </c>
      <c r="X164" s="347">
        <f t="shared" si="34"/>
        <v>0</v>
      </c>
      <c r="Y164" s="347">
        <f t="shared" si="35"/>
        <v>0</v>
      </c>
      <c r="Z164" s="347">
        <f t="shared" si="36"/>
        <v>0</v>
      </c>
      <c r="AA164" s="348">
        <f t="shared" si="37"/>
        <v>0</v>
      </c>
      <c r="AB164" s="348">
        <f t="shared" si="38"/>
        <v>0</v>
      </c>
      <c r="AC164" s="347">
        <f t="shared" si="39"/>
        <v>0</v>
      </c>
      <c r="AD164" s="348">
        <f t="shared" si="40"/>
        <v>0</v>
      </c>
      <c r="AE164" s="209"/>
      <c r="AF164" s="209"/>
      <c r="AG164" s="209"/>
      <c r="AH164" s="227">
        <v>51</v>
      </c>
      <c r="AI164" s="209">
        <v>0</v>
      </c>
      <c r="AJ164" s="225">
        <v>0</v>
      </c>
      <c r="AK164" s="209">
        <v>0</v>
      </c>
      <c r="AL164" s="209">
        <f t="shared" si="30"/>
        <v>0</v>
      </c>
      <c r="AM164" s="209">
        <f t="shared" si="31"/>
        <v>0</v>
      </c>
      <c r="AN164" s="209">
        <v>0</v>
      </c>
      <c r="AO164" s="209">
        <f t="shared" si="32"/>
        <v>0</v>
      </c>
    </row>
    <row r="165" spans="1:41" s="208" customFormat="1" ht="20.100000000000001" customHeight="1" x14ac:dyDescent="0.25">
      <c r="A165" s="231"/>
      <c r="B165" s="231"/>
      <c r="C165" s="231"/>
      <c r="D165" s="231"/>
      <c r="E165" s="231"/>
      <c r="F165" s="231"/>
      <c r="G165" s="231"/>
      <c r="H165" s="231"/>
      <c r="I165" s="231"/>
      <c r="J165" s="231"/>
      <c r="K165" s="231"/>
      <c r="L165" s="231"/>
      <c r="M165" s="231"/>
      <c r="N165" s="231"/>
      <c r="O165" s="231"/>
      <c r="P165" s="231"/>
      <c r="Q165" s="231"/>
      <c r="R165" s="231"/>
      <c r="W165" s="232">
        <f t="shared" si="33"/>
        <v>52</v>
      </c>
      <c r="X165" s="347">
        <f t="shared" si="34"/>
        <v>0</v>
      </c>
      <c r="Y165" s="347">
        <f t="shared" si="35"/>
        <v>0</v>
      </c>
      <c r="Z165" s="347">
        <f t="shared" si="36"/>
        <v>0</v>
      </c>
      <c r="AA165" s="348">
        <f t="shared" si="37"/>
        <v>0</v>
      </c>
      <c r="AB165" s="348">
        <f t="shared" si="38"/>
        <v>0</v>
      </c>
      <c r="AC165" s="347">
        <f t="shared" si="39"/>
        <v>0</v>
      </c>
      <c r="AD165" s="348">
        <f t="shared" si="40"/>
        <v>0</v>
      </c>
      <c r="AE165" s="209"/>
      <c r="AF165" s="209"/>
      <c r="AG165" s="209"/>
      <c r="AH165" s="227">
        <v>52</v>
      </c>
      <c r="AI165" s="209">
        <v>0</v>
      </c>
      <c r="AJ165" s="225">
        <v>0</v>
      </c>
      <c r="AK165" s="209">
        <v>0</v>
      </c>
      <c r="AL165" s="209">
        <f t="shared" si="30"/>
        <v>0</v>
      </c>
      <c r="AM165" s="209">
        <f t="shared" si="31"/>
        <v>0</v>
      </c>
      <c r="AN165" s="209">
        <v>0</v>
      </c>
      <c r="AO165" s="209">
        <f t="shared" si="32"/>
        <v>0</v>
      </c>
    </row>
    <row r="166" spans="1:41" s="208" customFormat="1" ht="20.100000000000001" customHeight="1" x14ac:dyDescent="0.25">
      <c r="A166" s="231"/>
      <c r="B166" s="231"/>
      <c r="C166" s="231"/>
      <c r="D166" s="231"/>
      <c r="E166" s="231"/>
      <c r="F166" s="231"/>
      <c r="G166" s="231"/>
      <c r="H166" s="231"/>
      <c r="I166" s="231"/>
      <c r="J166" s="231"/>
      <c r="K166" s="231"/>
      <c r="L166" s="231"/>
      <c r="M166" s="231"/>
      <c r="N166" s="231"/>
      <c r="O166" s="231"/>
      <c r="P166" s="231"/>
      <c r="Q166" s="231"/>
      <c r="R166" s="231"/>
      <c r="W166" s="232">
        <f t="shared" si="33"/>
        <v>53</v>
      </c>
      <c r="X166" s="347">
        <f t="shared" si="34"/>
        <v>0</v>
      </c>
      <c r="Y166" s="347">
        <f t="shared" si="35"/>
        <v>0</v>
      </c>
      <c r="Z166" s="347">
        <f t="shared" si="36"/>
        <v>0</v>
      </c>
      <c r="AA166" s="348">
        <f t="shared" si="37"/>
        <v>0</v>
      </c>
      <c r="AB166" s="348">
        <f t="shared" si="38"/>
        <v>0</v>
      </c>
      <c r="AC166" s="347">
        <f t="shared" si="39"/>
        <v>0</v>
      </c>
      <c r="AD166" s="348">
        <f t="shared" si="40"/>
        <v>0</v>
      </c>
      <c r="AE166" s="209"/>
      <c r="AF166" s="209"/>
      <c r="AG166" s="209"/>
      <c r="AH166" s="227">
        <v>53</v>
      </c>
      <c r="AI166" s="209">
        <v>0</v>
      </c>
      <c r="AJ166" s="225">
        <v>0</v>
      </c>
      <c r="AK166" s="209">
        <v>0</v>
      </c>
      <c r="AL166" s="209">
        <f t="shared" si="30"/>
        <v>0</v>
      </c>
      <c r="AM166" s="209">
        <f t="shared" si="31"/>
        <v>0</v>
      </c>
      <c r="AN166" s="209">
        <v>0</v>
      </c>
      <c r="AO166" s="209">
        <f t="shared" si="32"/>
        <v>0</v>
      </c>
    </row>
    <row r="167" spans="1:41" s="208" customFormat="1" ht="20.100000000000001" customHeight="1" x14ac:dyDescent="0.25">
      <c r="A167" s="231"/>
      <c r="B167" s="231"/>
      <c r="C167" s="231"/>
      <c r="D167" s="231"/>
      <c r="E167" s="231"/>
      <c r="F167" s="231"/>
      <c r="G167" s="231"/>
      <c r="H167" s="231"/>
      <c r="I167" s="231"/>
      <c r="J167" s="231"/>
      <c r="K167" s="231"/>
      <c r="L167" s="231"/>
      <c r="M167" s="231"/>
      <c r="N167" s="231"/>
      <c r="O167" s="231"/>
      <c r="P167" s="231"/>
      <c r="Q167" s="231"/>
      <c r="R167" s="231"/>
      <c r="W167" s="232">
        <f t="shared" si="33"/>
        <v>54</v>
      </c>
      <c r="X167" s="347">
        <f t="shared" si="34"/>
        <v>0</v>
      </c>
      <c r="Y167" s="347">
        <f t="shared" si="35"/>
        <v>0</v>
      </c>
      <c r="Z167" s="347">
        <f t="shared" si="36"/>
        <v>0</v>
      </c>
      <c r="AA167" s="348">
        <f t="shared" si="37"/>
        <v>0</v>
      </c>
      <c r="AB167" s="348">
        <f t="shared" si="38"/>
        <v>0</v>
      </c>
      <c r="AC167" s="347">
        <f t="shared" si="39"/>
        <v>0</v>
      </c>
      <c r="AD167" s="348">
        <f t="shared" si="40"/>
        <v>0</v>
      </c>
      <c r="AE167" s="209"/>
      <c r="AF167" s="209"/>
      <c r="AG167" s="209"/>
      <c r="AH167" s="227">
        <v>54</v>
      </c>
      <c r="AI167" s="209">
        <v>0</v>
      </c>
      <c r="AJ167" s="225">
        <v>0</v>
      </c>
      <c r="AK167" s="209">
        <v>0</v>
      </c>
      <c r="AL167" s="209">
        <f t="shared" si="30"/>
        <v>0</v>
      </c>
      <c r="AM167" s="209">
        <f t="shared" si="31"/>
        <v>0</v>
      </c>
      <c r="AN167" s="209">
        <v>0</v>
      </c>
      <c r="AO167" s="209">
        <f t="shared" si="32"/>
        <v>0</v>
      </c>
    </row>
    <row r="168" spans="1:41" s="208" customFormat="1" ht="20.100000000000001" customHeight="1" x14ac:dyDescent="0.25">
      <c r="A168" s="231"/>
      <c r="B168" s="231"/>
      <c r="C168" s="231"/>
      <c r="D168" s="231"/>
      <c r="E168" s="231"/>
      <c r="F168" s="231"/>
      <c r="G168" s="231"/>
      <c r="H168" s="231"/>
      <c r="I168" s="231"/>
      <c r="J168" s="231"/>
      <c r="K168" s="231"/>
      <c r="L168" s="231"/>
      <c r="M168" s="231"/>
      <c r="N168" s="231"/>
      <c r="O168" s="231"/>
      <c r="P168" s="231"/>
      <c r="Q168" s="231"/>
      <c r="R168" s="231"/>
      <c r="W168" s="232">
        <f t="shared" si="33"/>
        <v>55</v>
      </c>
      <c r="X168" s="347">
        <f t="shared" si="34"/>
        <v>0</v>
      </c>
      <c r="Y168" s="347">
        <f t="shared" si="35"/>
        <v>0</v>
      </c>
      <c r="Z168" s="347">
        <f t="shared" si="36"/>
        <v>0</v>
      </c>
      <c r="AA168" s="348">
        <f t="shared" si="37"/>
        <v>0</v>
      </c>
      <c r="AB168" s="348">
        <f t="shared" si="38"/>
        <v>0</v>
      </c>
      <c r="AC168" s="347">
        <f t="shared" si="39"/>
        <v>0</v>
      </c>
      <c r="AD168" s="348">
        <f t="shared" si="40"/>
        <v>0</v>
      </c>
      <c r="AE168" s="209"/>
      <c r="AF168" s="209"/>
      <c r="AG168" s="209"/>
      <c r="AH168" s="227">
        <v>55</v>
      </c>
      <c r="AI168" s="209">
        <v>0</v>
      </c>
      <c r="AJ168" s="225">
        <v>0</v>
      </c>
      <c r="AK168" s="209">
        <v>0</v>
      </c>
      <c r="AL168" s="209">
        <f t="shared" si="30"/>
        <v>0</v>
      </c>
      <c r="AM168" s="209">
        <f t="shared" si="31"/>
        <v>0</v>
      </c>
      <c r="AN168" s="209">
        <v>0</v>
      </c>
      <c r="AO168" s="209">
        <f t="shared" si="32"/>
        <v>0</v>
      </c>
    </row>
    <row r="169" spans="1:41" s="208" customFormat="1" ht="20.100000000000001" customHeight="1" x14ac:dyDescent="0.25">
      <c r="A169" s="231"/>
      <c r="B169" s="231"/>
      <c r="C169" s="231"/>
      <c r="D169" s="231"/>
      <c r="E169" s="231"/>
      <c r="F169" s="231"/>
      <c r="G169" s="231"/>
      <c r="H169" s="231"/>
      <c r="I169" s="231"/>
      <c r="J169" s="231"/>
      <c r="K169" s="231"/>
      <c r="L169" s="231"/>
      <c r="M169" s="231"/>
      <c r="N169" s="231"/>
      <c r="O169" s="231"/>
      <c r="P169" s="231"/>
      <c r="Q169" s="231"/>
      <c r="R169" s="231"/>
      <c r="W169" s="232">
        <f t="shared" si="33"/>
        <v>56</v>
      </c>
      <c r="X169" s="347">
        <f t="shared" si="34"/>
        <v>0</v>
      </c>
      <c r="Y169" s="347">
        <f t="shared" si="35"/>
        <v>0</v>
      </c>
      <c r="Z169" s="347">
        <f t="shared" si="36"/>
        <v>0</v>
      </c>
      <c r="AA169" s="348">
        <f t="shared" si="37"/>
        <v>0</v>
      </c>
      <c r="AB169" s="348">
        <f t="shared" si="38"/>
        <v>0</v>
      </c>
      <c r="AC169" s="347">
        <f t="shared" si="39"/>
        <v>0</v>
      </c>
      <c r="AD169" s="348">
        <f t="shared" si="40"/>
        <v>0</v>
      </c>
      <c r="AE169" s="209"/>
      <c r="AF169" s="209"/>
      <c r="AG169" s="209"/>
      <c r="AH169" s="227">
        <v>56</v>
      </c>
      <c r="AI169" s="209">
        <v>0</v>
      </c>
      <c r="AJ169" s="225">
        <v>0</v>
      </c>
      <c r="AK169" s="209">
        <v>0</v>
      </c>
      <c r="AL169" s="209">
        <f t="shared" si="30"/>
        <v>0</v>
      </c>
      <c r="AM169" s="209">
        <f t="shared" si="31"/>
        <v>0</v>
      </c>
      <c r="AN169" s="209">
        <v>0</v>
      </c>
      <c r="AO169" s="209">
        <f t="shared" si="32"/>
        <v>0</v>
      </c>
    </row>
    <row r="170" spans="1:41" ht="20.100000000000001" customHeight="1" x14ac:dyDescent="0.25">
      <c r="W170" s="232">
        <f t="shared" si="33"/>
        <v>57</v>
      </c>
      <c r="X170" s="347">
        <f t="shared" si="34"/>
        <v>0</v>
      </c>
      <c r="Y170" s="347">
        <f t="shared" si="35"/>
        <v>0</v>
      </c>
      <c r="Z170" s="347">
        <f t="shared" si="36"/>
        <v>0</v>
      </c>
      <c r="AA170" s="348">
        <f t="shared" si="37"/>
        <v>0</v>
      </c>
      <c r="AB170" s="348">
        <f t="shared" si="38"/>
        <v>0</v>
      </c>
      <c r="AC170" s="347">
        <f t="shared" si="39"/>
        <v>0</v>
      </c>
      <c r="AD170" s="348">
        <f t="shared" si="40"/>
        <v>0</v>
      </c>
      <c r="AH170" s="227">
        <v>57</v>
      </c>
      <c r="AI170" s="209">
        <v>0</v>
      </c>
      <c r="AJ170" s="225">
        <v>0</v>
      </c>
      <c r="AK170" s="209">
        <v>0</v>
      </c>
      <c r="AL170" s="209">
        <f t="shared" si="30"/>
        <v>0</v>
      </c>
      <c r="AM170" s="209">
        <f t="shared" si="31"/>
        <v>0</v>
      </c>
      <c r="AN170" s="209">
        <v>0</v>
      </c>
      <c r="AO170" s="209">
        <f t="shared" si="32"/>
        <v>0</v>
      </c>
    </row>
    <row r="171" spans="1:41" ht="20.100000000000001" customHeight="1" x14ac:dyDescent="0.25">
      <c r="W171" s="232">
        <f t="shared" si="33"/>
        <v>58</v>
      </c>
      <c r="X171" s="347">
        <f t="shared" si="34"/>
        <v>0</v>
      </c>
      <c r="Y171" s="347">
        <f t="shared" si="35"/>
        <v>0</v>
      </c>
      <c r="Z171" s="347">
        <f t="shared" si="36"/>
        <v>0</v>
      </c>
      <c r="AA171" s="348">
        <f t="shared" si="37"/>
        <v>0</v>
      </c>
      <c r="AB171" s="348">
        <f t="shared" si="38"/>
        <v>0</v>
      </c>
      <c r="AC171" s="347">
        <f t="shared" si="39"/>
        <v>0</v>
      </c>
      <c r="AD171" s="348">
        <f t="shared" si="40"/>
        <v>0</v>
      </c>
      <c r="AH171" s="227">
        <v>58</v>
      </c>
      <c r="AI171" s="209">
        <v>0</v>
      </c>
      <c r="AJ171" s="225">
        <v>0</v>
      </c>
      <c r="AK171" s="209">
        <v>0</v>
      </c>
      <c r="AL171" s="209">
        <f t="shared" si="30"/>
        <v>0</v>
      </c>
      <c r="AM171" s="209">
        <f t="shared" si="31"/>
        <v>0</v>
      </c>
      <c r="AN171" s="209">
        <v>0</v>
      </c>
      <c r="AO171" s="209">
        <f t="shared" si="32"/>
        <v>0</v>
      </c>
    </row>
    <row r="172" spans="1:41" ht="20.100000000000001" customHeight="1" x14ac:dyDescent="0.25">
      <c r="W172" s="232">
        <f t="shared" si="33"/>
        <v>59</v>
      </c>
      <c r="X172" s="347">
        <f t="shared" si="34"/>
        <v>0</v>
      </c>
      <c r="Y172" s="347">
        <f t="shared" si="35"/>
        <v>0</v>
      </c>
      <c r="Z172" s="347">
        <f t="shared" si="36"/>
        <v>0</v>
      </c>
      <c r="AA172" s="348">
        <f t="shared" si="37"/>
        <v>0</v>
      </c>
      <c r="AB172" s="348">
        <f t="shared" si="38"/>
        <v>0</v>
      </c>
      <c r="AC172" s="347">
        <f t="shared" si="39"/>
        <v>0</v>
      </c>
      <c r="AD172" s="348">
        <f t="shared" si="40"/>
        <v>0</v>
      </c>
      <c r="AH172" s="227">
        <v>59</v>
      </c>
      <c r="AI172" s="209">
        <v>0</v>
      </c>
      <c r="AJ172" s="225">
        <v>0</v>
      </c>
      <c r="AK172" s="209">
        <v>0</v>
      </c>
      <c r="AL172" s="209">
        <f t="shared" si="30"/>
        <v>0</v>
      </c>
      <c r="AM172" s="209">
        <f t="shared" si="31"/>
        <v>0</v>
      </c>
      <c r="AN172" s="209">
        <v>0</v>
      </c>
      <c r="AO172" s="209">
        <f t="shared" si="32"/>
        <v>0</v>
      </c>
    </row>
    <row r="173" spans="1:41" ht="20.100000000000001" customHeight="1" x14ac:dyDescent="0.25">
      <c r="W173" s="232">
        <f t="shared" si="33"/>
        <v>60</v>
      </c>
      <c r="X173" s="347">
        <f t="shared" si="34"/>
        <v>0</v>
      </c>
      <c r="Y173" s="347">
        <f t="shared" si="35"/>
        <v>0</v>
      </c>
      <c r="Z173" s="347">
        <f t="shared" si="36"/>
        <v>0</v>
      </c>
      <c r="AA173" s="348">
        <f t="shared" si="37"/>
        <v>0</v>
      </c>
      <c r="AB173" s="348">
        <f t="shared" si="38"/>
        <v>0</v>
      </c>
      <c r="AC173" s="347">
        <f t="shared" si="39"/>
        <v>0</v>
      </c>
      <c r="AD173" s="348">
        <f t="shared" si="40"/>
        <v>0</v>
      </c>
      <c r="AH173" s="227">
        <v>60</v>
      </c>
      <c r="AI173" s="209">
        <v>0</v>
      </c>
      <c r="AJ173" s="225">
        <v>0</v>
      </c>
      <c r="AK173" s="209">
        <v>0</v>
      </c>
      <c r="AL173" s="209">
        <f t="shared" si="30"/>
        <v>0</v>
      </c>
      <c r="AM173" s="209">
        <f t="shared" si="31"/>
        <v>0</v>
      </c>
      <c r="AN173" s="209">
        <v>0</v>
      </c>
      <c r="AO173" s="209">
        <f t="shared" si="32"/>
        <v>0</v>
      </c>
    </row>
    <row r="174" spans="1:41" ht="20.100000000000001" customHeight="1" x14ac:dyDescent="0.25">
      <c r="W174" s="232">
        <f t="shared" si="33"/>
        <v>61</v>
      </c>
      <c r="X174" s="347">
        <f t="shared" si="34"/>
        <v>0</v>
      </c>
      <c r="Y174" s="347">
        <f t="shared" si="35"/>
        <v>0</v>
      </c>
      <c r="Z174" s="347">
        <f t="shared" si="36"/>
        <v>0</v>
      </c>
      <c r="AA174" s="348">
        <f t="shared" si="37"/>
        <v>0</v>
      </c>
      <c r="AB174" s="348">
        <f t="shared" si="38"/>
        <v>0</v>
      </c>
      <c r="AC174" s="347">
        <f t="shared" si="39"/>
        <v>0</v>
      </c>
      <c r="AD174" s="348">
        <f t="shared" si="40"/>
        <v>0</v>
      </c>
      <c r="AH174" s="227">
        <v>61</v>
      </c>
      <c r="AI174" s="209">
        <v>0</v>
      </c>
      <c r="AJ174" s="225">
        <v>0</v>
      </c>
      <c r="AK174" s="209">
        <v>0</v>
      </c>
      <c r="AL174" s="209">
        <f t="shared" si="30"/>
        <v>0</v>
      </c>
      <c r="AM174" s="209">
        <f t="shared" si="31"/>
        <v>0</v>
      </c>
      <c r="AN174" s="209">
        <v>0</v>
      </c>
      <c r="AO174" s="209">
        <f t="shared" si="32"/>
        <v>0</v>
      </c>
    </row>
    <row r="175" spans="1:41" ht="20.100000000000001" customHeight="1" x14ac:dyDescent="0.25">
      <c r="W175" s="232">
        <f t="shared" si="33"/>
        <v>62</v>
      </c>
      <c r="X175" s="347">
        <f t="shared" si="34"/>
        <v>0</v>
      </c>
      <c r="Y175" s="347">
        <f t="shared" si="35"/>
        <v>0</v>
      </c>
      <c r="Z175" s="347">
        <f t="shared" si="36"/>
        <v>0</v>
      </c>
      <c r="AA175" s="348">
        <f t="shared" si="37"/>
        <v>0</v>
      </c>
      <c r="AB175" s="348">
        <f t="shared" si="38"/>
        <v>0</v>
      </c>
      <c r="AC175" s="347">
        <f t="shared" si="39"/>
        <v>0</v>
      </c>
      <c r="AD175" s="348">
        <f t="shared" si="40"/>
        <v>0</v>
      </c>
      <c r="AH175" s="227">
        <v>62</v>
      </c>
      <c r="AI175" s="209">
        <v>0</v>
      </c>
      <c r="AJ175" s="225">
        <v>0</v>
      </c>
      <c r="AK175" s="209">
        <v>0</v>
      </c>
      <c r="AL175" s="209">
        <f t="shared" si="30"/>
        <v>0</v>
      </c>
      <c r="AM175" s="209">
        <f t="shared" si="31"/>
        <v>0</v>
      </c>
      <c r="AN175" s="209">
        <v>0</v>
      </c>
      <c r="AO175" s="209">
        <f t="shared" si="32"/>
        <v>0</v>
      </c>
    </row>
    <row r="176" spans="1:41" ht="20.100000000000001" customHeight="1" x14ac:dyDescent="0.25">
      <c r="W176" s="232">
        <f t="shared" si="33"/>
        <v>63</v>
      </c>
      <c r="X176" s="347">
        <f t="shared" si="34"/>
        <v>0</v>
      </c>
      <c r="Y176" s="347">
        <f t="shared" si="35"/>
        <v>0</v>
      </c>
      <c r="Z176" s="347">
        <f t="shared" si="36"/>
        <v>0</v>
      </c>
      <c r="AA176" s="348">
        <f t="shared" si="37"/>
        <v>0</v>
      </c>
      <c r="AB176" s="348">
        <f t="shared" si="38"/>
        <v>0</v>
      </c>
      <c r="AC176" s="347">
        <f t="shared" si="39"/>
        <v>0</v>
      </c>
      <c r="AD176" s="348">
        <f t="shared" si="40"/>
        <v>0</v>
      </c>
      <c r="AH176" s="227">
        <v>63</v>
      </c>
      <c r="AI176" s="209">
        <v>0</v>
      </c>
      <c r="AJ176" s="225">
        <v>0</v>
      </c>
      <c r="AK176" s="209">
        <v>0</v>
      </c>
      <c r="AL176" s="209">
        <f t="shared" si="30"/>
        <v>0</v>
      </c>
      <c r="AM176" s="209">
        <f t="shared" si="31"/>
        <v>0</v>
      </c>
      <c r="AN176" s="209">
        <v>0</v>
      </c>
      <c r="AO176" s="209">
        <f t="shared" si="32"/>
        <v>0</v>
      </c>
    </row>
    <row r="177" spans="23:41" ht="20.100000000000001" customHeight="1" x14ac:dyDescent="0.25">
      <c r="W177" s="232">
        <f t="shared" si="33"/>
        <v>64</v>
      </c>
      <c r="X177" s="347">
        <f t="shared" si="34"/>
        <v>0</v>
      </c>
      <c r="Y177" s="347">
        <f t="shared" si="35"/>
        <v>0</v>
      </c>
      <c r="Z177" s="347">
        <f t="shared" si="36"/>
        <v>0</v>
      </c>
      <c r="AA177" s="348">
        <f t="shared" si="37"/>
        <v>0</v>
      </c>
      <c r="AB177" s="348">
        <f t="shared" si="38"/>
        <v>0</v>
      </c>
      <c r="AC177" s="347">
        <f t="shared" si="39"/>
        <v>0</v>
      </c>
      <c r="AD177" s="348">
        <f t="shared" si="40"/>
        <v>0</v>
      </c>
      <c r="AH177" s="227">
        <v>64</v>
      </c>
      <c r="AI177" s="209">
        <v>0</v>
      </c>
      <c r="AJ177" s="225">
        <v>0</v>
      </c>
      <c r="AK177" s="209">
        <v>0</v>
      </c>
      <c r="AL177" s="209">
        <f t="shared" ref="AL177:AL193" si="41">AN177</f>
        <v>0</v>
      </c>
      <c r="AM177" s="209">
        <f t="shared" ref="AM177:AM193" si="42">AK177</f>
        <v>0</v>
      </c>
      <c r="AN177" s="209">
        <v>0</v>
      </c>
      <c r="AO177" s="209">
        <f t="shared" ref="AO177:AO193" si="43">AI177</f>
        <v>0</v>
      </c>
    </row>
    <row r="178" spans="23:41" ht="20.100000000000001" customHeight="1" x14ac:dyDescent="0.25">
      <c r="W178" s="232">
        <f t="shared" ref="W178:W193" si="44">AH178</f>
        <v>65</v>
      </c>
      <c r="X178" s="347">
        <f t="shared" ref="X178:X193" si="45">AI178/100</f>
        <v>0</v>
      </c>
      <c r="Y178" s="347">
        <f t="shared" ref="Y178:Y193" si="46">AJ178/100</f>
        <v>0</v>
      </c>
      <c r="Z178" s="347">
        <f t="shared" ref="Z178:Z193" si="47">AK178/100</f>
        <v>0</v>
      </c>
      <c r="AA178" s="348">
        <f t="shared" ref="AA178:AA193" si="48">AC178</f>
        <v>0</v>
      </c>
      <c r="AB178" s="348">
        <f t="shared" ref="AB178:AB193" si="49">Z178</f>
        <v>0</v>
      </c>
      <c r="AC178" s="347">
        <f t="shared" ref="AC178:AC193" si="50">AN178/100</f>
        <v>0</v>
      </c>
      <c r="AD178" s="348">
        <f t="shared" ref="AD178:AD193" si="51">X178</f>
        <v>0</v>
      </c>
      <c r="AH178" s="227">
        <v>65</v>
      </c>
      <c r="AI178" s="209">
        <v>0</v>
      </c>
      <c r="AJ178" s="225">
        <v>0</v>
      </c>
      <c r="AK178" s="209">
        <v>0</v>
      </c>
      <c r="AL178" s="209">
        <f t="shared" si="41"/>
        <v>0</v>
      </c>
      <c r="AM178" s="209">
        <f t="shared" si="42"/>
        <v>0</v>
      </c>
      <c r="AN178" s="209">
        <v>0</v>
      </c>
      <c r="AO178" s="209">
        <f t="shared" si="43"/>
        <v>0</v>
      </c>
    </row>
    <row r="179" spans="23:41" ht="20.100000000000001" customHeight="1" x14ac:dyDescent="0.25">
      <c r="W179" s="232">
        <f t="shared" si="44"/>
        <v>66</v>
      </c>
      <c r="X179" s="347">
        <f t="shared" si="45"/>
        <v>0</v>
      </c>
      <c r="Y179" s="347">
        <f t="shared" si="46"/>
        <v>0</v>
      </c>
      <c r="Z179" s="347">
        <f t="shared" si="47"/>
        <v>0</v>
      </c>
      <c r="AA179" s="348">
        <f t="shared" si="48"/>
        <v>0</v>
      </c>
      <c r="AB179" s="348">
        <f t="shared" si="49"/>
        <v>0</v>
      </c>
      <c r="AC179" s="347">
        <f t="shared" si="50"/>
        <v>0</v>
      </c>
      <c r="AD179" s="348">
        <f t="shared" si="51"/>
        <v>0</v>
      </c>
      <c r="AH179" s="227">
        <v>66</v>
      </c>
      <c r="AI179" s="209">
        <v>0</v>
      </c>
      <c r="AJ179" s="225">
        <v>0</v>
      </c>
      <c r="AK179" s="209">
        <v>0</v>
      </c>
      <c r="AL179" s="209">
        <f t="shared" si="41"/>
        <v>0</v>
      </c>
      <c r="AM179" s="209">
        <f t="shared" si="42"/>
        <v>0</v>
      </c>
      <c r="AN179" s="209">
        <v>0</v>
      </c>
      <c r="AO179" s="209">
        <f t="shared" si="43"/>
        <v>0</v>
      </c>
    </row>
    <row r="180" spans="23:41" ht="20.100000000000001" customHeight="1" x14ac:dyDescent="0.25">
      <c r="W180" s="232">
        <f t="shared" si="44"/>
        <v>67</v>
      </c>
      <c r="X180" s="347">
        <f t="shared" si="45"/>
        <v>0</v>
      </c>
      <c r="Y180" s="347">
        <f t="shared" si="46"/>
        <v>0</v>
      </c>
      <c r="Z180" s="347">
        <f t="shared" si="47"/>
        <v>0</v>
      </c>
      <c r="AA180" s="348">
        <f t="shared" si="48"/>
        <v>0</v>
      </c>
      <c r="AB180" s="348">
        <f t="shared" si="49"/>
        <v>0</v>
      </c>
      <c r="AC180" s="347">
        <f t="shared" si="50"/>
        <v>0</v>
      </c>
      <c r="AD180" s="348">
        <f t="shared" si="51"/>
        <v>0</v>
      </c>
      <c r="AH180" s="227">
        <v>67</v>
      </c>
      <c r="AI180" s="209">
        <v>0</v>
      </c>
      <c r="AJ180" s="225">
        <v>0</v>
      </c>
      <c r="AK180" s="209">
        <v>0</v>
      </c>
      <c r="AL180" s="209">
        <f t="shared" si="41"/>
        <v>0</v>
      </c>
      <c r="AM180" s="209">
        <f t="shared" si="42"/>
        <v>0</v>
      </c>
      <c r="AN180" s="209">
        <v>0</v>
      </c>
      <c r="AO180" s="209">
        <f t="shared" si="43"/>
        <v>0</v>
      </c>
    </row>
    <row r="181" spans="23:41" ht="20.100000000000001" customHeight="1" x14ac:dyDescent="0.25">
      <c r="W181" s="232">
        <f t="shared" si="44"/>
        <v>68</v>
      </c>
      <c r="X181" s="347">
        <f t="shared" si="45"/>
        <v>0</v>
      </c>
      <c r="Y181" s="347">
        <f t="shared" si="46"/>
        <v>0</v>
      </c>
      <c r="Z181" s="347">
        <f t="shared" si="47"/>
        <v>0</v>
      </c>
      <c r="AA181" s="348">
        <f t="shared" si="48"/>
        <v>0</v>
      </c>
      <c r="AB181" s="348">
        <f t="shared" si="49"/>
        <v>0</v>
      </c>
      <c r="AC181" s="347">
        <f t="shared" si="50"/>
        <v>0</v>
      </c>
      <c r="AD181" s="348">
        <f t="shared" si="51"/>
        <v>0</v>
      </c>
      <c r="AH181" s="227">
        <v>68</v>
      </c>
      <c r="AI181" s="209">
        <v>0</v>
      </c>
      <c r="AJ181" s="225">
        <v>0</v>
      </c>
      <c r="AK181" s="209">
        <v>0</v>
      </c>
      <c r="AL181" s="209">
        <f t="shared" si="41"/>
        <v>0</v>
      </c>
      <c r="AM181" s="209">
        <f t="shared" si="42"/>
        <v>0</v>
      </c>
      <c r="AN181" s="209">
        <v>0</v>
      </c>
      <c r="AO181" s="209">
        <f t="shared" si="43"/>
        <v>0</v>
      </c>
    </row>
    <row r="182" spans="23:41" ht="20.100000000000001" customHeight="1" x14ac:dyDescent="0.25">
      <c r="W182" s="232">
        <f t="shared" si="44"/>
        <v>69</v>
      </c>
      <c r="X182" s="347">
        <f t="shared" si="45"/>
        <v>0</v>
      </c>
      <c r="Y182" s="347">
        <f t="shared" si="46"/>
        <v>0</v>
      </c>
      <c r="Z182" s="347">
        <f t="shared" si="47"/>
        <v>0</v>
      </c>
      <c r="AA182" s="348">
        <f t="shared" si="48"/>
        <v>0</v>
      </c>
      <c r="AB182" s="348">
        <f t="shared" si="49"/>
        <v>0</v>
      </c>
      <c r="AC182" s="347">
        <f t="shared" si="50"/>
        <v>0</v>
      </c>
      <c r="AD182" s="348">
        <f t="shared" si="51"/>
        <v>0</v>
      </c>
      <c r="AH182" s="227">
        <v>69</v>
      </c>
      <c r="AI182" s="209">
        <v>0</v>
      </c>
      <c r="AJ182" s="225">
        <v>0</v>
      </c>
      <c r="AK182" s="209">
        <v>0</v>
      </c>
      <c r="AL182" s="209">
        <f t="shared" si="41"/>
        <v>0</v>
      </c>
      <c r="AM182" s="209">
        <f t="shared" si="42"/>
        <v>0</v>
      </c>
      <c r="AN182" s="209">
        <v>0</v>
      </c>
      <c r="AO182" s="209">
        <f t="shared" si="43"/>
        <v>0</v>
      </c>
    </row>
    <row r="183" spans="23:41" ht="20.100000000000001" customHeight="1" x14ac:dyDescent="0.25">
      <c r="W183" s="232">
        <f t="shared" si="44"/>
        <v>70</v>
      </c>
      <c r="X183" s="347">
        <f t="shared" si="45"/>
        <v>0</v>
      </c>
      <c r="Y183" s="347">
        <f t="shared" si="46"/>
        <v>0</v>
      </c>
      <c r="Z183" s="347">
        <f t="shared" si="47"/>
        <v>0</v>
      </c>
      <c r="AA183" s="348">
        <f t="shared" si="48"/>
        <v>0</v>
      </c>
      <c r="AB183" s="348">
        <f t="shared" si="49"/>
        <v>0</v>
      </c>
      <c r="AC183" s="347">
        <f t="shared" si="50"/>
        <v>0</v>
      </c>
      <c r="AD183" s="348">
        <f t="shared" si="51"/>
        <v>0</v>
      </c>
      <c r="AH183" s="227">
        <v>70</v>
      </c>
      <c r="AI183" s="209">
        <v>0</v>
      </c>
      <c r="AJ183" s="225">
        <v>0</v>
      </c>
      <c r="AK183" s="209">
        <v>0</v>
      </c>
      <c r="AL183" s="209">
        <f t="shared" si="41"/>
        <v>0</v>
      </c>
      <c r="AM183" s="209">
        <f t="shared" si="42"/>
        <v>0</v>
      </c>
      <c r="AN183" s="209">
        <v>0</v>
      </c>
      <c r="AO183" s="209">
        <f t="shared" si="43"/>
        <v>0</v>
      </c>
    </row>
    <row r="184" spans="23:41" ht="20.100000000000001" customHeight="1" x14ac:dyDescent="0.25">
      <c r="W184" s="232">
        <f t="shared" si="44"/>
        <v>71</v>
      </c>
      <c r="X184" s="347">
        <f t="shared" si="45"/>
        <v>0</v>
      </c>
      <c r="Y184" s="347">
        <f t="shared" si="46"/>
        <v>0</v>
      </c>
      <c r="Z184" s="347">
        <f t="shared" si="47"/>
        <v>0</v>
      </c>
      <c r="AA184" s="348">
        <f t="shared" si="48"/>
        <v>0</v>
      </c>
      <c r="AB184" s="348">
        <f t="shared" si="49"/>
        <v>0</v>
      </c>
      <c r="AC184" s="347">
        <f t="shared" si="50"/>
        <v>0</v>
      </c>
      <c r="AD184" s="348">
        <f t="shared" si="51"/>
        <v>0</v>
      </c>
      <c r="AH184" s="227">
        <v>71</v>
      </c>
      <c r="AI184" s="209">
        <v>0</v>
      </c>
      <c r="AJ184" s="225">
        <v>0</v>
      </c>
      <c r="AK184" s="209">
        <v>0</v>
      </c>
      <c r="AL184" s="209">
        <f t="shared" si="41"/>
        <v>0</v>
      </c>
      <c r="AM184" s="209">
        <f t="shared" si="42"/>
        <v>0</v>
      </c>
      <c r="AN184" s="209">
        <v>0</v>
      </c>
      <c r="AO184" s="209">
        <f t="shared" si="43"/>
        <v>0</v>
      </c>
    </row>
    <row r="185" spans="23:41" ht="20.100000000000001" customHeight="1" x14ac:dyDescent="0.25">
      <c r="W185" s="232">
        <f t="shared" si="44"/>
        <v>72</v>
      </c>
      <c r="X185" s="347">
        <f t="shared" si="45"/>
        <v>0</v>
      </c>
      <c r="Y185" s="347">
        <f t="shared" si="46"/>
        <v>0</v>
      </c>
      <c r="Z185" s="347">
        <f t="shared" si="47"/>
        <v>0</v>
      </c>
      <c r="AA185" s="348">
        <f t="shared" si="48"/>
        <v>0</v>
      </c>
      <c r="AB185" s="348">
        <f t="shared" si="49"/>
        <v>0</v>
      </c>
      <c r="AC185" s="347">
        <f t="shared" si="50"/>
        <v>0</v>
      </c>
      <c r="AD185" s="348">
        <f t="shared" si="51"/>
        <v>0</v>
      </c>
      <c r="AH185" s="227">
        <v>72</v>
      </c>
      <c r="AI185" s="209">
        <v>0</v>
      </c>
      <c r="AJ185" s="225">
        <v>0</v>
      </c>
      <c r="AK185" s="209">
        <v>0</v>
      </c>
      <c r="AL185" s="209">
        <f t="shared" si="41"/>
        <v>0</v>
      </c>
      <c r="AM185" s="209">
        <f t="shared" si="42"/>
        <v>0</v>
      </c>
      <c r="AN185" s="209">
        <v>0</v>
      </c>
      <c r="AO185" s="209">
        <f t="shared" si="43"/>
        <v>0</v>
      </c>
    </row>
    <row r="186" spans="23:41" ht="20.100000000000001" customHeight="1" x14ac:dyDescent="0.25">
      <c r="W186" s="232">
        <f t="shared" si="44"/>
        <v>73</v>
      </c>
      <c r="X186" s="347">
        <f t="shared" si="45"/>
        <v>0</v>
      </c>
      <c r="Y186" s="347">
        <f t="shared" si="46"/>
        <v>0</v>
      </c>
      <c r="Z186" s="347">
        <f t="shared" si="47"/>
        <v>0</v>
      </c>
      <c r="AA186" s="348">
        <f t="shared" si="48"/>
        <v>0</v>
      </c>
      <c r="AB186" s="348">
        <f t="shared" si="49"/>
        <v>0</v>
      </c>
      <c r="AC186" s="347">
        <f t="shared" si="50"/>
        <v>0</v>
      </c>
      <c r="AD186" s="348">
        <f t="shared" si="51"/>
        <v>0</v>
      </c>
      <c r="AH186" s="227">
        <v>73</v>
      </c>
      <c r="AI186" s="209">
        <v>0</v>
      </c>
      <c r="AJ186" s="225">
        <v>0</v>
      </c>
      <c r="AK186" s="209">
        <v>0</v>
      </c>
      <c r="AL186" s="209">
        <f t="shared" si="41"/>
        <v>0</v>
      </c>
      <c r="AM186" s="209">
        <f t="shared" si="42"/>
        <v>0</v>
      </c>
      <c r="AN186" s="209">
        <v>0</v>
      </c>
      <c r="AO186" s="209">
        <f t="shared" si="43"/>
        <v>0</v>
      </c>
    </row>
    <row r="187" spans="23:41" ht="20.100000000000001" customHeight="1" x14ac:dyDescent="0.25">
      <c r="W187" s="232">
        <f t="shared" si="44"/>
        <v>74</v>
      </c>
      <c r="X187" s="347">
        <f t="shared" si="45"/>
        <v>0</v>
      </c>
      <c r="Y187" s="347">
        <f t="shared" si="46"/>
        <v>0</v>
      </c>
      <c r="Z187" s="347">
        <f t="shared" si="47"/>
        <v>0</v>
      </c>
      <c r="AA187" s="348">
        <f t="shared" si="48"/>
        <v>0</v>
      </c>
      <c r="AB187" s="348">
        <f t="shared" si="49"/>
        <v>0</v>
      </c>
      <c r="AC187" s="347">
        <f t="shared" si="50"/>
        <v>0</v>
      </c>
      <c r="AD187" s="348">
        <f t="shared" si="51"/>
        <v>0</v>
      </c>
      <c r="AH187" s="227">
        <v>74</v>
      </c>
      <c r="AI187" s="209">
        <v>0</v>
      </c>
      <c r="AJ187" s="225">
        <v>0</v>
      </c>
      <c r="AK187" s="209">
        <v>0</v>
      </c>
      <c r="AL187" s="209">
        <f t="shared" si="41"/>
        <v>0</v>
      </c>
      <c r="AM187" s="209">
        <f t="shared" si="42"/>
        <v>0</v>
      </c>
      <c r="AN187" s="209">
        <v>0</v>
      </c>
      <c r="AO187" s="209">
        <f t="shared" si="43"/>
        <v>0</v>
      </c>
    </row>
    <row r="188" spans="23:41" ht="20.100000000000001" customHeight="1" x14ac:dyDescent="0.25">
      <c r="W188" s="232">
        <f t="shared" si="44"/>
        <v>75</v>
      </c>
      <c r="X188" s="347">
        <f t="shared" si="45"/>
        <v>0</v>
      </c>
      <c r="Y188" s="347">
        <f t="shared" si="46"/>
        <v>0</v>
      </c>
      <c r="Z188" s="347">
        <f t="shared" si="47"/>
        <v>0</v>
      </c>
      <c r="AA188" s="348">
        <f t="shared" si="48"/>
        <v>0</v>
      </c>
      <c r="AB188" s="348">
        <f t="shared" si="49"/>
        <v>0</v>
      </c>
      <c r="AC188" s="347">
        <f t="shared" si="50"/>
        <v>0</v>
      </c>
      <c r="AD188" s="348">
        <f t="shared" si="51"/>
        <v>0</v>
      </c>
      <c r="AH188" s="227">
        <v>75</v>
      </c>
      <c r="AI188" s="209">
        <v>0</v>
      </c>
      <c r="AJ188" s="225">
        <v>0</v>
      </c>
      <c r="AK188" s="209">
        <v>0</v>
      </c>
      <c r="AL188" s="209">
        <f t="shared" si="41"/>
        <v>0</v>
      </c>
      <c r="AM188" s="209">
        <f t="shared" si="42"/>
        <v>0</v>
      </c>
      <c r="AN188" s="209">
        <v>0</v>
      </c>
      <c r="AO188" s="209">
        <f t="shared" si="43"/>
        <v>0</v>
      </c>
    </row>
    <row r="189" spans="23:41" ht="20.100000000000001" customHeight="1" x14ac:dyDescent="0.25">
      <c r="W189" s="232">
        <f t="shared" si="44"/>
        <v>76</v>
      </c>
      <c r="X189" s="347">
        <f t="shared" si="45"/>
        <v>0</v>
      </c>
      <c r="Y189" s="347">
        <f t="shared" si="46"/>
        <v>0</v>
      </c>
      <c r="Z189" s="347">
        <f t="shared" si="47"/>
        <v>0</v>
      </c>
      <c r="AA189" s="348">
        <f t="shared" si="48"/>
        <v>0</v>
      </c>
      <c r="AB189" s="348">
        <f t="shared" si="49"/>
        <v>0</v>
      </c>
      <c r="AC189" s="347">
        <f t="shared" si="50"/>
        <v>0</v>
      </c>
      <c r="AD189" s="348">
        <f t="shared" si="51"/>
        <v>0</v>
      </c>
      <c r="AH189" s="227">
        <v>76</v>
      </c>
      <c r="AI189" s="209">
        <v>0</v>
      </c>
      <c r="AJ189" s="225">
        <v>0</v>
      </c>
      <c r="AK189" s="209">
        <v>0</v>
      </c>
      <c r="AL189" s="209">
        <f t="shared" si="41"/>
        <v>0</v>
      </c>
      <c r="AM189" s="209">
        <f t="shared" si="42"/>
        <v>0</v>
      </c>
      <c r="AN189" s="209">
        <v>0</v>
      </c>
      <c r="AO189" s="209">
        <f t="shared" si="43"/>
        <v>0</v>
      </c>
    </row>
    <row r="190" spans="23:41" ht="20.100000000000001" customHeight="1" x14ac:dyDescent="0.25">
      <c r="W190" s="232">
        <f t="shared" si="44"/>
        <v>77</v>
      </c>
      <c r="X190" s="347">
        <f t="shared" si="45"/>
        <v>0</v>
      </c>
      <c r="Y190" s="347">
        <f t="shared" si="46"/>
        <v>0</v>
      </c>
      <c r="Z190" s="347">
        <f t="shared" si="47"/>
        <v>0</v>
      </c>
      <c r="AA190" s="348">
        <f t="shared" si="48"/>
        <v>0</v>
      </c>
      <c r="AB190" s="348">
        <f t="shared" si="49"/>
        <v>0</v>
      </c>
      <c r="AC190" s="347">
        <f t="shared" si="50"/>
        <v>0</v>
      </c>
      <c r="AD190" s="348">
        <f t="shared" si="51"/>
        <v>0</v>
      </c>
      <c r="AH190" s="227">
        <v>77</v>
      </c>
      <c r="AI190" s="209">
        <v>0</v>
      </c>
      <c r="AJ190" s="225">
        <v>0</v>
      </c>
      <c r="AK190" s="209">
        <v>0</v>
      </c>
      <c r="AL190" s="209">
        <f t="shared" si="41"/>
        <v>0</v>
      </c>
      <c r="AM190" s="209">
        <f t="shared" si="42"/>
        <v>0</v>
      </c>
      <c r="AN190" s="209">
        <v>0</v>
      </c>
      <c r="AO190" s="209">
        <f t="shared" si="43"/>
        <v>0</v>
      </c>
    </row>
    <row r="191" spans="23:41" ht="20.100000000000001" customHeight="1" x14ac:dyDescent="0.25">
      <c r="W191" s="232">
        <f t="shared" si="44"/>
        <v>78</v>
      </c>
      <c r="X191" s="347">
        <f t="shared" si="45"/>
        <v>0</v>
      </c>
      <c r="Y191" s="347">
        <f t="shared" si="46"/>
        <v>0</v>
      </c>
      <c r="Z191" s="347">
        <f t="shared" si="47"/>
        <v>0</v>
      </c>
      <c r="AA191" s="348">
        <f t="shared" si="48"/>
        <v>0</v>
      </c>
      <c r="AB191" s="348">
        <f t="shared" si="49"/>
        <v>0</v>
      </c>
      <c r="AC191" s="347">
        <f t="shared" si="50"/>
        <v>0</v>
      </c>
      <c r="AD191" s="348">
        <f t="shared" si="51"/>
        <v>0</v>
      </c>
      <c r="AH191" s="227">
        <v>78</v>
      </c>
      <c r="AI191" s="209">
        <v>0</v>
      </c>
      <c r="AJ191" s="225">
        <v>0</v>
      </c>
      <c r="AK191" s="209">
        <v>0</v>
      </c>
      <c r="AL191" s="209">
        <f t="shared" si="41"/>
        <v>0</v>
      </c>
      <c r="AM191" s="209">
        <f t="shared" si="42"/>
        <v>0</v>
      </c>
      <c r="AN191" s="209">
        <v>0</v>
      </c>
      <c r="AO191" s="209">
        <f t="shared" si="43"/>
        <v>0</v>
      </c>
    </row>
    <row r="192" spans="23:41" ht="20.100000000000001" customHeight="1" x14ac:dyDescent="0.25">
      <c r="W192" s="232">
        <f t="shared" si="44"/>
        <v>79</v>
      </c>
      <c r="X192" s="347">
        <f t="shared" si="45"/>
        <v>0</v>
      </c>
      <c r="Y192" s="347">
        <f t="shared" si="46"/>
        <v>0</v>
      </c>
      <c r="Z192" s="347">
        <f t="shared" si="47"/>
        <v>0</v>
      </c>
      <c r="AA192" s="348">
        <f t="shared" si="48"/>
        <v>0</v>
      </c>
      <c r="AB192" s="348">
        <f t="shared" si="49"/>
        <v>0</v>
      </c>
      <c r="AC192" s="347">
        <f t="shared" si="50"/>
        <v>0</v>
      </c>
      <c r="AD192" s="348">
        <f t="shared" si="51"/>
        <v>0</v>
      </c>
      <c r="AH192" s="227">
        <v>79</v>
      </c>
      <c r="AI192" s="209">
        <v>0</v>
      </c>
      <c r="AJ192" s="225">
        <v>0</v>
      </c>
      <c r="AK192" s="209">
        <v>0</v>
      </c>
      <c r="AL192" s="209">
        <f t="shared" si="41"/>
        <v>0</v>
      </c>
      <c r="AM192" s="209">
        <f t="shared" si="42"/>
        <v>0</v>
      </c>
      <c r="AN192" s="209">
        <v>0</v>
      </c>
      <c r="AO192" s="209">
        <f t="shared" si="43"/>
        <v>0</v>
      </c>
    </row>
    <row r="193" spans="1:41" ht="20.100000000000001" customHeight="1" x14ac:dyDescent="0.25">
      <c r="A193" s="273"/>
      <c r="B193" s="273"/>
      <c r="C193" s="273"/>
      <c r="D193" s="273"/>
      <c r="E193" s="273"/>
      <c r="F193" s="273"/>
      <c r="G193" s="273"/>
      <c r="H193" s="273"/>
      <c r="I193" s="273"/>
      <c r="J193" s="273"/>
      <c r="K193" s="273"/>
      <c r="L193" s="273"/>
      <c r="M193" s="273"/>
      <c r="N193" s="273"/>
      <c r="O193" s="273"/>
      <c r="P193" s="273"/>
      <c r="Q193" s="273"/>
      <c r="R193" s="273"/>
      <c r="W193" s="232">
        <f t="shared" si="44"/>
        <v>80</v>
      </c>
      <c r="X193" s="347">
        <f t="shared" si="45"/>
        <v>0</v>
      </c>
      <c r="Y193" s="347">
        <f t="shared" si="46"/>
        <v>0</v>
      </c>
      <c r="Z193" s="347">
        <f t="shared" si="47"/>
        <v>0</v>
      </c>
      <c r="AA193" s="348">
        <f t="shared" si="48"/>
        <v>0</v>
      </c>
      <c r="AB193" s="348">
        <f t="shared" si="49"/>
        <v>0</v>
      </c>
      <c r="AC193" s="347">
        <f t="shared" si="50"/>
        <v>0</v>
      </c>
      <c r="AD193" s="348">
        <f t="shared" si="51"/>
        <v>0</v>
      </c>
      <c r="AH193" s="227">
        <v>80</v>
      </c>
      <c r="AI193" s="209">
        <v>0</v>
      </c>
      <c r="AJ193" s="225">
        <v>0</v>
      </c>
      <c r="AK193" s="209">
        <v>0</v>
      </c>
      <c r="AL193" s="209">
        <f t="shared" si="41"/>
        <v>0</v>
      </c>
      <c r="AM193" s="209">
        <f t="shared" si="42"/>
        <v>0</v>
      </c>
      <c r="AN193" s="209">
        <v>0</v>
      </c>
      <c r="AO193" s="209">
        <f t="shared" si="43"/>
        <v>0</v>
      </c>
    </row>
  </sheetData>
  <sheetProtection algorithmName="SHA-512" hashValue="Z9P/YcYiZGjzo9lJg2Gbdz34i1QZib/yC/ax7xAAQouoYR9n1c8rWPOgzM5uBvqTVaytsRt4/wNo/dMZKJZ97Q==" saltValue="o818ztnu9rGnNZXzWmrgxg==" spinCount="100000" sheet="1" objects="1" scenarios="1"/>
  <mergeCells count="364">
    <mergeCell ref="A147:R148"/>
    <mergeCell ref="A149:R150"/>
    <mergeCell ref="A151:R151"/>
    <mergeCell ref="A152:R152"/>
    <mergeCell ref="P1:R1"/>
    <mergeCell ref="A139:R139"/>
    <mergeCell ref="A140:R140"/>
    <mergeCell ref="A141:R141"/>
    <mergeCell ref="A142:R142"/>
    <mergeCell ref="A143:R144"/>
    <mergeCell ref="A145:R146"/>
    <mergeCell ref="A120:N120"/>
    <mergeCell ref="O120:R120"/>
    <mergeCell ref="A122:R122"/>
    <mergeCell ref="K124:N124"/>
    <mergeCell ref="O124:R124"/>
    <mergeCell ref="K125:N125"/>
    <mergeCell ref="O125:R125"/>
    <mergeCell ref="A115:R115"/>
    <mergeCell ref="A116:C116"/>
    <mergeCell ref="K116:R116"/>
    <mergeCell ref="A117:C117"/>
    <mergeCell ref="A118:K118"/>
    <mergeCell ref="L118:R118"/>
    <mergeCell ref="T133:U133"/>
    <mergeCell ref="A134:R134"/>
    <mergeCell ref="A135:R135"/>
    <mergeCell ref="A136:R136"/>
    <mergeCell ref="A137:R137"/>
    <mergeCell ref="A138:R138"/>
    <mergeCell ref="K126:N126"/>
    <mergeCell ref="O126:R126"/>
    <mergeCell ref="K128:N128"/>
    <mergeCell ref="O128:R128"/>
    <mergeCell ref="A131:R131"/>
    <mergeCell ref="A132:R132"/>
    <mergeCell ref="A110:K110"/>
    <mergeCell ref="L110:R110"/>
    <mergeCell ref="A111:K111"/>
    <mergeCell ref="L111:R111"/>
    <mergeCell ref="A113:K113"/>
    <mergeCell ref="L113:R113"/>
    <mergeCell ref="A106:H106"/>
    <mergeCell ref="I106:L106"/>
    <mergeCell ref="A107:H107"/>
    <mergeCell ref="I107:L107"/>
    <mergeCell ref="A108:H108"/>
    <mergeCell ref="I108:L108"/>
    <mergeCell ref="A103:B103"/>
    <mergeCell ref="C103:D103"/>
    <mergeCell ref="I103:O103"/>
    <mergeCell ref="P103:R103"/>
    <mergeCell ref="A105:E105"/>
    <mergeCell ref="F105:L105"/>
    <mergeCell ref="A101:B101"/>
    <mergeCell ref="C101:D101"/>
    <mergeCell ref="E101:F101"/>
    <mergeCell ref="G101:L101"/>
    <mergeCell ref="M101:O101"/>
    <mergeCell ref="P101:R101"/>
    <mergeCell ref="A100:B100"/>
    <mergeCell ref="C100:D100"/>
    <mergeCell ref="E100:F100"/>
    <mergeCell ref="G100:L100"/>
    <mergeCell ref="M100:O100"/>
    <mergeCell ref="P100:R100"/>
    <mergeCell ref="A99:B99"/>
    <mergeCell ref="C99:D99"/>
    <mergeCell ref="E99:F99"/>
    <mergeCell ref="G99:L99"/>
    <mergeCell ref="M99:O99"/>
    <mergeCell ref="P99:R99"/>
    <mergeCell ref="A98:B98"/>
    <mergeCell ref="C98:D98"/>
    <mergeCell ref="E98:F98"/>
    <mergeCell ref="G98:L98"/>
    <mergeCell ref="M98:O98"/>
    <mergeCell ref="P98:R98"/>
    <mergeCell ref="A97:B97"/>
    <mergeCell ref="C97:D97"/>
    <mergeCell ref="E97:F97"/>
    <mergeCell ref="G97:L97"/>
    <mergeCell ref="M97:O97"/>
    <mergeCell ref="P97:R97"/>
    <mergeCell ref="A96:B96"/>
    <mergeCell ref="C96:D96"/>
    <mergeCell ref="E96:F96"/>
    <mergeCell ref="G96:L96"/>
    <mergeCell ref="M96:O96"/>
    <mergeCell ref="P96:R96"/>
    <mergeCell ref="A95:B95"/>
    <mergeCell ref="C95:D95"/>
    <mergeCell ref="E95:F95"/>
    <mergeCell ref="G95:L95"/>
    <mergeCell ref="M95:O95"/>
    <mergeCell ref="P95:R95"/>
    <mergeCell ref="A94:B94"/>
    <mergeCell ref="C94:D94"/>
    <mergeCell ref="E94:F94"/>
    <mergeCell ref="G94:L94"/>
    <mergeCell ref="M94:O94"/>
    <mergeCell ref="P94:R94"/>
    <mergeCell ref="A93:B93"/>
    <mergeCell ref="C93:D93"/>
    <mergeCell ref="E93:F93"/>
    <mergeCell ref="G93:L93"/>
    <mergeCell ref="M93:O93"/>
    <mergeCell ref="P93:R93"/>
    <mergeCell ref="A92:B92"/>
    <mergeCell ref="C92:D92"/>
    <mergeCell ref="E92:F92"/>
    <mergeCell ref="G92:L92"/>
    <mergeCell ref="M92:O92"/>
    <mergeCell ref="P92:R92"/>
    <mergeCell ref="A91:B91"/>
    <mergeCell ref="C91:D91"/>
    <mergeCell ref="E91:F91"/>
    <mergeCell ref="G91:L91"/>
    <mergeCell ref="M91:O91"/>
    <mergeCell ref="P91:R91"/>
    <mergeCell ref="A90:B90"/>
    <mergeCell ref="C90:D90"/>
    <mergeCell ref="E90:F90"/>
    <mergeCell ref="G90:L90"/>
    <mergeCell ref="M90:O90"/>
    <mergeCell ref="P90:R90"/>
    <mergeCell ref="A89:B89"/>
    <mergeCell ref="C89:D89"/>
    <mergeCell ref="E89:F89"/>
    <mergeCell ref="G89:L89"/>
    <mergeCell ref="M89:O89"/>
    <mergeCell ref="P89:R89"/>
    <mergeCell ref="A88:B88"/>
    <mergeCell ref="C88:D88"/>
    <mergeCell ref="E88:F88"/>
    <mergeCell ref="G88:L88"/>
    <mergeCell ref="M88:O88"/>
    <mergeCell ref="P88:R88"/>
    <mergeCell ref="A87:B87"/>
    <mergeCell ref="C87:D87"/>
    <mergeCell ref="E87:F87"/>
    <mergeCell ref="G87:L87"/>
    <mergeCell ref="M87:O87"/>
    <mergeCell ref="P87:R87"/>
    <mergeCell ref="A86:B86"/>
    <mergeCell ref="C86:D86"/>
    <mergeCell ref="E86:F86"/>
    <mergeCell ref="G86:L86"/>
    <mergeCell ref="M86:O86"/>
    <mergeCell ref="P86:R86"/>
    <mergeCell ref="A85:B85"/>
    <mergeCell ref="C85:D85"/>
    <mergeCell ref="E85:F85"/>
    <mergeCell ref="G85:L85"/>
    <mergeCell ref="M85:O85"/>
    <mergeCell ref="P85:R85"/>
    <mergeCell ref="A84:B84"/>
    <mergeCell ref="C84:D84"/>
    <mergeCell ref="E84:F84"/>
    <mergeCell ref="G84:L84"/>
    <mergeCell ref="M84:O84"/>
    <mergeCell ref="P84:R84"/>
    <mergeCell ref="A83:B83"/>
    <mergeCell ref="C83:D83"/>
    <mergeCell ref="E83:F83"/>
    <mergeCell ref="G83:L83"/>
    <mergeCell ref="M83:O83"/>
    <mergeCell ref="P83:R83"/>
    <mergeCell ref="A82:B82"/>
    <mergeCell ref="C82:D82"/>
    <mergeCell ref="E82:F82"/>
    <mergeCell ref="G82:L82"/>
    <mergeCell ref="M82:O82"/>
    <mergeCell ref="P82:R82"/>
    <mergeCell ref="A81:B81"/>
    <mergeCell ref="C81:D81"/>
    <mergeCell ref="E81:F81"/>
    <mergeCell ref="G81:L81"/>
    <mergeCell ref="M81:O81"/>
    <mergeCell ref="P81:R81"/>
    <mergeCell ref="A79:B80"/>
    <mergeCell ref="C79:D80"/>
    <mergeCell ref="E79:F80"/>
    <mergeCell ref="G79:L80"/>
    <mergeCell ref="M79:O80"/>
    <mergeCell ref="P79:R80"/>
    <mergeCell ref="A75:B76"/>
    <mergeCell ref="C75:O76"/>
    <mergeCell ref="P75:R76"/>
    <mergeCell ref="A77:B77"/>
    <mergeCell ref="C77:O77"/>
    <mergeCell ref="P77:R77"/>
    <mergeCell ref="A73:B73"/>
    <mergeCell ref="C73:O73"/>
    <mergeCell ref="P73:R73"/>
    <mergeCell ref="A74:B74"/>
    <mergeCell ref="C74:O74"/>
    <mergeCell ref="P74:R74"/>
    <mergeCell ref="A71:B71"/>
    <mergeCell ref="C71:O71"/>
    <mergeCell ref="P71:R71"/>
    <mergeCell ref="A72:B72"/>
    <mergeCell ref="C72:O72"/>
    <mergeCell ref="P72:R72"/>
    <mergeCell ref="A69:B69"/>
    <mergeCell ref="C69:O69"/>
    <mergeCell ref="P69:R69"/>
    <mergeCell ref="A70:B70"/>
    <mergeCell ref="C70:O70"/>
    <mergeCell ref="P70:R70"/>
    <mergeCell ref="A67:B67"/>
    <mergeCell ref="C67:O67"/>
    <mergeCell ref="P67:R67"/>
    <mergeCell ref="A68:B68"/>
    <mergeCell ref="C68:O68"/>
    <mergeCell ref="P68:R68"/>
    <mergeCell ref="A65:B65"/>
    <mergeCell ref="C65:O65"/>
    <mergeCell ref="P65:R65"/>
    <mergeCell ref="A66:B66"/>
    <mergeCell ref="C66:O66"/>
    <mergeCell ref="P66:R66"/>
    <mergeCell ref="A62:B63"/>
    <mergeCell ref="C62:O63"/>
    <mergeCell ref="P62:R63"/>
    <mergeCell ref="A64:B64"/>
    <mergeCell ref="C64:O64"/>
    <mergeCell ref="P64:R64"/>
    <mergeCell ref="A60:B60"/>
    <mergeCell ref="C60:O60"/>
    <mergeCell ref="P60:R60"/>
    <mergeCell ref="A61:B61"/>
    <mergeCell ref="C61:O61"/>
    <mergeCell ref="P61:R61"/>
    <mergeCell ref="A58:B58"/>
    <mergeCell ref="C58:O58"/>
    <mergeCell ref="P58:R58"/>
    <mergeCell ref="A59:B59"/>
    <mergeCell ref="C59:O59"/>
    <mergeCell ref="P59:R59"/>
    <mergeCell ref="A56:B56"/>
    <mergeCell ref="C56:O56"/>
    <mergeCell ref="P56:R56"/>
    <mergeCell ref="A57:B57"/>
    <mergeCell ref="C57:O57"/>
    <mergeCell ref="P57:R57"/>
    <mergeCell ref="A50:R51"/>
    <mergeCell ref="A53:B53"/>
    <mergeCell ref="C53:O53"/>
    <mergeCell ref="P53:R53"/>
    <mergeCell ref="A54:B55"/>
    <mergeCell ref="C54:O55"/>
    <mergeCell ref="P54:R55"/>
    <mergeCell ref="A44:R44"/>
    <mergeCell ref="A46:D46"/>
    <mergeCell ref="E46:H46"/>
    <mergeCell ref="A47:D47"/>
    <mergeCell ref="E47:H47"/>
    <mergeCell ref="A48:D48"/>
    <mergeCell ref="E48:H48"/>
    <mergeCell ref="A40:K40"/>
    <mergeCell ref="L40:R40"/>
    <mergeCell ref="A41:K41"/>
    <mergeCell ref="L41:R41"/>
    <mergeCell ref="A42:K42"/>
    <mergeCell ref="L42:R42"/>
    <mergeCell ref="B36:J36"/>
    <mergeCell ref="K36:L36"/>
    <mergeCell ref="M36:N36"/>
    <mergeCell ref="O36:P36"/>
    <mergeCell ref="Q36:R36"/>
    <mergeCell ref="B38:J38"/>
    <mergeCell ref="K38:L38"/>
    <mergeCell ref="N38:P38"/>
    <mergeCell ref="Q38:R38"/>
    <mergeCell ref="B34:J34"/>
    <mergeCell ref="K34:L34"/>
    <mergeCell ref="M34:N34"/>
    <mergeCell ref="O34:P34"/>
    <mergeCell ref="Q34:R34"/>
    <mergeCell ref="B35:J35"/>
    <mergeCell ref="K35:L35"/>
    <mergeCell ref="M35:N35"/>
    <mergeCell ref="O35:P35"/>
    <mergeCell ref="Q35:R35"/>
    <mergeCell ref="B32:J32"/>
    <mergeCell ref="K32:L32"/>
    <mergeCell ref="M32:N32"/>
    <mergeCell ref="O32:P32"/>
    <mergeCell ref="Q32:R32"/>
    <mergeCell ref="B33:J33"/>
    <mergeCell ref="K33:L33"/>
    <mergeCell ref="M33:N33"/>
    <mergeCell ref="O33:P33"/>
    <mergeCell ref="Q33:R33"/>
    <mergeCell ref="B30:J30"/>
    <mergeCell ref="K30:L30"/>
    <mergeCell ref="M30:N30"/>
    <mergeCell ref="O30:P30"/>
    <mergeCell ref="Q30:R30"/>
    <mergeCell ref="B31:J31"/>
    <mergeCell ref="K31:L31"/>
    <mergeCell ref="M31:N31"/>
    <mergeCell ref="O31:P31"/>
    <mergeCell ref="Q31:R31"/>
    <mergeCell ref="B28:J28"/>
    <mergeCell ref="K28:L28"/>
    <mergeCell ref="M28:N28"/>
    <mergeCell ref="O28:P28"/>
    <mergeCell ref="Q28:R28"/>
    <mergeCell ref="B29:J29"/>
    <mergeCell ref="K29:L29"/>
    <mergeCell ref="M29:N29"/>
    <mergeCell ref="O29:P29"/>
    <mergeCell ref="Q29:R29"/>
    <mergeCell ref="B26:J26"/>
    <mergeCell ref="K26:L26"/>
    <mergeCell ref="M26:N26"/>
    <mergeCell ref="O26:P26"/>
    <mergeCell ref="Q26:R26"/>
    <mergeCell ref="B27:J27"/>
    <mergeCell ref="K27:L27"/>
    <mergeCell ref="M27:N27"/>
    <mergeCell ref="O27:P27"/>
    <mergeCell ref="Q27:R27"/>
    <mergeCell ref="B24:J24"/>
    <mergeCell ref="K24:L24"/>
    <mergeCell ref="M24:N24"/>
    <mergeCell ref="O24:P24"/>
    <mergeCell ref="Q24:R24"/>
    <mergeCell ref="B25:J25"/>
    <mergeCell ref="K25:L25"/>
    <mergeCell ref="M25:N25"/>
    <mergeCell ref="O25:P25"/>
    <mergeCell ref="Q25:R25"/>
    <mergeCell ref="B22:J22"/>
    <mergeCell ref="K22:L22"/>
    <mergeCell ref="M22:N22"/>
    <mergeCell ref="O22:P22"/>
    <mergeCell ref="Q22:R22"/>
    <mergeCell ref="B23:J23"/>
    <mergeCell ref="K23:L23"/>
    <mergeCell ref="M23:N23"/>
    <mergeCell ref="O23:P23"/>
    <mergeCell ref="Q23:R23"/>
    <mergeCell ref="A5:R5"/>
    <mergeCell ref="A7:R9"/>
    <mergeCell ref="A11:C11"/>
    <mergeCell ref="D11:I11"/>
    <mergeCell ref="J11:M11"/>
    <mergeCell ref="O11:R11"/>
    <mergeCell ref="A15:R15"/>
    <mergeCell ref="A16:R20"/>
    <mergeCell ref="B21:J21"/>
    <mergeCell ref="K21:L21"/>
    <mergeCell ref="M21:N21"/>
    <mergeCell ref="O21:P21"/>
    <mergeCell ref="Q21:R21"/>
    <mergeCell ref="A12:C12"/>
    <mergeCell ref="D12:I12"/>
    <mergeCell ref="J12:M12"/>
    <mergeCell ref="O12:R12"/>
    <mergeCell ref="A13:K13"/>
    <mergeCell ref="L13:R13"/>
  </mergeCells>
  <conditionalFormatting sqref="A16:A17">
    <cfRule type="cellIs" dxfId="45" priority="18" operator="equal">
      <formula>"Observações"</formula>
    </cfRule>
    <cfRule type="cellIs" dxfId="44" priority="19" operator="equal">
      <formula>"Observação"</formula>
    </cfRule>
    <cfRule type="cellIs" dxfId="43" priority="20" operator="lessThan">
      <formula>0</formula>
    </cfRule>
  </conditionalFormatting>
  <conditionalFormatting sqref="A21 K21 M21 O21 Q21 A37 K38 N38 Q38">
    <cfRule type="cellIs" dxfId="42" priority="12" operator="equal">
      <formula>"Observações"</formula>
    </cfRule>
    <cfRule type="cellIs" dxfId="41" priority="13" operator="equal">
      <formula>"Observação"</formula>
    </cfRule>
    <cfRule type="cellIs" dxfId="40" priority="14" operator="lessThan">
      <formula>0</formula>
    </cfRule>
  </conditionalFormatting>
  <conditionalFormatting sqref="A56:A62 M79 C81:C101 M81:M101">
    <cfRule type="cellIs" dxfId="39" priority="9" operator="lessThan">
      <formula>0</formula>
    </cfRule>
  </conditionalFormatting>
  <conditionalFormatting sqref="A64:A75">
    <cfRule type="cellIs" dxfId="38" priority="2" operator="lessThan">
      <formula>0</formula>
    </cfRule>
  </conditionalFormatting>
  <conditionalFormatting sqref="A77">
    <cfRule type="cellIs" dxfId="37" priority="5" operator="lessThan">
      <formula>0</formula>
    </cfRule>
  </conditionalFormatting>
  <conditionalFormatting sqref="A81:A101">
    <cfRule type="cellIs" dxfId="36" priority="8" operator="lessThan">
      <formula>0</formula>
    </cfRule>
  </conditionalFormatting>
  <conditionalFormatting sqref="A15:G15">
    <cfRule type="cellIs" dxfId="35" priority="15" operator="equal">
      <formula>"Observações"</formula>
    </cfRule>
    <cfRule type="cellIs" dxfId="34" priority="16" operator="equal">
      <formula>"Observação"</formula>
    </cfRule>
    <cfRule type="cellIs" dxfId="33" priority="17" operator="lessThan">
      <formula>0</formula>
    </cfRule>
  </conditionalFormatting>
  <conditionalFormatting sqref="C53:C54">
    <cfRule type="cellIs" dxfId="32" priority="10" operator="lessThan">
      <formula>0</formula>
    </cfRule>
  </conditionalFormatting>
  <conditionalFormatting sqref="C56:C62">
    <cfRule type="cellIs" dxfId="31" priority="6" operator="lessThan">
      <formula>0</formula>
    </cfRule>
  </conditionalFormatting>
  <conditionalFormatting sqref="C64:C75">
    <cfRule type="cellIs" dxfId="30" priority="3" operator="lessThan">
      <formula>0</formula>
    </cfRule>
  </conditionalFormatting>
  <conditionalFormatting sqref="C77">
    <cfRule type="cellIs" dxfId="29" priority="4" operator="lessThan">
      <formula>0</formula>
    </cfRule>
  </conditionalFormatting>
  <conditionalFormatting sqref="O126:P126">
    <cfRule type="cellIs" dxfId="28" priority="21" operator="greaterThan">
      <formula>0.01</formula>
    </cfRule>
  </conditionalFormatting>
  <conditionalFormatting sqref="P53:P54 A54 P56:P62 P64:P75 P77 E81:E101 G81:G101 P81:P101">
    <cfRule type="cellIs" dxfId="27" priority="11" operator="lessThan">
      <formula>0</formula>
    </cfRule>
  </conditionalFormatting>
  <conditionalFormatting sqref="P79">
    <cfRule type="cellIs" dxfId="26" priority="7" operator="lessThan">
      <formula>0</formula>
    </cfRule>
  </conditionalFormatting>
  <conditionalFormatting sqref="S133:T133">
    <cfRule type="containsText" dxfId="25" priority="1" operator="containsText" text="Reduzir o número de casas decimais">
      <formula>NOT(ISERROR(SEARCH("Reduzir o número de casas decimais",S133)))</formula>
    </cfRule>
  </conditionalFormatting>
  <dataValidations count="5">
    <dataValidation type="list" allowBlank="1" showInputMessage="1" showErrorMessage="1" sqref="K116:R116" xr:uid="{74E0F949-F32A-4733-98AA-1708F747BE6A}">
      <formula1>$X$112:$AD$112</formula1>
    </dataValidation>
    <dataValidation type="list" allowBlank="1" showInputMessage="1" showErrorMessage="1" sqref="E81:F101" xr:uid="{A67A7D09-7D55-499D-9A46-2D81129C06CC}">
      <formula1>$V$80:$V$88</formula1>
    </dataValidation>
    <dataValidation type="list" allowBlank="1" showInputMessage="1" showErrorMessage="1" sqref="D12:I12" xr:uid="{0C7E3FB9-D1AA-4438-837E-27E4BC95D0BB}">
      <formula1>$U$11:$U$19</formula1>
    </dataValidation>
    <dataValidation type="list" allowBlank="1" showInputMessage="1" showErrorMessage="1" sqref="O11:R11" xr:uid="{9B79290B-B609-4159-958A-80D7033CD8AF}">
      <formula1>$V$11:$V$14</formula1>
    </dataValidation>
    <dataValidation type="list" allowBlank="1" showInputMessage="1" showErrorMessage="1" sqref="D11:I11" xr:uid="{3F8FB4D9-ACAB-41EC-A5D7-A29CA8E66BA5}">
      <formula1>$T$11:$T$15</formula1>
    </dataValidation>
  </dataValidations>
  <hyperlinks>
    <hyperlink ref="T1" location="MENU!B16" display="MENU" xr:uid="{0FBFA27F-00CF-4DBD-8E38-91F364DA90C7}"/>
  </hyperlinks>
  <pageMargins left="0.511811024" right="0.511811024" top="0.78740157499999996" bottom="0.78740157499999996" header="0.31496062000000002" footer="0.31496062000000002"/>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707B8B-5ADB-4328-99CD-0E36B5A53549}">
  <dimension ref="A1:AW559"/>
  <sheetViews>
    <sheetView showGridLines="0" zoomScaleNormal="100" workbookViewId="0"/>
  </sheetViews>
  <sheetFormatPr defaultColWidth="15.625" defaultRowHeight="20.100000000000001" customHeight="1" x14ac:dyDescent="0.25"/>
  <cols>
    <col min="1" max="1" width="10.625" style="386" customWidth="1"/>
    <col min="2" max="2" width="20.625" style="386" customWidth="1"/>
    <col min="3" max="3" width="15.625" style="386"/>
    <col min="4" max="4" width="10.625" style="400" customWidth="1"/>
    <col min="5" max="5" width="10.625" style="386" customWidth="1"/>
    <col min="6" max="6" width="20.625" style="386" customWidth="1"/>
    <col min="7" max="7" width="10.625" style="386" customWidth="1"/>
    <col min="8" max="8" width="15.625" style="386"/>
    <col min="9" max="9" width="10.625" style="386" customWidth="1"/>
    <col min="10" max="10" width="15.625" style="385"/>
    <col min="11" max="11" width="25.625" style="385" customWidth="1"/>
    <col min="12" max="20" width="15.625" style="385"/>
    <col min="21" max="21" width="30.625" style="385" customWidth="1"/>
    <col min="22" max="49" width="15.625" style="385"/>
    <col min="50" max="16384" width="15.625" style="386"/>
  </cols>
  <sheetData>
    <row r="1" spans="1:11" ht="140.1" customHeight="1" x14ac:dyDescent="0.25">
      <c r="A1" s="382"/>
      <c r="B1" s="382"/>
      <c r="C1" s="382"/>
      <c r="D1" s="382"/>
      <c r="E1" s="382"/>
      <c r="F1" s="382"/>
      <c r="G1" s="382"/>
      <c r="H1" s="383"/>
      <c r="I1" s="383"/>
      <c r="K1" s="206" t="s">
        <v>698</v>
      </c>
    </row>
    <row r="2" spans="1:11" ht="3.95" customHeight="1" x14ac:dyDescent="0.25">
      <c r="A2" s="387"/>
      <c r="B2" s="387"/>
      <c r="C2" s="387"/>
      <c r="D2" s="387"/>
      <c r="E2" s="387"/>
      <c r="F2" s="387"/>
      <c r="G2" s="387"/>
      <c r="H2" s="387"/>
      <c r="I2" s="387"/>
    </row>
    <row r="3" spans="1:11" ht="3.95" customHeight="1" x14ac:dyDescent="0.25">
      <c r="A3" s="382"/>
      <c r="B3" s="382"/>
      <c r="C3" s="382"/>
      <c r="D3" s="382"/>
      <c r="E3" s="382"/>
      <c r="F3" s="382"/>
      <c r="G3" s="382"/>
      <c r="H3" s="382"/>
      <c r="I3" s="382"/>
    </row>
    <row r="5" spans="1:11" ht="20.100000000000001" customHeight="1" x14ac:dyDescent="0.25">
      <c r="A5" s="388" t="s">
        <v>525</v>
      </c>
      <c r="B5" s="388"/>
      <c r="C5" s="388"/>
      <c r="D5" s="388"/>
      <c r="E5" s="388"/>
      <c r="F5" s="388"/>
      <c r="G5" s="388"/>
      <c r="H5" s="388"/>
      <c r="I5" s="388"/>
    </row>
    <row r="7" spans="1:11" ht="20.100000000000001" customHeight="1" x14ac:dyDescent="0.25">
      <c r="A7" s="389" t="s">
        <v>526</v>
      </c>
      <c r="B7" s="389"/>
      <c r="C7" s="389"/>
      <c r="D7" s="389"/>
      <c r="E7" s="389"/>
      <c r="F7" s="389"/>
      <c r="G7" s="389"/>
      <c r="H7" s="389"/>
      <c r="I7" s="389"/>
    </row>
    <row r="8" spans="1:11" ht="20.100000000000001" customHeight="1" x14ac:dyDescent="0.25">
      <c r="A8" s="389"/>
      <c r="B8" s="389"/>
      <c r="C8" s="389"/>
      <c r="D8" s="389"/>
      <c r="E8" s="389"/>
      <c r="F8" s="389"/>
      <c r="G8" s="389"/>
      <c r="H8" s="389"/>
      <c r="I8" s="389"/>
    </row>
    <row r="9" spans="1:11" ht="20.100000000000001" customHeight="1" x14ac:dyDescent="0.25">
      <c r="A9" s="390" t="s">
        <v>527</v>
      </c>
      <c r="B9" s="391" t="s">
        <v>528</v>
      </c>
      <c r="C9" s="391"/>
      <c r="D9" s="389"/>
      <c r="E9" s="389"/>
      <c r="F9" s="391" t="s">
        <v>6</v>
      </c>
      <c r="G9" s="391"/>
      <c r="H9" s="391"/>
      <c r="I9" s="7">
        <v>600</v>
      </c>
    </row>
    <row r="10" spans="1:11" ht="20.100000000000001" customHeight="1" x14ac:dyDescent="0.25">
      <c r="A10" s="392" t="s">
        <v>529</v>
      </c>
      <c r="B10" s="393" t="s">
        <v>530</v>
      </c>
      <c r="C10" s="393"/>
      <c r="D10" s="389"/>
      <c r="E10" s="389"/>
      <c r="F10" s="393" t="s">
        <v>531</v>
      </c>
      <c r="G10" s="393"/>
      <c r="H10" s="393"/>
      <c r="I10" s="8">
        <v>9.5</v>
      </c>
    </row>
    <row r="11" spans="1:11" ht="20.100000000000001" customHeight="1" x14ac:dyDescent="0.25">
      <c r="A11" s="392" t="s">
        <v>532</v>
      </c>
      <c r="B11" s="393" t="s">
        <v>533</v>
      </c>
      <c r="C11" s="393"/>
      <c r="D11" s="389"/>
      <c r="E11" s="389"/>
      <c r="F11" s="389"/>
      <c r="G11" s="389"/>
      <c r="H11" s="389"/>
    </row>
    <row r="12" spans="1:11" ht="20.100000000000001" customHeight="1" thickBot="1" x14ac:dyDescent="0.3">
      <c r="A12" s="389"/>
      <c r="B12" s="389"/>
      <c r="C12" s="389"/>
      <c r="D12" s="389"/>
      <c r="E12" s="389"/>
      <c r="F12" s="394" t="s">
        <v>534</v>
      </c>
      <c r="G12" s="394"/>
      <c r="H12" s="394"/>
      <c r="I12" s="395">
        <v>63.157894736842103</v>
      </c>
    </row>
    <row r="13" spans="1:11" ht="20.100000000000001" customHeight="1" x14ac:dyDescent="0.25">
      <c r="A13" s="389"/>
      <c r="B13" s="389"/>
      <c r="C13" s="389"/>
      <c r="D13" s="389"/>
      <c r="E13" s="389"/>
      <c r="F13" s="389"/>
      <c r="G13" s="389"/>
      <c r="H13" s="389"/>
      <c r="I13" s="389"/>
    </row>
    <row r="14" spans="1:11" ht="20.100000000000001" customHeight="1" x14ac:dyDescent="0.25">
      <c r="A14" s="389"/>
      <c r="B14" s="389"/>
      <c r="C14" s="389"/>
      <c r="D14" s="389"/>
      <c r="E14" s="389"/>
      <c r="F14" s="389"/>
      <c r="G14" s="389"/>
      <c r="H14" s="389"/>
      <c r="I14" s="389"/>
    </row>
    <row r="16" spans="1:11" ht="20.100000000000001" customHeight="1" x14ac:dyDescent="0.25">
      <c r="A16" s="396" t="s">
        <v>535</v>
      </c>
      <c r="B16" s="391" t="s">
        <v>536</v>
      </c>
      <c r="C16" s="391"/>
      <c r="D16" s="7">
        <v>10</v>
      </c>
      <c r="E16" s="389"/>
      <c r="F16" s="397" t="s">
        <v>537</v>
      </c>
      <c r="G16" s="398" t="s">
        <v>538</v>
      </c>
      <c r="H16" s="389"/>
      <c r="I16" s="389"/>
    </row>
    <row r="17" spans="1:22" ht="20.100000000000001" customHeight="1" x14ac:dyDescent="0.25">
      <c r="A17" s="399" t="s">
        <v>539</v>
      </c>
      <c r="B17" s="393" t="s">
        <v>540</v>
      </c>
      <c r="C17" s="393"/>
      <c r="D17" s="8">
        <v>20</v>
      </c>
      <c r="E17" s="389"/>
      <c r="F17" s="389"/>
      <c r="G17" s="389"/>
      <c r="H17" s="389"/>
      <c r="I17" s="389"/>
    </row>
    <row r="18" spans="1:22" ht="20.100000000000001" customHeight="1" x14ac:dyDescent="0.25">
      <c r="A18" s="399" t="s">
        <v>541</v>
      </c>
      <c r="B18" s="393" t="s">
        <v>542</v>
      </c>
      <c r="C18" s="393"/>
      <c r="D18" s="9">
        <v>80</v>
      </c>
      <c r="E18" s="389"/>
      <c r="F18" s="397" t="s">
        <v>543</v>
      </c>
      <c r="G18" s="398">
        <v>0.5</v>
      </c>
      <c r="H18" s="389"/>
      <c r="I18" s="389"/>
      <c r="U18" s="385" t="s">
        <v>544</v>
      </c>
      <c r="V18" s="385">
        <v>0.5</v>
      </c>
    </row>
    <row r="19" spans="1:22" ht="20.100000000000001" customHeight="1" x14ac:dyDescent="0.25">
      <c r="U19" s="385" t="s">
        <v>545</v>
      </c>
      <c r="V19" s="385">
        <v>0.5</v>
      </c>
    </row>
    <row r="20" spans="1:22" ht="20.100000000000001" customHeight="1" x14ac:dyDescent="0.25">
      <c r="A20" s="391" t="s">
        <v>546</v>
      </c>
      <c r="B20" s="391"/>
      <c r="C20" s="391" t="s">
        <v>547</v>
      </c>
      <c r="D20" s="391"/>
      <c r="E20" s="389"/>
      <c r="F20" s="401" t="s">
        <v>548</v>
      </c>
      <c r="G20" s="402">
        <v>0.71823351279308389</v>
      </c>
      <c r="U20" s="385" t="s">
        <v>547</v>
      </c>
      <c r="V20" s="385">
        <v>0.5</v>
      </c>
    </row>
    <row r="21" spans="1:22" ht="20.100000000000001" customHeight="1" x14ac:dyDescent="0.25">
      <c r="D21" s="386"/>
      <c r="F21" s="389"/>
      <c r="G21" s="389"/>
      <c r="U21" s="385" t="s">
        <v>549</v>
      </c>
      <c r="V21" s="385">
        <v>0.5</v>
      </c>
    </row>
    <row r="22" spans="1:22" ht="20.100000000000001" customHeight="1" x14ac:dyDescent="0.25">
      <c r="A22" s="403" t="s">
        <v>550</v>
      </c>
      <c r="B22" s="404">
        <v>1.3923048454132636</v>
      </c>
      <c r="F22" s="405" t="s">
        <v>551</v>
      </c>
      <c r="G22" s="302">
        <v>-0.28176648720691611</v>
      </c>
      <c r="H22" s="406" t="s">
        <v>552</v>
      </c>
      <c r="I22" s="406"/>
      <c r="U22" s="385" t="s">
        <v>553</v>
      </c>
      <c r="V22" s="385">
        <v>0.5</v>
      </c>
    </row>
    <row r="23" spans="1:22" ht="20.100000000000001" customHeight="1" x14ac:dyDescent="0.25">
      <c r="D23" s="386"/>
    </row>
    <row r="24" spans="1:22" ht="20.100000000000001" customHeight="1" x14ac:dyDescent="0.25">
      <c r="D24" s="386"/>
    </row>
    <row r="25" spans="1:22" ht="20.100000000000001" customHeight="1" x14ac:dyDescent="0.25">
      <c r="A25" s="407" t="s">
        <v>554</v>
      </c>
      <c r="B25" s="407"/>
      <c r="C25" s="407"/>
      <c r="D25" s="407"/>
      <c r="E25" s="407"/>
      <c r="F25" s="407"/>
      <c r="G25" s="407"/>
      <c r="H25" s="407"/>
      <c r="I25" s="407"/>
    </row>
    <row r="26" spans="1:22" ht="20.100000000000001" customHeight="1" x14ac:dyDescent="0.25">
      <c r="A26" s="407"/>
      <c r="B26" s="407"/>
      <c r="C26" s="407"/>
      <c r="D26" s="407"/>
      <c r="E26" s="407"/>
      <c r="F26" s="407"/>
      <c r="G26" s="407"/>
      <c r="H26" s="407"/>
      <c r="I26" s="407"/>
    </row>
    <row r="27" spans="1:22" ht="20.100000000000001" customHeight="1" x14ac:dyDescent="0.25">
      <c r="A27" s="407"/>
      <c r="B27" s="407"/>
      <c r="C27" s="407"/>
      <c r="D27" s="407"/>
      <c r="E27" s="407"/>
      <c r="F27" s="407"/>
      <c r="G27" s="407"/>
      <c r="H27" s="407"/>
      <c r="I27" s="407"/>
    </row>
    <row r="28" spans="1:22" ht="20.100000000000001" customHeight="1" x14ac:dyDescent="0.25">
      <c r="A28" s="407"/>
      <c r="B28" s="407"/>
      <c r="C28" s="407"/>
      <c r="D28" s="407"/>
      <c r="E28" s="407"/>
      <c r="F28" s="407"/>
      <c r="G28" s="407"/>
      <c r="H28" s="407"/>
      <c r="I28" s="407"/>
    </row>
    <row r="29" spans="1:22" ht="20.100000000000001" customHeight="1" x14ac:dyDescent="0.25">
      <c r="B29" s="389"/>
      <c r="C29" s="389"/>
      <c r="E29" s="389"/>
      <c r="F29" s="389"/>
      <c r="G29" s="389"/>
      <c r="H29" s="389"/>
      <c r="I29" s="389"/>
    </row>
    <row r="30" spans="1:22" ht="20.100000000000001" customHeight="1" x14ac:dyDescent="0.25">
      <c r="A30" s="408" t="s">
        <v>555</v>
      </c>
      <c r="B30" s="408"/>
      <c r="C30" s="408"/>
      <c r="D30" s="408"/>
      <c r="E30" s="408"/>
      <c r="F30" s="408"/>
      <c r="G30" s="408"/>
      <c r="H30" s="408"/>
      <c r="I30" s="408"/>
      <c r="U30" s="385" t="s">
        <v>556</v>
      </c>
      <c r="V30" s="385" t="s">
        <v>288</v>
      </c>
    </row>
    <row r="31" spans="1:22" ht="20.100000000000001" customHeight="1" x14ac:dyDescent="0.25">
      <c r="D31" s="386"/>
      <c r="U31" s="385" t="s">
        <v>557</v>
      </c>
      <c r="V31" s="385" t="s">
        <v>288</v>
      </c>
    </row>
    <row r="32" spans="1:22" ht="20.100000000000001" customHeight="1" x14ac:dyDescent="0.25">
      <c r="A32" s="409"/>
      <c r="B32" s="389"/>
      <c r="C32" s="389"/>
      <c r="D32" s="389"/>
      <c r="E32" s="389"/>
      <c r="F32" s="389"/>
      <c r="G32" s="389"/>
      <c r="H32" s="389"/>
      <c r="I32" s="389"/>
      <c r="U32" s="385" t="s">
        <v>558</v>
      </c>
      <c r="V32" s="385" t="s">
        <v>288</v>
      </c>
    </row>
    <row r="33" spans="1:22" ht="20.100000000000001" customHeight="1" x14ac:dyDescent="0.25">
      <c r="A33" s="410" t="s">
        <v>559</v>
      </c>
      <c r="B33" s="411" t="s">
        <v>560</v>
      </c>
      <c r="C33" s="411"/>
      <c r="D33" s="411"/>
      <c r="E33" s="411"/>
      <c r="F33" s="411"/>
      <c r="G33" s="411"/>
      <c r="H33" s="411"/>
      <c r="I33" s="411"/>
      <c r="U33" s="385" t="s">
        <v>561</v>
      </c>
      <c r="V33" s="385" t="s">
        <v>288</v>
      </c>
    </row>
    <row r="34" spans="1:22" ht="20.100000000000001" customHeight="1" x14ac:dyDescent="0.25">
      <c r="A34" s="409"/>
      <c r="B34" s="389"/>
      <c r="C34" s="389"/>
      <c r="D34" s="389"/>
      <c r="E34" s="389"/>
      <c r="F34" s="389"/>
      <c r="G34" s="389"/>
      <c r="H34" s="389"/>
      <c r="I34" s="389"/>
      <c r="U34" s="385" t="s">
        <v>562</v>
      </c>
      <c r="V34" s="385" t="s">
        <v>288</v>
      </c>
    </row>
    <row r="35" spans="1:22" ht="20.100000000000001" customHeight="1" x14ac:dyDescent="0.25">
      <c r="A35" s="409" t="s">
        <v>563</v>
      </c>
      <c r="B35" s="389"/>
      <c r="C35" s="389"/>
      <c r="D35" s="389"/>
      <c r="E35" s="389"/>
      <c r="F35" s="389"/>
      <c r="G35" s="389"/>
      <c r="H35" s="389"/>
      <c r="I35" s="389"/>
      <c r="U35" s="385" t="s">
        <v>564</v>
      </c>
      <c r="V35" s="385" t="s">
        <v>288</v>
      </c>
    </row>
    <row r="36" spans="1:22" ht="20.100000000000001" customHeight="1" x14ac:dyDescent="0.25">
      <c r="A36" s="409"/>
      <c r="B36" s="389"/>
      <c r="C36" s="389"/>
      <c r="D36" s="389"/>
      <c r="E36" s="389"/>
      <c r="F36" s="389"/>
      <c r="G36" s="389"/>
      <c r="H36" s="389"/>
      <c r="I36" s="389"/>
    </row>
    <row r="37" spans="1:22" ht="20.100000000000001" customHeight="1" x14ac:dyDescent="0.25">
      <c r="A37" s="409"/>
      <c r="B37" s="389"/>
      <c r="C37" s="389"/>
      <c r="D37" s="389"/>
      <c r="E37" s="389"/>
      <c r="F37" s="389"/>
      <c r="G37" s="389"/>
      <c r="H37" s="389"/>
      <c r="I37" s="389"/>
    </row>
    <row r="38" spans="1:22" ht="0.95" customHeight="1" x14ac:dyDescent="0.25">
      <c r="A38" s="409"/>
      <c r="B38" s="412" t="s">
        <v>565</v>
      </c>
      <c r="C38" s="385">
        <v>10</v>
      </c>
      <c r="D38" s="412"/>
      <c r="E38" s="412" t="s">
        <v>543</v>
      </c>
      <c r="F38" s="413">
        <v>0.5</v>
      </c>
      <c r="G38" s="412"/>
      <c r="H38" s="412"/>
      <c r="I38" s="412"/>
    </row>
    <row r="39" spans="1:22" ht="0.95" customHeight="1" x14ac:dyDescent="0.25">
      <c r="A39" s="409"/>
      <c r="B39" s="412" t="s">
        <v>566</v>
      </c>
      <c r="C39" s="385">
        <v>20</v>
      </c>
      <c r="D39" s="412"/>
      <c r="E39" s="412"/>
      <c r="F39" s="412"/>
      <c r="G39" s="412"/>
      <c r="H39" s="412"/>
      <c r="I39" s="412"/>
    </row>
    <row r="40" spans="1:22" ht="0.95" customHeight="1" x14ac:dyDescent="0.25">
      <c r="A40" s="409"/>
      <c r="B40" s="412" t="s">
        <v>567</v>
      </c>
      <c r="C40" s="385">
        <v>80</v>
      </c>
      <c r="D40" s="412"/>
      <c r="E40" s="412" t="s">
        <v>568</v>
      </c>
      <c r="F40" s="414">
        <v>0.70710678118654757</v>
      </c>
      <c r="G40" s="412"/>
      <c r="H40" s="412"/>
      <c r="I40" s="412"/>
    </row>
    <row r="41" spans="1:22" ht="0.95" customHeight="1" x14ac:dyDescent="0.25">
      <c r="A41" s="409"/>
      <c r="B41" s="412"/>
      <c r="C41" s="385"/>
      <c r="D41" s="412"/>
      <c r="E41" s="385"/>
      <c r="F41" s="385"/>
      <c r="G41" s="412"/>
      <c r="H41" s="412"/>
      <c r="I41" s="412"/>
    </row>
    <row r="42" spans="1:22" ht="0.95" customHeight="1" x14ac:dyDescent="0.25">
      <c r="A42" s="409"/>
      <c r="B42" s="412" t="s">
        <v>550</v>
      </c>
      <c r="C42" s="414">
        <v>1.4142135623730949</v>
      </c>
      <c r="D42" s="412"/>
      <c r="E42" s="412" t="s">
        <v>304</v>
      </c>
      <c r="F42" s="303">
        <v>-0.29289321881345243</v>
      </c>
      <c r="G42" s="412"/>
      <c r="H42" s="412"/>
      <c r="I42" s="412"/>
    </row>
    <row r="43" spans="1:22" ht="0.95" customHeight="1" x14ac:dyDescent="0.25">
      <c r="A43" s="409"/>
      <c r="B43" s="412"/>
      <c r="C43" s="412"/>
      <c r="D43" s="412"/>
      <c r="E43" s="412"/>
      <c r="F43" s="412"/>
      <c r="G43" s="412"/>
      <c r="H43" s="412"/>
      <c r="I43" s="412"/>
    </row>
    <row r="44" spans="1:22" ht="20.100000000000001" customHeight="1" x14ac:dyDescent="0.25">
      <c r="A44" s="408"/>
      <c r="B44" s="408"/>
      <c r="C44" s="408"/>
      <c r="D44" s="408"/>
      <c r="E44" s="408"/>
      <c r="F44" s="408"/>
      <c r="G44" s="408"/>
      <c r="H44" s="408"/>
      <c r="I44" s="408"/>
    </row>
    <row r="45" spans="1:22" ht="20.100000000000001" customHeight="1" x14ac:dyDescent="0.25">
      <c r="A45" s="409"/>
      <c r="B45" s="415"/>
      <c r="C45" s="416"/>
      <c r="D45" s="415"/>
      <c r="E45" s="415"/>
      <c r="F45" s="304"/>
      <c r="G45" s="415"/>
      <c r="H45" s="415"/>
      <c r="I45" s="415"/>
    </row>
    <row r="46" spans="1:22" ht="20.100000000000001" customHeight="1" x14ac:dyDescent="0.25">
      <c r="A46" s="410" t="s">
        <v>569</v>
      </c>
      <c r="B46" s="411" t="s">
        <v>570</v>
      </c>
      <c r="C46" s="411"/>
      <c r="D46" s="411"/>
      <c r="E46" s="411"/>
      <c r="F46" s="411"/>
      <c r="G46" s="411"/>
      <c r="H46" s="411"/>
      <c r="I46" s="411"/>
    </row>
    <row r="47" spans="1:22" ht="20.100000000000001" customHeight="1" x14ac:dyDescent="0.25">
      <c r="A47" s="409"/>
      <c r="B47" s="389"/>
      <c r="C47" s="389"/>
      <c r="D47" s="389"/>
      <c r="E47" s="389"/>
      <c r="F47" s="389"/>
      <c r="G47" s="389"/>
      <c r="H47" s="389"/>
      <c r="I47" s="389"/>
    </row>
    <row r="48" spans="1:22" ht="20.100000000000001" customHeight="1" x14ac:dyDescent="0.25">
      <c r="A48" s="409" t="s">
        <v>563</v>
      </c>
      <c r="B48" s="389"/>
      <c r="C48" s="389"/>
      <c r="D48" s="389"/>
      <c r="E48" s="389"/>
      <c r="F48" s="389"/>
      <c r="G48" s="389"/>
      <c r="H48" s="389"/>
      <c r="I48" s="389"/>
    </row>
    <row r="49" spans="1:9" ht="20.100000000000001" customHeight="1" x14ac:dyDescent="0.25">
      <c r="A49" s="409"/>
      <c r="B49" s="389"/>
      <c r="C49" s="389"/>
      <c r="D49" s="389"/>
      <c r="E49" s="389"/>
      <c r="F49" s="389"/>
      <c r="G49" s="389"/>
      <c r="H49" s="389"/>
      <c r="I49" s="389"/>
    </row>
    <row r="50" spans="1:9" ht="20.100000000000001" customHeight="1" x14ac:dyDescent="0.25">
      <c r="A50" s="409"/>
      <c r="B50" s="389"/>
      <c r="C50" s="389"/>
      <c r="D50" s="389"/>
      <c r="E50" s="389"/>
      <c r="F50" s="389"/>
      <c r="G50" s="389"/>
      <c r="H50" s="389"/>
      <c r="I50" s="389"/>
    </row>
    <row r="51" spans="1:9" ht="0.95" customHeight="1" x14ac:dyDescent="0.25">
      <c r="A51" s="409"/>
      <c r="B51" s="412" t="s">
        <v>565</v>
      </c>
      <c r="C51" s="385">
        <v>10</v>
      </c>
      <c r="D51" s="412"/>
      <c r="E51" s="412" t="s">
        <v>543</v>
      </c>
      <c r="F51" s="413">
        <v>0.5</v>
      </c>
      <c r="G51" s="412"/>
      <c r="H51" s="412"/>
      <c r="I51" s="412"/>
    </row>
    <row r="52" spans="1:9" ht="0.95" customHeight="1" x14ac:dyDescent="0.25">
      <c r="A52" s="409"/>
      <c r="B52" s="412" t="s">
        <v>566</v>
      </c>
      <c r="C52" s="385">
        <v>20</v>
      </c>
      <c r="D52" s="412"/>
      <c r="E52" s="412"/>
      <c r="F52" s="412"/>
      <c r="G52" s="412"/>
      <c r="H52" s="412"/>
      <c r="I52" s="412"/>
    </row>
    <row r="53" spans="1:9" ht="0.95" customHeight="1" x14ac:dyDescent="0.25">
      <c r="A53" s="409"/>
      <c r="B53" s="412" t="s">
        <v>567</v>
      </c>
      <c r="C53" s="385">
        <v>80</v>
      </c>
      <c r="D53" s="412"/>
      <c r="E53" s="412" t="s">
        <v>568</v>
      </c>
      <c r="F53" s="414">
        <v>2.8284271247461898</v>
      </c>
      <c r="G53" s="412"/>
      <c r="H53" s="412"/>
      <c r="I53" s="412"/>
    </row>
    <row r="54" spans="1:9" ht="0.95" customHeight="1" x14ac:dyDescent="0.25">
      <c r="A54" s="409"/>
      <c r="B54" s="412"/>
      <c r="C54" s="385"/>
      <c r="D54" s="412"/>
      <c r="E54" s="385"/>
      <c r="F54" s="385"/>
      <c r="G54" s="412"/>
      <c r="H54" s="412"/>
      <c r="I54" s="412"/>
    </row>
    <row r="55" spans="1:9" ht="0.95" customHeight="1" x14ac:dyDescent="0.25">
      <c r="A55" s="409"/>
      <c r="B55" s="412" t="s">
        <v>550</v>
      </c>
      <c r="C55" s="414">
        <v>0.35355339059327379</v>
      </c>
      <c r="D55" s="412"/>
      <c r="E55" s="412" t="s">
        <v>304</v>
      </c>
      <c r="F55" s="303">
        <v>1.8284271247461898</v>
      </c>
      <c r="G55" s="412"/>
      <c r="H55" s="412"/>
      <c r="I55" s="412"/>
    </row>
    <row r="56" spans="1:9" ht="0.95" customHeight="1" x14ac:dyDescent="0.25">
      <c r="A56" s="409"/>
      <c r="B56" s="412"/>
      <c r="C56" s="414"/>
      <c r="D56" s="412"/>
      <c r="E56" s="385"/>
      <c r="F56" s="385"/>
      <c r="G56" s="412"/>
      <c r="H56" s="412"/>
      <c r="I56" s="412"/>
    </row>
    <row r="57" spans="1:9" ht="20.100000000000001" customHeight="1" x14ac:dyDescent="0.25">
      <c r="A57" s="408"/>
      <c r="B57" s="408"/>
      <c r="C57" s="408"/>
      <c r="D57" s="408"/>
      <c r="E57" s="408"/>
      <c r="F57" s="408"/>
      <c r="G57" s="408"/>
      <c r="H57" s="408"/>
      <c r="I57" s="408"/>
    </row>
    <row r="58" spans="1:9" ht="20.100000000000001" customHeight="1" x14ac:dyDescent="0.25">
      <c r="A58" s="417"/>
    </row>
    <row r="59" spans="1:9" ht="20.100000000000001" customHeight="1" x14ac:dyDescent="0.25">
      <c r="A59" s="410" t="s">
        <v>571</v>
      </c>
      <c r="B59" s="411" t="s">
        <v>572</v>
      </c>
      <c r="C59" s="411"/>
      <c r="D59" s="411"/>
      <c r="E59" s="411"/>
      <c r="F59" s="411"/>
      <c r="G59" s="411"/>
      <c r="H59" s="411"/>
      <c r="I59" s="411"/>
    </row>
    <row r="60" spans="1:9" ht="20.100000000000001" customHeight="1" x14ac:dyDescent="0.25">
      <c r="A60" s="409"/>
      <c r="B60" s="411" t="s">
        <v>573</v>
      </c>
      <c r="C60" s="411"/>
      <c r="D60" s="411"/>
      <c r="E60" s="411"/>
      <c r="F60" s="411"/>
      <c r="G60" s="411"/>
      <c r="H60" s="411"/>
      <c r="I60" s="411"/>
    </row>
    <row r="61" spans="1:9" ht="20.100000000000001" customHeight="1" x14ac:dyDescent="0.25">
      <c r="A61" s="409"/>
      <c r="B61" s="389"/>
      <c r="C61" s="389"/>
      <c r="D61" s="389"/>
      <c r="E61" s="389"/>
      <c r="F61" s="389"/>
      <c r="G61" s="389"/>
      <c r="H61" s="389"/>
      <c r="I61" s="389"/>
    </row>
    <row r="62" spans="1:9" ht="20.100000000000001" customHeight="1" x14ac:dyDescent="0.25">
      <c r="A62" s="409" t="s">
        <v>563</v>
      </c>
      <c r="B62" s="389"/>
      <c r="C62" s="389"/>
      <c r="D62" s="389"/>
      <c r="E62" s="389"/>
      <c r="F62" s="389"/>
      <c r="G62" s="389"/>
      <c r="H62" s="389"/>
      <c r="I62" s="389"/>
    </row>
    <row r="63" spans="1:9" ht="20.100000000000001" customHeight="1" x14ac:dyDescent="0.25">
      <c r="A63" s="409"/>
      <c r="B63" s="389"/>
      <c r="C63" s="389"/>
      <c r="D63" s="389"/>
      <c r="E63" s="389"/>
      <c r="F63" s="389"/>
      <c r="G63" s="389"/>
      <c r="H63" s="389"/>
      <c r="I63" s="389"/>
    </row>
    <row r="64" spans="1:9" ht="0.95" customHeight="1" x14ac:dyDescent="0.25">
      <c r="A64" s="409"/>
      <c r="B64" s="412" t="s">
        <v>565</v>
      </c>
      <c r="C64" s="385">
        <v>10</v>
      </c>
      <c r="D64" s="412"/>
      <c r="E64" s="412" t="s">
        <v>543</v>
      </c>
      <c r="F64" s="413">
        <v>0.5</v>
      </c>
      <c r="G64" s="412"/>
      <c r="H64" s="412"/>
      <c r="I64" s="412"/>
    </row>
    <row r="65" spans="1:9" ht="0.95" customHeight="1" x14ac:dyDescent="0.25">
      <c r="A65" s="409"/>
      <c r="B65" s="412" t="s">
        <v>566</v>
      </c>
      <c r="C65" s="385">
        <v>20</v>
      </c>
      <c r="D65" s="412"/>
      <c r="E65" s="412"/>
      <c r="F65" s="412"/>
      <c r="G65" s="412"/>
      <c r="H65" s="412"/>
      <c r="I65" s="412"/>
    </row>
    <row r="66" spans="1:9" ht="0.95" customHeight="1" x14ac:dyDescent="0.25">
      <c r="A66" s="409"/>
      <c r="B66" s="412" t="s">
        <v>567</v>
      </c>
      <c r="C66" s="385">
        <v>80</v>
      </c>
      <c r="D66" s="412"/>
      <c r="E66" s="412" t="s">
        <v>568</v>
      </c>
      <c r="F66" s="414">
        <v>1</v>
      </c>
      <c r="G66" s="412"/>
      <c r="H66" s="412"/>
      <c r="I66" s="412"/>
    </row>
    <row r="67" spans="1:9" ht="0.95" customHeight="1" x14ac:dyDescent="0.25">
      <c r="A67" s="409"/>
      <c r="B67" s="412"/>
      <c r="C67" s="385"/>
      <c r="D67" s="412"/>
      <c r="E67" s="385"/>
      <c r="F67" s="385"/>
      <c r="G67" s="412"/>
      <c r="H67" s="412"/>
      <c r="I67" s="412"/>
    </row>
    <row r="68" spans="1:9" ht="0.95" customHeight="1" x14ac:dyDescent="0.25">
      <c r="A68" s="409"/>
      <c r="B68" s="412" t="s">
        <v>550</v>
      </c>
      <c r="C68" s="414">
        <v>1</v>
      </c>
      <c r="D68" s="412"/>
      <c r="E68" s="412" t="s">
        <v>304</v>
      </c>
      <c r="F68" s="303">
        <v>0</v>
      </c>
      <c r="G68" s="412"/>
      <c r="H68" s="412"/>
      <c r="I68" s="412"/>
    </row>
    <row r="69" spans="1:9" ht="0.95" customHeight="1" x14ac:dyDescent="0.25">
      <c r="A69" s="409"/>
      <c r="B69" s="412"/>
      <c r="C69" s="414"/>
      <c r="D69" s="412"/>
      <c r="E69" s="412"/>
      <c r="F69" s="303"/>
      <c r="G69" s="412"/>
      <c r="H69" s="412"/>
      <c r="I69" s="412"/>
    </row>
    <row r="70" spans="1:9" ht="20.100000000000001" customHeight="1" x14ac:dyDescent="0.25">
      <c r="A70" s="408"/>
      <c r="B70" s="408"/>
      <c r="C70" s="408"/>
      <c r="D70" s="408"/>
      <c r="E70" s="408"/>
      <c r="F70" s="408"/>
      <c r="G70" s="408"/>
      <c r="H70" s="408"/>
      <c r="I70" s="408"/>
    </row>
    <row r="71" spans="1:9" ht="20.100000000000001" customHeight="1" x14ac:dyDescent="0.25">
      <c r="A71" s="409"/>
      <c r="B71" s="389"/>
      <c r="C71" s="389"/>
      <c r="D71" s="389"/>
      <c r="E71" s="389"/>
      <c r="F71" s="389"/>
      <c r="G71" s="389"/>
      <c r="H71" s="389"/>
      <c r="I71" s="389"/>
    </row>
    <row r="72" spans="1:9" ht="20.100000000000001" customHeight="1" x14ac:dyDescent="0.25">
      <c r="A72" s="410" t="s">
        <v>574</v>
      </c>
      <c r="B72" s="411" t="s">
        <v>575</v>
      </c>
      <c r="C72" s="411"/>
      <c r="D72" s="411"/>
      <c r="E72" s="411"/>
      <c r="F72" s="411"/>
      <c r="G72" s="411"/>
      <c r="H72" s="411"/>
      <c r="I72" s="411"/>
    </row>
    <row r="73" spans="1:9" ht="20.100000000000001" customHeight="1" x14ac:dyDescent="0.25">
      <c r="A73" s="409"/>
      <c r="B73" s="389"/>
      <c r="C73" s="389"/>
      <c r="D73" s="389"/>
      <c r="E73" s="389"/>
      <c r="F73" s="389"/>
      <c r="G73" s="389"/>
      <c r="H73" s="389"/>
      <c r="I73" s="389"/>
    </row>
    <row r="74" spans="1:9" ht="20.100000000000001" customHeight="1" x14ac:dyDescent="0.25">
      <c r="A74" s="409" t="s">
        <v>563</v>
      </c>
      <c r="B74" s="389"/>
      <c r="C74" s="389"/>
      <c r="D74" s="389"/>
      <c r="E74" s="389"/>
      <c r="F74" s="389"/>
      <c r="G74" s="389"/>
      <c r="H74" s="389"/>
      <c r="I74" s="389"/>
    </row>
    <row r="75" spans="1:9" ht="20.100000000000001" customHeight="1" x14ac:dyDescent="0.25">
      <c r="A75" s="409"/>
      <c r="B75" s="389"/>
      <c r="C75" s="389"/>
      <c r="D75" s="389"/>
      <c r="E75" s="389"/>
      <c r="F75" s="389"/>
      <c r="G75" s="389"/>
      <c r="H75" s="389"/>
      <c r="I75" s="389"/>
    </row>
    <row r="76" spans="1:9" ht="20.100000000000001" customHeight="1" x14ac:dyDescent="0.25">
      <c r="A76" s="409"/>
      <c r="B76" s="389"/>
      <c r="C76" s="389"/>
      <c r="D76" s="389"/>
      <c r="E76" s="389"/>
      <c r="F76" s="389"/>
      <c r="G76" s="389"/>
      <c r="H76" s="389"/>
      <c r="I76" s="389"/>
    </row>
    <row r="77" spans="1:9" s="385" customFormat="1" ht="0.95" customHeight="1" x14ac:dyDescent="0.25">
      <c r="A77" s="409"/>
      <c r="B77" s="412"/>
      <c r="C77" s="412"/>
      <c r="D77" s="412"/>
      <c r="E77" s="412"/>
      <c r="F77" s="412"/>
      <c r="G77" s="412"/>
      <c r="H77" s="412"/>
      <c r="I77" s="412"/>
    </row>
    <row r="78" spans="1:9" s="385" customFormat="1" ht="0.95" customHeight="1" x14ac:dyDescent="0.25">
      <c r="A78" s="409"/>
      <c r="B78" s="412" t="s">
        <v>565</v>
      </c>
      <c r="C78" s="385">
        <v>10</v>
      </c>
      <c r="D78" s="412"/>
      <c r="E78" s="412" t="s">
        <v>543</v>
      </c>
      <c r="F78" s="413">
        <v>0.5</v>
      </c>
      <c r="G78" s="412"/>
      <c r="H78" s="412"/>
      <c r="I78" s="412"/>
    </row>
    <row r="79" spans="1:9" s="385" customFormat="1" ht="0.95" customHeight="1" x14ac:dyDescent="0.25">
      <c r="A79" s="409"/>
      <c r="B79" s="412" t="s">
        <v>566</v>
      </c>
      <c r="C79" s="385">
        <v>20</v>
      </c>
      <c r="D79" s="412"/>
      <c r="E79" s="412"/>
      <c r="F79" s="412"/>
      <c r="G79" s="412"/>
      <c r="H79" s="412"/>
      <c r="I79" s="412"/>
    </row>
    <row r="80" spans="1:9" s="385" customFormat="1" ht="0.95" customHeight="1" x14ac:dyDescent="0.25">
      <c r="A80" s="409"/>
      <c r="B80" s="412" t="s">
        <v>567</v>
      </c>
      <c r="C80" s="385">
        <v>80</v>
      </c>
      <c r="D80" s="412"/>
      <c r="E80" s="412" t="s">
        <v>568</v>
      </c>
      <c r="F80" s="414">
        <v>0.625</v>
      </c>
      <c r="G80" s="412"/>
      <c r="H80" s="412"/>
      <c r="I80" s="412"/>
    </row>
    <row r="81" spans="1:9" s="385" customFormat="1" ht="0.95" customHeight="1" x14ac:dyDescent="0.25">
      <c r="A81" s="409"/>
      <c r="B81" s="412"/>
      <c r="D81" s="412"/>
      <c r="G81" s="412"/>
      <c r="H81" s="412"/>
      <c r="I81" s="412"/>
    </row>
    <row r="82" spans="1:9" s="385" customFormat="1" ht="0.95" customHeight="1" x14ac:dyDescent="0.25">
      <c r="A82" s="409"/>
      <c r="B82" s="412" t="s">
        <v>550</v>
      </c>
      <c r="C82" s="414">
        <v>1.6</v>
      </c>
      <c r="D82" s="412"/>
      <c r="E82" s="412" t="s">
        <v>304</v>
      </c>
      <c r="F82" s="303">
        <v>-0.375</v>
      </c>
      <c r="G82" s="412"/>
      <c r="H82" s="412"/>
      <c r="I82" s="412"/>
    </row>
    <row r="83" spans="1:9" ht="0.95" customHeight="1" x14ac:dyDescent="0.25">
      <c r="A83" s="409"/>
      <c r="B83" s="389"/>
      <c r="C83" s="389"/>
      <c r="D83" s="389"/>
      <c r="E83" s="389"/>
      <c r="F83" s="389"/>
      <c r="G83" s="389"/>
      <c r="H83" s="389"/>
      <c r="I83" s="389"/>
    </row>
    <row r="84" spans="1:9" ht="20.100000000000001" customHeight="1" x14ac:dyDescent="0.25">
      <c r="A84" s="408"/>
      <c r="B84" s="408"/>
      <c r="C84" s="408"/>
      <c r="D84" s="408"/>
      <c r="E84" s="408"/>
      <c r="F84" s="408"/>
      <c r="G84" s="408"/>
      <c r="H84" s="408"/>
      <c r="I84" s="408"/>
    </row>
    <row r="85" spans="1:9" ht="20.100000000000001" customHeight="1" x14ac:dyDescent="0.25">
      <c r="A85" s="409"/>
      <c r="B85" s="389"/>
      <c r="C85" s="389"/>
      <c r="D85" s="389"/>
      <c r="E85" s="389"/>
      <c r="F85" s="389"/>
      <c r="G85" s="389"/>
      <c r="H85" s="389"/>
      <c r="I85" s="389"/>
    </row>
    <row r="86" spans="1:9" ht="20.100000000000001" customHeight="1" x14ac:dyDescent="0.25">
      <c r="A86" s="410" t="s">
        <v>576</v>
      </c>
      <c r="B86" s="411" t="s">
        <v>577</v>
      </c>
      <c r="C86" s="411"/>
      <c r="D86" s="411"/>
      <c r="E86" s="411"/>
      <c r="F86" s="411"/>
      <c r="G86" s="411"/>
      <c r="H86" s="411"/>
      <c r="I86" s="411"/>
    </row>
    <row r="87" spans="1:9" ht="20.100000000000001" customHeight="1" x14ac:dyDescent="0.25">
      <c r="A87" s="417"/>
    </row>
    <row r="88" spans="1:9" s="385" customFormat="1" ht="20.100000000000001" customHeight="1" x14ac:dyDescent="0.25">
      <c r="A88" s="417"/>
      <c r="D88" s="418"/>
    </row>
    <row r="89" spans="1:9" s="385" customFormat="1" ht="20.100000000000001" customHeight="1" x14ac:dyDescent="0.25">
      <c r="A89" s="417"/>
      <c r="D89" s="418"/>
    </row>
    <row r="90" spans="1:9" s="385" customFormat="1" ht="20.100000000000001" customHeight="1" x14ac:dyDescent="0.25">
      <c r="A90" s="417"/>
      <c r="D90" s="418"/>
    </row>
    <row r="91" spans="1:9" s="385" customFormat="1" ht="20.100000000000001" customHeight="1" x14ac:dyDescent="0.25">
      <c r="A91" s="417"/>
      <c r="D91" s="418"/>
    </row>
    <row r="92" spans="1:9" s="385" customFormat="1" ht="0.95" customHeight="1" x14ac:dyDescent="0.25">
      <c r="A92" s="417"/>
      <c r="D92" s="418"/>
    </row>
    <row r="93" spans="1:9" s="385" customFormat="1" ht="0.95" customHeight="1" x14ac:dyDescent="0.25">
      <c r="A93" s="417"/>
      <c r="B93" s="412" t="s">
        <v>565</v>
      </c>
      <c r="C93" s="385">
        <v>10</v>
      </c>
      <c r="D93" s="412"/>
      <c r="E93" s="412" t="s">
        <v>543</v>
      </c>
      <c r="F93" s="413">
        <v>0.5</v>
      </c>
    </row>
    <row r="94" spans="1:9" s="385" customFormat="1" ht="0.95" customHeight="1" x14ac:dyDescent="0.25">
      <c r="A94" s="417"/>
      <c r="B94" s="412" t="s">
        <v>566</v>
      </c>
      <c r="C94" s="385">
        <v>20</v>
      </c>
      <c r="D94" s="412"/>
      <c r="E94" s="412"/>
      <c r="F94" s="412"/>
    </row>
    <row r="95" spans="1:9" s="385" customFormat="1" ht="0.95" customHeight="1" x14ac:dyDescent="0.25">
      <c r="A95" s="417"/>
      <c r="B95" s="412" t="s">
        <v>567</v>
      </c>
      <c r="C95" s="385">
        <v>80</v>
      </c>
      <c r="D95" s="412"/>
      <c r="E95" s="412" t="s">
        <v>568</v>
      </c>
      <c r="F95" s="414">
        <v>0.71823351279308389</v>
      </c>
    </row>
    <row r="96" spans="1:9" s="385" customFormat="1" ht="0.95" customHeight="1" x14ac:dyDescent="0.25">
      <c r="A96" s="417"/>
      <c r="B96" s="412"/>
      <c r="D96" s="412"/>
    </row>
    <row r="97" spans="1:9" s="385" customFormat="1" ht="0.95" customHeight="1" x14ac:dyDescent="0.25">
      <c r="A97" s="417"/>
      <c r="B97" s="412" t="s">
        <v>550</v>
      </c>
      <c r="C97" s="414">
        <v>1.3923048454132636</v>
      </c>
      <c r="D97" s="412"/>
      <c r="E97" s="412" t="s">
        <v>304</v>
      </c>
      <c r="F97" s="303">
        <v>-0.28176648720691611</v>
      </c>
    </row>
    <row r="98" spans="1:9" s="385" customFormat="1" ht="0.95" customHeight="1" x14ac:dyDescent="0.25">
      <c r="A98" s="417"/>
      <c r="B98" s="412"/>
      <c r="C98" s="414"/>
      <c r="D98" s="412"/>
      <c r="E98" s="412"/>
      <c r="F98" s="412"/>
    </row>
    <row r="99" spans="1:9" ht="20.100000000000001" customHeight="1" x14ac:dyDescent="0.25">
      <c r="A99" s="419"/>
      <c r="B99" s="419"/>
      <c r="C99" s="419"/>
      <c r="D99" s="419"/>
      <c r="E99" s="419"/>
      <c r="F99" s="419"/>
      <c r="G99" s="419"/>
      <c r="H99" s="419"/>
      <c r="I99" s="419"/>
    </row>
    <row r="100" spans="1:9" ht="20.100000000000001" customHeight="1" x14ac:dyDescent="0.25">
      <c r="B100" s="389"/>
      <c r="C100" s="420"/>
      <c r="D100" s="389"/>
      <c r="E100" s="389"/>
      <c r="F100" s="389"/>
    </row>
    <row r="101" spans="1:9" ht="20.100000000000001" customHeight="1" x14ac:dyDescent="0.25">
      <c r="A101" s="421" t="s">
        <v>578</v>
      </c>
      <c r="B101" s="421"/>
      <c r="C101" s="421"/>
      <c r="D101" s="421"/>
      <c r="E101" s="421"/>
      <c r="F101" s="421"/>
      <c r="G101" s="421"/>
      <c r="H101" s="421"/>
      <c r="I101" s="421"/>
    </row>
    <row r="103" spans="1:9" ht="20.100000000000001" customHeight="1" x14ac:dyDescent="0.25">
      <c r="A103" s="422"/>
      <c r="B103" s="422"/>
      <c r="C103" s="422"/>
      <c r="D103" s="422"/>
      <c r="E103" s="423" t="s">
        <v>543</v>
      </c>
      <c r="F103" s="423" t="s">
        <v>579</v>
      </c>
      <c r="G103" s="423" t="s">
        <v>580</v>
      </c>
    </row>
    <row r="104" spans="1:9" ht="60" customHeight="1" x14ac:dyDescent="0.25">
      <c r="A104" s="424" t="s">
        <v>581</v>
      </c>
      <c r="B104" s="425" t="s">
        <v>582</v>
      </c>
      <c r="C104" s="425"/>
      <c r="D104" s="425"/>
      <c r="E104" s="423" t="s">
        <v>288</v>
      </c>
      <c r="F104" s="423">
        <v>15</v>
      </c>
      <c r="G104" s="423">
        <v>30</v>
      </c>
    </row>
    <row r="105" spans="1:9" ht="60" customHeight="1" x14ac:dyDescent="0.25">
      <c r="A105" s="424"/>
      <c r="B105" s="425" t="s">
        <v>583</v>
      </c>
      <c r="C105" s="425"/>
      <c r="D105" s="425"/>
      <c r="E105" s="423">
        <v>0.5</v>
      </c>
      <c r="F105" s="423">
        <v>25</v>
      </c>
      <c r="G105" s="423">
        <v>40</v>
      </c>
    </row>
    <row r="106" spans="1:9" ht="60" customHeight="1" x14ac:dyDescent="0.25">
      <c r="A106" s="424"/>
      <c r="B106" s="425" t="s">
        <v>584</v>
      </c>
      <c r="C106" s="425"/>
      <c r="D106" s="425"/>
      <c r="E106" s="423">
        <v>0.5</v>
      </c>
      <c r="F106" s="423">
        <v>30</v>
      </c>
      <c r="G106" s="423">
        <v>60</v>
      </c>
    </row>
    <row r="107" spans="1:9" ht="60" customHeight="1" x14ac:dyDescent="0.25">
      <c r="A107" s="424" t="s">
        <v>585</v>
      </c>
      <c r="B107" s="425" t="s">
        <v>586</v>
      </c>
      <c r="C107" s="425"/>
      <c r="D107" s="425"/>
      <c r="E107" s="423" t="s">
        <v>288</v>
      </c>
      <c r="F107" s="423" t="s">
        <v>288</v>
      </c>
      <c r="G107" s="423" t="s">
        <v>288</v>
      </c>
    </row>
    <row r="108" spans="1:9" ht="60" customHeight="1" x14ac:dyDescent="0.25">
      <c r="A108" s="424"/>
      <c r="B108" s="425" t="s">
        <v>587</v>
      </c>
      <c r="C108" s="425"/>
      <c r="D108" s="425"/>
      <c r="E108" s="423" t="s">
        <v>288</v>
      </c>
      <c r="F108" s="423" t="s">
        <v>288</v>
      </c>
      <c r="G108" s="423" t="s">
        <v>288</v>
      </c>
    </row>
    <row r="109" spans="1:9" ht="60" customHeight="1" x14ac:dyDescent="0.25">
      <c r="A109" s="424"/>
      <c r="B109" s="425" t="s">
        <v>588</v>
      </c>
      <c r="C109" s="425"/>
      <c r="D109" s="425"/>
      <c r="E109" s="423" t="s">
        <v>288</v>
      </c>
      <c r="F109" s="423" t="s">
        <v>288</v>
      </c>
      <c r="G109" s="423" t="s">
        <v>288</v>
      </c>
    </row>
    <row r="110" spans="1:9" ht="60" customHeight="1" x14ac:dyDescent="0.25">
      <c r="A110" s="424" t="s">
        <v>589</v>
      </c>
      <c r="B110" s="425" t="s">
        <v>590</v>
      </c>
      <c r="C110" s="425"/>
      <c r="D110" s="425"/>
      <c r="E110" s="423">
        <v>0.5</v>
      </c>
      <c r="F110" s="423">
        <v>10</v>
      </c>
      <c r="G110" s="423">
        <v>30</v>
      </c>
    </row>
    <row r="111" spans="1:9" ht="60" customHeight="1" x14ac:dyDescent="0.25">
      <c r="A111" s="424"/>
      <c r="B111" s="425" t="s">
        <v>591</v>
      </c>
      <c r="C111" s="425"/>
      <c r="D111" s="425"/>
      <c r="E111" s="423">
        <v>0.5</v>
      </c>
      <c r="F111" s="423">
        <v>20</v>
      </c>
      <c r="G111" s="423">
        <v>40</v>
      </c>
    </row>
    <row r="112" spans="1:9" ht="60" customHeight="1" x14ac:dyDescent="0.25">
      <c r="A112" s="424"/>
      <c r="B112" s="425" t="s">
        <v>592</v>
      </c>
      <c r="C112" s="425"/>
      <c r="D112" s="425"/>
      <c r="E112" s="423">
        <v>0.5</v>
      </c>
      <c r="F112" s="423">
        <v>20</v>
      </c>
      <c r="G112" s="423">
        <v>60</v>
      </c>
    </row>
    <row r="113" spans="1:9" ht="60" customHeight="1" x14ac:dyDescent="0.25">
      <c r="A113" s="424" t="s">
        <v>593</v>
      </c>
      <c r="B113" s="425" t="s">
        <v>594</v>
      </c>
      <c r="C113" s="425"/>
      <c r="D113" s="425"/>
      <c r="E113" s="423" t="s">
        <v>288</v>
      </c>
      <c r="F113" s="423" t="s">
        <v>288</v>
      </c>
      <c r="G113" s="423" t="s">
        <v>288</v>
      </c>
    </row>
    <row r="114" spans="1:9" ht="60" customHeight="1" x14ac:dyDescent="0.25">
      <c r="A114" s="424"/>
      <c r="B114" s="425" t="s">
        <v>595</v>
      </c>
      <c r="C114" s="425"/>
      <c r="D114" s="425"/>
      <c r="E114" s="423" t="s">
        <v>288</v>
      </c>
      <c r="F114" s="423" t="s">
        <v>288</v>
      </c>
      <c r="G114" s="423" t="s">
        <v>288</v>
      </c>
    </row>
    <row r="115" spans="1:9" ht="20.100000000000001" customHeight="1" x14ac:dyDescent="0.25">
      <c r="E115" s="423"/>
    </row>
    <row r="116" spans="1:9" ht="20.100000000000001" customHeight="1" x14ac:dyDescent="0.25">
      <c r="E116" s="423"/>
    </row>
    <row r="117" spans="1:9" ht="20.100000000000001" customHeight="1" x14ac:dyDescent="0.25">
      <c r="A117" s="389" t="s">
        <v>596</v>
      </c>
    </row>
    <row r="118" spans="1:9" ht="20.100000000000001" customHeight="1" x14ac:dyDescent="0.25">
      <c r="A118" s="407" t="s">
        <v>597</v>
      </c>
      <c r="B118" s="407"/>
      <c r="C118" s="407"/>
      <c r="D118" s="407"/>
      <c r="E118" s="407"/>
      <c r="F118" s="407"/>
      <c r="G118" s="407"/>
      <c r="H118" s="407"/>
    </row>
    <row r="119" spans="1:9" ht="20.100000000000001" customHeight="1" x14ac:dyDescent="0.25">
      <c r="A119" s="407"/>
      <c r="B119" s="407"/>
      <c r="C119" s="407"/>
      <c r="D119" s="407"/>
      <c r="E119" s="407"/>
      <c r="F119" s="407"/>
      <c r="G119" s="407"/>
      <c r="H119" s="407"/>
    </row>
    <row r="120" spans="1:9" ht="20.100000000000001" customHeight="1" x14ac:dyDescent="0.25">
      <c r="A120" s="407" t="s">
        <v>598</v>
      </c>
      <c r="B120" s="407"/>
      <c r="C120" s="407"/>
      <c r="D120" s="407"/>
      <c r="E120" s="407"/>
      <c r="F120" s="407"/>
      <c r="G120" s="407"/>
      <c r="H120" s="407"/>
      <c r="I120" s="407"/>
    </row>
    <row r="147" spans="4:4" ht="20.100000000000001" customHeight="1" x14ac:dyDescent="0.25">
      <c r="D147" s="386"/>
    </row>
    <row r="148" spans="4:4" ht="20.100000000000001" customHeight="1" x14ac:dyDescent="0.25">
      <c r="D148" s="386"/>
    </row>
    <row r="149" spans="4:4" ht="20.100000000000001" customHeight="1" x14ac:dyDescent="0.25">
      <c r="D149" s="386"/>
    </row>
    <row r="150" spans="4:4" ht="20.100000000000001" customHeight="1" x14ac:dyDescent="0.25">
      <c r="D150" s="386"/>
    </row>
    <row r="296" spans="18:25" ht="20.100000000000001" customHeight="1" x14ac:dyDescent="0.25">
      <c r="T296" s="385">
        <v>1</v>
      </c>
    </row>
    <row r="299" spans="18:25" ht="20.100000000000001" customHeight="1" x14ac:dyDescent="0.25">
      <c r="R299" s="385">
        <v>12</v>
      </c>
      <c r="V299" s="385" t="s">
        <v>599</v>
      </c>
      <c r="W299" s="385" t="s">
        <v>548</v>
      </c>
      <c r="X299" s="385" t="s">
        <v>600</v>
      </c>
      <c r="Y299" s="385" t="s">
        <v>235</v>
      </c>
    </row>
    <row r="300" spans="18:25" ht="20.100000000000001" customHeight="1" x14ac:dyDescent="0.25">
      <c r="R300" s="385">
        <v>35</v>
      </c>
      <c r="T300" s="385">
        <v>1</v>
      </c>
      <c r="U300" s="426">
        <v>1.4142135623730951</v>
      </c>
      <c r="V300" s="426">
        <v>1</v>
      </c>
      <c r="W300" s="426">
        <v>0.70710678118654746</v>
      </c>
      <c r="X300" s="426">
        <v>-0.29289321881345254</v>
      </c>
      <c r="Y300" s="385">
        <v>1</v>
      </c>
    </row>
    <row r="301" spans="18:25" ht="20.100000000000001" customHeight="1" x14ac:dyDescent="0.25">
      <c r="T301" s="385">
        <v>2</v>
      </c>
      <c r="U301" s="426">
        <v>1.4142135623730951</v>
      </c>
      <c r="V301" s="426">
        <v>2</v>
      </c>
      <c r="W301" s="426">
        <v>0.70710678118654746</v>
      </c>
      <c r="X301" s="426">
        <v>-0.29289321881345254</v>
      </c>
      <c r="Y301" s="385">
        <v>1</v>
      </c>
    </row>
    <row r="302" spans="18:25" ht="20.100000000000001" customHeight="1" x14ac:dyDescent="0.25">
      <c r="R302" s="385">
        <v>0.5</v>
      </c>
      <c r="T302" s="385">
        <v>3</v>
      </c>
      <c r="U302" s="426">
        <v>1.4142135623730951</v>
      </c>
      <c r="V302" s="426">
        <v>3</v>
      </c>
      <c r="W302" s="426">
        <v>0.70710678118654746</v>
      </c>
      <c r="X302" s="426">
        <v>-0.29289321881345254</v>
      </c>
      <c r="Y302" s="385">
        <v>1</v>
      </c>
    </row>
    <row r="303" spans="18:25" ht="20.100000000000001" customHeight="1" x14ac:dyDescent="0.25">
      <c r="T303" s="385">
        <v>4</v>
      </c>
      <c r="U303" s="426">
        <v>1.4142135623730951</v>
      </c>
      <c r="V303" s="426">
        <v>4</v>
      </c>
      <c r="W303" s="426">
        <v>0.70710678118654746</v>
      </c>
      <c r="X303" s="426">
        <v>-0.29289321881345254</v>
      </c>
      <c r="Y303" s="385">
        <v>1</v>
      </c>
    </row>
    <row r="304" spans="18:25" ht="20.100000000000001" customHeight="1" x14ac:dyDescent="0.25">
      <c r="T304" s="385">
        <v>5</v>
      </c>
      <c r="U304" s="426">
        <v>1.4142135623730951</v>
      </c>
      <c r="V304" s="426">
        <v>5</v>
      </c>
      <c r="W304" s="426">
        <v>0.70710678118654746</v>
      </c>
      <c r="X304" s="426">
        <v>-0.29289321881345254</v>
      </c>
      <c r="Y304" s="385">
        <v>1</v>
      </c>
    </row>
    <row r="305" spans="20:25" ht="20.100000000000001" customHeight="1" x14ac:dyDescent="0.25">
      <c r="T305" s="385">
        <v>6</v>
      </c>
      <c r="U305" s="426">
        <v>1.4142135623730951</v>
      </c>
      <c r="V305" s="426">
        <v>6</v>
      </c>
      <c r="W305" s="426">
        <v>0.70710678118654746</v>
      </c>
      <c r="X305" s="426">
        <v>-0.29289321881345254</v>
      </c>
      <c r="Y305" s="385">
        <v>1</v>
      </c>
    </row>
    <row r="306" spans="20:25" ht="20.100000000000001" customHeight="1" x14ac:dyDescent="0.25">
      <c r="T306" s="385">
        <v>7</v>
      </c>
      <c r="U306" s="426">
        <v>1.3093073414159542</v>
      </c>
      <c r="V306" s="426">
        <v>7</v>
      </c>
      <c r="W306" s="426">
        <v>0.76376261582597338</v>
      </c>
      <c r="X306" s="426">
        <v>-0.23623738417402662</v>
      </c>
      <c r="Y306" s="385">
        <v>1</v>
      </c>
    </row>
    <row r="307" spans="20:25" ht="20.100000000000001" customHeight="1" x14ac:dyDescent="0.25">
      <c r="T307" s="385">
        <v>8</v>
      </c>
      <c r="U307" s="426">
        <v>1.2247448713915889</v>
      </c>
      <c r="V307" s="426">
        <v>8</v>
      </c>
      <c r="W307" s="426">
        <v>0.81649658092772615</v>
      </c>
      <c r="X307" s="426">
        <v>-0.18350341907227385</v>
      </c>
      <c r="Y307" s="385">
        <v>1</v>
      </c>
    </row>
    <row r="308" spans="20:25" ht="20.100000000000001" customHeight="1" x14ac:dyDescent="0.25">
      <c r="T308" s="385">
        <v>9</v>
      </c>
      <c r="U308" s="426">
        <v>1.1547005383792515</v>
      </c>
      <c r="V308" s="426">
        <v>9</v>
      </c>
      <c r="W308" s="426">
        <v>0.86602540378443871</v>
      </c>
      <c r="X308" s="426">
        <v>-0.13397459621556129</v>
      </c>
      <c r="Y308" s="385">
        <v>1</v>
      </c>
    </row>
    <row r="309" spans="20:25" ht="20.100000000000001" customHeight="1" x14ac:dyDescent="0.25">
      <c r="T309" s="385">
        <v>10</v>
      </c>
      <c r="U309" s="426">
        <v>1.0954451150103321</v>
      </c>
      <c r="V309" s="426">
        <v>10</v>
      </c>
      <c r="W309" s="426">
        <v>0.9128709291752769</v>
      </c>
      <c r="X309" s="426">
        <v>-8.7129070824723098E-2</v>
      </c>
      <c r="Y309" s="385">
        <v>1</v>
      </c>
    </row>
    <row r="310" spans="20:25" ht="20.100000000000001" customHeight="1" x14ac:dyDescent="0.25">
      <c r="T310" s="385">
        <v>11</v>
      </c>
      <c r="U310" s="426">
        <v>1.044465935734187</v>
      </c>
      <c r="V310" s="426">
        <v>11</v>
      </c>
      <c r="W310" s="426">
        <v>0.9574271077563381</v>
      </c>
      <c r="X310" s="426">
        <v>-4.2572892243661897E-2</v>
      </c>
      <c r="Y310" s="385">
        <v>1</v>
      </c>
    </row>
    <row r="311" spans="20:25" ht="20.100000000000001" customHeight="1" x14ac:dyDescent="0.25">
      <c r="T311" s="385">
        <v>12</v>
      </c>
      <c r="U311" s="426" t="s">
        <v>601</v>
      </c>
      <c r="V311" s="426">
        <v>12</v>
      </c>
      <c r="W311" s="426">
        <v>1</v>
      </c>
      <c r="X311" s="426">
        <v>0</v>
      </c>
      <c r="Y311" s="385">
        <v>1</v>
      </c>
    </row>
    <row r="312" spans="20:25" ht="20.100000000000001" customHeight="1" x14ac:dyDescent="0.25">
      <c r="T312" s="385">
        <v>13</v>
      </c>
      <c r="U312" s="426" t="s">
        <v>601</v>
      </c>
      <c r="V312" s="426">
        <v>13</v>
      </c>
      <c r="W312" s="426">
        <v>1</v>
      </c>
      <c r="X312" s="426">
        <v>0</v>
      </c>
      <c r="Y312" s="385">
        <v>1</v>
      </c>
    </row>
    <row r="313" spans="20:25" ht="20.100000000000001" customHeight="1" x14ac:dyDescent="0.25">
      <c r="T313" s="385">
        <v>14</v>
      </c>
      <c r="U313" s="426" t="s">
        <v>601</v>
      </c>
      <c r="V313" s="426">
        <v>14</v>
      </c>
      <c r="W313" s="426">
        <v>1</v>
      </c>
      <c r="X313" s="426">
        <v>0</v>
      </c>
      <c r="Y313" s="385">
        <v>1</v>
      </c>
    </row>
    <row r="314" spans="20:25" ht="20.100000000000001" customHeight="1" x14ac:dyDescent="0.25">
      <c r="T314" s="385">
        <v>15</v>
      </c>
      <c r="U314" s="426" t="s">
        <v>601</v>
      </c>
      <c r="V314" s="426">
        <v>15</v>
      </c>
      <c r="W314" s="426">
        <v>1</v>
      </c>
      <c r="X314" s="426">
        <v>0</v>
      </c>
      <c r="Y314" s="385">
        <v>1</v>
      </c>
    </row>
    <row r="315" spans="20:25" ht="20.100000000000001" customHeight="1" x14ac:dyDescent="0.25">
      <c r="T315" s="385">
        <v>16</v>
      </c>
      <c r="U315" s="426" t="s">
        <v>601</v>
      </c>
      <c r="V315" s="426">
        <v>16</v>
      </c>
      <c r="W315" s="426">
        <v>1</v>
      </c>
      <c r="X315" s="426">
        <v>0</v>
      </c>
      <c r="Y315" s="385">
        <v>1</v>
      </c>
    </row>
    <row r="316" spans="20:25" ht="20.100000000000001" customHeight="1" x14ac:dyDescent="0.25">
      <c r="T316" s="385">
        <v>17</v>
      </c>
      <c r="U316" s="426" t="s">
        <v>601</v>
      </c>
      <c r="V316" s="426">
        <v>17</v>
      </c>
      <c r="W316" s="426">
        <v>1</v>
      </c>
      <c r="X316" s="426">
        <v>0</v>
      </c>
      <c r="Y316" s="385">
        <v>1</v>
      </c>
    </row>
    <row r="317" spans="20:25" ht="20.100000000000001" customHeight="1" x14ac:dyDescent="0.25">
      <c r="T317" s="385">
        <v>18</v>
      </c>
      <c r="U317" s="426" t="s">
        <v>601</v>
      </c>
      <c r="V317" s="426">
        <v>18</v>
      </c>
      <c r="W317" s="426">
        <v>1</v>
      </c>
      <c r="X317" s="426">
        <v>0</v>
      </c>
      <c r="Y317" s="385">
        <v>1</v>
      </c>
    </row>
    <row r="318" spans="20:25" ht="20.100000000000001" customHeight="1" x14ac:dyDescent="0.25">
      <c r="T318" s="385">
        <v>19</v>
      </c>
      <c r="U318" s="426" t="s">
        <v>601</v>
      </c>
      <c r="V318" s="426">
        <v>19</v>
      </c>
      <c r="W318" s="426">
        <v>1</v>
      </c>
      <c r="X318" s="426">
        <v>0</v>
      </c>
      <c r="Y318" s="385">
        <v>1</v>
      </c>
    </row>
    <row r="319" spans="20:25" ht="20.100000000000001" customHeight="1" x14ac:dyDescent="0.25">
      <c r="T319" s="385">
        <v>20</v>
      </c>
      <c r="U319" s="426" t="s">
        <v>601</v>
      </c>
      <c r="V319" s="426">
        <v>20</v>
      </c>
      <c r="W319" s="426">
        <v>1</v>
      </c>
      <c r="X319" s="426">
        <v>0</v>
      </c>
      <c r="Y319" s="385">
        <v>1</v>
      </c>
    </row>
    <row r="320" spans="20:25" ht="20.100000000000001" customHeight="1" x14ac:dyDescent="0.25">
      <c r="T320" s="385">
        <v>21</v>
      </c>
      <c r="U320" s="426" t="s">
        <v>601</v>
      </c>
      <c r="V320" s="426">
        <v>21</v>
      </c>
      <c r="W320" s="426">
        <v>1</v>
      </c>
      <c r="X320" s="426">
        <v>0</v>
      </c>
      <c r="Y320" s="385">
        <v>1</v>
      </c>
    </row>
    <row r="321" spans="20:25" ht="20.100000000000001" customHeight="1" x14ac:dyDescent="0.25">
      <c r="T321" s="385">
        <v>22</v>
      </c>
      <c r="U321" s="426" t="s">
        <v>601</v>
      </c>
      <c r="V321" s="426">
        <v>22</v>
      </c>
      <c r="W321" s="426">
        <v>1</v>
      </c>
      <c r="X321" s="426">
        <v>0</v>
      </c>
      <c r="Y321" s="385">
        <v>1</v>
      </c>
    </row>
    <row r="322" spans="20:25" ht="20.100000000000001" customHeight="1" x14ac:dyDescent="0.25">
      <c r="T322" s="385">
        <v>23</v>
      </c>
      <c r="U322" s="426" t="s">
        <v>601</v>
      </c>
      <c r="V322" s="426">
        <v>23</v>
      </c>
      <c r="W322" s="426">
        <v>1</v>
      </c>
      <c r="X322" s="426">
        <v>0</v>
      </c>
      <c r="Y322" s="385">
        <v>1</v>
      </c>
    </row>
    <row r="323" spans="20:25" ht="20.100000000000001" customHeight="1" x14ac:dyDescent="0.25">
      <c r="T323" s="385">
        <v>24</v>
      </c>
      <c r="U323" s="426" t="s">
        <v>601</v>
      </c>
      <c r="V323" s="426">
        <v>24</v>
      </c>
      <c r="W323" s="426">
        <v>1</v>
      </c>
      <c r="X323" s="426">
        <v>0</v>
      </c>
      <c r="Y323" s="385">
        <v>1</v>
      </c>
    </row>
    <row r="324" spans="20:25" ht="20.100000000000001" customHeight="1" x14ac:dyDescent="0.25">
      <c r="T324" s="385">
        <v>25</v>
      </c>
      <c r="U324" s="426" t="s">
        <v>601</v>
      </c>
      <c r="V324" s="426">
        <v>25</v>
      </c>
      <c r="W324" s="426">
        <v>1</v>
      </c>
      <c r="X324" s="426">
        <v>0</v>
      </c>
      <c r="Y324" s="385">
        <v>1</v>
      </c>
    </row>
    <row r="325" spans="20:25" ht="20.100000000000001" customHeight="1" x14ac:dyDescent="0.25">
      <c r="T325" s="385">
        <v>26</v>
      </c>
      <c r="U325" s="426" t="s">
        <v>601</v>
      </c>
      <c r="V325" s="426">
        <v>26</v>
      </c>
      <c r="W325" s="426">
        <v>1</v>
      </c>
      <c r="X325" s="426">
        <v>0</v>
      </c>
      <c r="Y325" s="385">
        <v>1</v>
      </c>
    </row>
    <row r="326" spans="20:25" ht="20.100000000000001" customHeight="1" x14ac:dyDescent="0.25">
      <c r="T326" s="385">
        <v>27</v>
      </c>
      <c r="U326" s="426" t="s">
        <v>601</v>
      </c>
      <c r="V326" s="426">
        <v>27</v>
      </c>
      <c r="W326" s="426">
        <v>1</v>
      </c>
      <c r="X326" s="426">
        <v>0</v>
      </c>
      <c r="Y326" s="385">
        <v>1</v>
      </c>
    </row>
    <row r="327" spans="20:25" ht="20.100000000000001" customHeight="1" x14ac:dyDescent="0.25">
      <c r="T327" s="385">
        <v>28</v>
      </c>
      <c r="U327" s="426" t="s">
        <v>601</v>
      </c>
      <c r="V327" s="426">
        <v>28</v>
      </c>
      <c r="W327" s="426">
        <v>1</v>
      </c>
      <c r="X327" s="426">
        <v>0</v>
      </c>
      <c r="Y327" s="385">
        <v>1</v>
      </c>
    </row>
    <row r="328" spans="20:25" ht="20.100000000000001" customHeight="1" x14ac:dyDescent="0.25">
      <c r="T328" s="385">
        <v>29</v>
      </c>
      <c r="U328" s="426" t="s">
        <v>601</v>
      </c>
      <c r="V328" s="426">
        <v>29</v>
      </c>
      <c r="W328" s="426">
        <v>1</v>
      </c>
      <c r="X328" s="426">
        <v>0</v>
      </c>
      <c r="Y328" s="385">
        <v>1</v>
      </c>
    </row>
    <row r="329" spans="20:25" ht="20.100000000000001" customHeight="1" x14ac:dyDescent="0.25">
      <c r="T329" s="385">
        <v>30</v>
      </c>
      <c r="U329" s="426" t="s">
        <v>601</v>
      </c>
      <c r="V329" s="426">
        <v>30</v>
      </c>
      <c r="W329" s="426">
        <v>1</v>
      </c>
      <c r="X329" s="426">
        <v>0</v>
      </c>
      <c r="Y329" s="385">
        <v>1</v>
      </c>
    </row>
    <row r="330" spans="20:25" ht="20.100000000000001" customHeight="1" x14ac:dyDescent="0.25">
      <c r="T330" s="385">
        <v>31</v>
      </c>
      <c r="U330" s="426" t="s">
        <v>601</v>
      </c>
      <c r="V330" s="426">
        <v>31</v>
      </c>
      <c r="W330" s="426">
        <v>1</v>
      </c>
      <c r="X330" s="426">
        <v>0</v>
      </c>
      <c r="Y330" s="385">
        <v>1</v>
      </c>
    </row>
    <row r="331" spans="20:25" ht="20.100000000000001" customHeight="1" x14ac:dyDescent="0.25">
      <c r="T331" s="385">
        <v>32</v>
      </c>
      <c r="U331" s="426" t="s">
        <v>601</v>
      </c>
      <c r="V331" s="426">
        <v>32</v>
      </c>
      <c r="W331" s="426">
        <v>1</v>
      </c>
      <c r="X331" s="426">
        <v>0</v>
      </c>
      <c r="Y331" s="385">
        <v>1</v>
      </c>
    </row>
    <row r="332" spans="20:25" ht="20.100000000000001" customHeight="1" x14ac:dyDescent="0.25">
      <c r="T332" s="385">
        <v>33</v>
      </c>
      <c r="U332" s="426" t="s">
        <v>601</v>
      </c>
      <c r="V332" s="426">
        <v>33</v>
      </c>
      <c r="W332" s="426">
        <v>1</v>
      </c>
      <c r="X332" s="426">
        <v>0</v>
      </c>
      <c r="Y332" s="385">
        <v>1</v>
      </c>
    </row>
    <row r="333" spans="20:25" ht="20.100000000000001" customHeight="1" x14ac:dyDescent="0.25">
      <c r="T333" s="385">
        <v>34</v>
      </c>
      <c r="U333" s="426" t="s">
        <v>601</v>
      </c>
      <c r="V333" s="426">
        <v>34</v>
      </c>
      <c r="W333" s="426">
        <v>1</v>
      </c>
      <c r="X333" s="426">
        <v>0</v>
      </c>
      <c r="Y333" s="385">
        <v>1</v>
      </c>
    </row>
    <row r="334" spans="20:25" ht="20.100000000000001" customHeight="1" x14ac:dyDescent="0.25">
      <c r="T334" s="385">
        <v>35</v>
      </c>
      <c r="U334" s="426" t="s">
        <v>601</v>
      </c>
      <c r="V334" s="426">
        <v>35</v>
      </c>
      <c r="W334" s="426">
        <v>1</v>
      </c>
      <c r="X334" s="426">
        <v>0</v>
      </c>
      <c r="Y334" s="385">
        <v>1</v>
      </c>
    </row>
    <row r="335" spans="20:25" ht="20.100000000000001" customHeight="1" x14ac:dyDescent="0.25">
      <c r="T335" s="385">
        <v>36</v>
      </c>
      <c r="U335" s="426">
        <v>1.0003886705287752</v>
      </c>
      <c r="V335" s="426">
        <v>36</v>
      </c>
      <c r="W335" s="426">
        <v>0.99961148047731307</v>
      </c>
      <c r="X335" s="426">
        <v>-3.8851952268692536E-4</v>
      </c>
      <c r="Y335" s="385">
        <v>1</v>
      </c>
    </row>
    <row r="336" spans="20:25" ht="20.100000000000001" customHeight="1" x14ac:dyDescent="0.25">
      <c r="T336" s="385">
        <v>37</v>
      </c>
      <c r="U336" s="426">
        <v>1.0014834121083083</v>
      </c>
      <c r="V336" s="426">
        <v>37</v>
      </c>
      <c r="W336" s="426">
        <v>0.99851878514374448</v>
      </c>
      <c r="X336" s="426">
        <v>-1.4812148562555194E-3</v>
      </c>
      <c r="Y336" s="385">
        <v>1</v>
      </c>
    </row>
    <row r="337" spans="20:25" ht="20.100000000000001" customHeight="1" x14ac:dyDescent="0.25">
      <c r="T337" s="385">
        <v>38</v>
      </c>
      <c r="U337" s="426">
        <v>1.0031905522532976</v>
      </c>
      <c r="V337" s="426">
        <v>38</v>
      </c>
      <c r="W337" s="426">
        <v>0.99681959499505735</v>
      </c>
      <c r="X337" s="426">
        <v>-3.1804050049426547E-3</v>
      </c>
      <c r="Y337" s="385">
        <v>1</v>
      </c>
    </row>
    <row r="338" spans="20:25" ht="20.100000000000001" customHeight="1" x14ac:dyDescent="0.25">
      <c r="T338" s="385">
        <v>39</v>
      </c>
      <c r="U338" s="426">
        <v>1.0054312951605149</v>
      </c>
      <c r="V338" s="426">
        <v>39</v>
      </c>
      <c r="W338" s="426">
        <v>0.99459804445449673</v>
      </c>
      <c r="X338" s="426">
        <v>-5.4019555455032675E-3</v>
      </c>
      <c r="Y338" s="385">
        <v>1</v>
      </c>
    </row>
    <row r="339" spans="20:25" ht="20.100000000000001" customHeight="1" x14ac:dyDescent="0.25">
      <c r="T339" s="385">
        <v>40</v>
      </c>
      <c r="U339" s="426">
        <v>1.0081389137964076</v>
      </c>
      <c r="V339" s="426">
        <v>40</v>
      </c>
      <c r="W339" s="426">
        <v>0.99192679333668565</v>
      </c>
      <c r="X339" s="426">
        <v>-8.0732066633143473E-3</v>
      </c>
      <c r="Y339" s="385">
        <v>1</v>
      </c>
    </row>
    <row r="340" spans="20:25" ht="20.100000000000001" customHeight="1" x14ac:dyDescent="0.25">
      <c r="T340" s="385">
        <v>41</v>
      </c>
      <c r="U340" s="426">
        <v>1.011256552904342</v>
      </c>
      <c r="V340" s="426">
        <v>41</v>
      </c>
      <c r="W340" s="426">
        <v>0.98886874663801871</v>
      </c>
      <c r="X340" s="426">
        <v>-1.1131253361981286E-2</v>
      </c>
      <c r="Y340" s="385">
        <v>1</v>
      </c>
    </row>
    <row r="341" spans="20:25" ht="20.100000000000001" customHeight="1" x14ac:dyDescent="0.25">
      <c r="T341" s="385">
        <v>42</v>
      </c>
      <c r="U341" s="426">
        <v>1.0147354934461381</v>
      </c>
      <c r="V341" s="426">
        <v>42</v>
      </c>
      <c r="W341" s="426">
        <v>0.98547848819587947</v>
      </c>
      <c r="X341" s="426">
        <v>-1.4521511804120535E-2</v>
      </c>
      <c r="Y341" s="385">
        <v>1</v>
      </c>
    </row>
    <row r="342" spans="20:25" ht="20.100000000000001" customHeight="1" x14ac:dyDescent="0.25">
      <c r="T342" s="385">
        <v>43</v>
      </c>
      <c r="U342" s="426">
        <v>1.0185337693666239</v>
      </c>
      <c r="V342" s="426">
        <v>43</v>
      </c>
      <c r="W342" s="426">
        <v>0.9818034807248962</v>
      </c>
      <c r="X342" s="426">
        <v>-1.8196519275103795E-2</v>
      </c>
      <c r="Y342" s="385">
        <v>1</v>
      </c>
    </row>
    <row r="343" spans="20:25" ht="20.100000000000001" customHeight="1" x14ac:dyDescent="0.25">
      <c r="T343" s="385">
        <v>44</v>
      </c>
      <c r="U343" s="426">
        <v>1.0226150560791916</v>
      </c>
      <c r="V343" s="426">
        <v>44</v>
      </c>
      <c r="W343" s="426">
        <v>0.97788507420778648</v>
      </c>
      <c r="X343" s="426">
        <v>-2.2114925792213525E-2</v>
      </c>
      <c r="Y343" s="385">
        <v>1</v>
      </c>
    </row>
    <row r="344" spans="20:25" ht="20.100000000000001" customHeight="1" x14ac:dyDescent="0.25">
      <c r="T344" s="385">
        <v>45</v>
      </c>
      <c r="U344" s="426">
        <v>1.0269477704661309</v>
      </c>
      <c r="V344" s="426">
        <v>45</v>
      </c>
      <c r="W344" s="426">
        <v>0.97375935637515487</v>
      </c>
      <c r="X344" s="426">
        <v>-2.6240643624845128E-2</v>
      </c>
      <c r="Y344" s="385">
        <v>1</v>
      </c>
    </row>
    <row r="345" spans="20:25" ht="20.100000000000001" customHeight="1" x14ac:dyDescent="0.25">
      <c r="T345" s="385">
        <v>46</v>
      </c>
      <c r="U345" s="426">
        <v>1.0315043369565049</v>
      </c>
      <c r="V345" s="426">
        <v>46</v>
      </c>
      <c r="W345" s="426">
        <v>0.96945787251902427</v>
      </c>
      <c r="X345" s="426">
        <v>-3.0542127480975734E-2</v>
      </c>
      <c r="Y345" s="385">
        <v>1</v>
      </c>
    </row>
    <row r="346" spans="20:25" ht="20.100000000000001" customHeight="1" x14ac:dyDescent="0.25">
      <c r="T346" s="385">
        <v>47</v>
      </c>
      <c r="U346" s="426">
        <v>1.0362605850598758</v>
      </c>
      <c r="V346" s="426">
        <v>47</v>
      </c>
      <c r="W346" s="426">
        <v>0.96500823674792124</v>
      </c>
      <c r="X346" s="426">
        <v>-3.4991763252078756E-2</v>
      </c>
      <c r="Y346" s="385">
        <v>1</v>
      </c>
    </row>
    <row r="347" spans="20:25" ht="20.100000000000001" customHeight="1" x14ac:dyDescent="0.25">
      <c r="T347" s="385">
        <v>48</v>
      </c>
      <c r="U347" s="426">
        <v>1.0411952517380134</v>
      </c>
      <c r="V347" s="426">
        <v>48</v>
      </c>
      <c r="W347" s="426">
        <v>0.96043465270394934</v>
      </c>
      <c r="X347" s="426">
        <v>-3.9565347296050657E-2</v>
      </c>
      <c r="Y347" s="385">
        <v>1</v>
      </c>
    </row>
    <row r="348" spans="20:25" ht="20.100000000000001" customHeight="1" x14ac:dyDescent="0.25">
      <c r="T348" s="385">
        <v>49</v>
      </c>
      <c r="U348" s="426">
        <v>1.0462895679780992</v>
      </c>
      <c r="V348" s="426">
        <v>49</v>
      </c>
      <c r="W348" s="426">
        <v>0.95575835849386181</v>
      </c>
      <c r="X348" s="426">
        <v>-4.4241641506138185E-2</v>
      </c>
      <c r="Y348" s="385">
        <v>1</v>
      </c>
    </row>
    <row r="349" spans="20:25" ht="20.100000000000001" customHeight="1" x14ac:dyDescent="0.25">
      <c r="T349" s="385">
        <v>50</v>
      </c>
      <c r="U349" s="426">
        <v>1.0515269134421015</v>
      </c>
      <c r="V349" s="426">
        <v>50</v>
      </c>
      <c r="W349" s="426">
        <v>0.95099800796022271</v>
      </c>
      <c r="X349" s="426">
        <v>-4.9001992039777287E-2</v>
      </c>
      <c r="Y349" s="385">
        <v>1</v>
      </c>
    </row>
    <row r="350" spans="20:25" ht="20.100000000000001" customHeight="1" x14ac:dyDescent="0.25">
      <c r="T350" s="385">
        <v>51</v>
      </c>
      <c r="U350" s="426">
        <v>1.056892526498719</v>
      </c>
      <c r="V350" s="426">
        <v>51</v>
      </c>
      <c r="W350" s="426">
        <v>0.94616999829945536</v>
      </c>
      <c r="X350" s="426">
        <v>-5.3830001700544639E-2</v>
      </c>
      <c r="Y350" s="385">
        <v>1</v>
      </c>
    </row>
    <row r="351" spans="20:25" ht="20.100000000000001" customHeight="1" x14ac:dyDescent="0.25">
      <c r="T351" s="385">
        <v>52</v>
      </c>
      <c r="U351" s="426">
        <v>1.0623732595760693</v>
      </c>
      <c r="V351" s="426">
        <v>52</v>
      </c>
      <c r="W351" s="426">
        <v>0.9412887523157738</v>
      </c>
      <c r="X351" s="426">
        <v>-5.8711247684226198E-2</v>
      </c>
      <c r="Y351" s="385">
        <v>1</v>
      </c>
    </row>
    <row r="352" spans="20:25" ht="20.100000000000001" customHeight="1" x14ac:dyDescent="0.25">
      <c r="T352" s="385">
        <v>53</v>
      </c>
      <c r="U352" s="426">
        <v>1.0679573718070521</v>
      </c>
      <c r="V352" s="426">
        <v>53</v>
      </c>
      <c r="W352" s="426">
        <v>0.93636696220181159</v>
      </c>
      <c r="X352" s="426">
        <v>-6.3633037798188408E-2</v>
      </c>
      <c r="Y352" s="385">
        <v>1</v>
      </c>
    </row>
    <row r="353" spans="20:25" ht="20.100000000000001" customHeight="1" x14ac:dyDescent="0.25">
      <c r="T353" s="385">
        <v>54</v>
      </c>
      <c r="U353" s="426">
        <v>1.0736343525222631</v>
      </c>
      <c r="V353" s="426">
        <v>54</v>
      </c>
      <c r="W353" s="426">
        <v>0.9314158005942379</v>
      </c>
      <c r="X353" s="426">
        <v>-6.8584199405762103E-2</v>
      </c>
      <c r="Y353" s="385">
        <v>1</v>
      </c>
    </row>
    <row r="354" spans="20:25" ht="20.100000000000001" customHeight="1" x14ac:dyDescent="0.25">
      <c r="T354" s="385">
        <v>55</v>
      </c>
      <c r="U354" s="426">
        <v>1.0793947703858235</v>
      </c>
      <c r="V354" s="426">
        <v>55</v>
      </c>
      <c r="W354" s="426">
        <v>0.92644510371544198</v>
      </c>
      <c r="X354" s="426">
        <v>-7.3554896284558025E-2</v>
      </c>
      <c r="Y354" s="385">
        <v>1</v>
      </c>
    </row>
    <row r="355" spans="20:25" ht="20.100000000000001" customHeight="1" x14ac:dyDescent="0.25">
      <c r="T355" s="385">
        <v>56</v>
      </c>
      <c r="U355" s="426">
        <v>1.0852301439478567</v>
      </c>
      <c r="V355" s="426">
        <v>56</v>
      </c>
      <c r="W355" s="426">
        <v>0.92146353064078557</v>
      </c>
      <c r="X355" s="426">
        <v>-7.8536469359214434E-2</v>
      </c>
      <c r="Y355" s="385">
        <v>1</v>
      </c>
    </row>
    <row r="356" spans="20:25" ht="20.100000000000001" customHeight="1" x14ac:dyDescent="0.25">
      <c r="T356" s="385">
        <v>57</v>
      </c>
      <c r="U356" s="426">
        <v>1.0911328301637278</v>
      </c>
      <c r="V356" s="426">
        <v>57</v>
      </c>
      <c r="W356" s="426">
        <v>0.91647870209344451</v>
      </c>
      <c r="X356" s="426">
        <v>-8.3521297906555492E-2</v>
      </c>
      <c r="Y356" s="385">
        <v>1</v>
      </c>
    </row>
    <row r="357" spans="20:25" ht="20.100000000000001" customHeight="1" x14ac:dyDescent="0.25">
      <c r="T357" s="385">
        <v>58</v>
      </c>
      <c r="U357" s="426">
        <v>1.0970959280498112</v>
      </c>
      <c r="V357" s="426">
        <v>58</v>
      </c>
      <c r="W357" s="426">
        <v>0.91149732164040742</v>
      </c>
      <c r="X357" s="426">
        <v>-8.8502678359592579E-2</v>
      </c>
      <c r="Y357" s="385">
        <v>1</v>
      </c>
    </row>
    <row r="358" spans="20:25" ht="20.100000000000001" customHeight="1" x14ac:dyDescent="0.25">
      <c r="T358" s="385">
        <v>59</v>
      </c>
      <c r="U358" s="426">
        <v>1.1031131951428574</v>
      </c>
      <c r="V358" s="426">
        <v>59</v>
      </c>
      <c r="W358" s="426">
        <v>0.90652528172369118</v>
      </c>
      <c r="X358" s="426">
        <v>-9.3474718276308821E-2</v>
      </c>
      <c r="Y358" s="385">
        <v>1</v>
      </c>
    </row>
    <row r="359" spans="20:25" ht="20.100000000000001" customHeight="1" x14ac:dyDescent="0.25">
      <c r="T359" s="385">
        <v>60</v>
      </c>
      <c r="U359" s="426">
        <v>1.1091789748312328</v>
      </c>
      <c r="V359" s="426">
        <v>60</v>
      </c>
      <c r="W359" s="426">
        <v>0.90156775659415567</v>
      </c>
      <c r="X359" s="426">
        <v>-9.8432243405844333E-2</v>
      </c>
      <c r="Y359" s="385">
        <v>1</v>
      </c>
    </row>
    <row r="360" spans="20:25" ht="20.100000000000001" customHeight="1" x14ac:dyDescent="0.25">
      <c r="T360" s="385">
        <v>61</v>
      </c>
      <c r="U360" s="426">
        <v>1.1152881329516027</v>
      </c>
      <c r="V360" s="426">
        <v>61</v>
      </c>
      <c r="W360" s="426">
        <v>0.89662928390846108</v>
      </c>
      <c r="X360" s="426">
        <v>-0.10337071609153892</v>
      </c>
      <c r="Y360" s="385">
        <v>1</v>
      </c>
    </row>
    <row r="361" spans="20:25" ht="20.100000000000001" customHeight="1" x14ac:dyDescent="0.25">
      <c r="T361" s="385">
        <v>62</v>
      </c>
      <c r="U361" s="426">
        <v>1.1214360023096308</v>
      </c>
      <c r="V361" s="426">
        <v>62</v>
      </c>
      <c r="W361" s="426">
        <v>0.89171383649220304</v>
      </c>
      <c r="X361" s="426">
        <v>-0.10828616350779696</v>
      </c>
      <c r="Y361" s="385">
        <v>1</v>
      </c>
    </row>
    <row r="362" spans="20:25" ht="20.100000000000001" customHeight="1" x14ac:dyDescent="0.25">
      <c r="T362" s="385">
        <v>63</v>
      </c>
      <c r="U362" s="426">
        <v>1.1276183340001567</v>
      </c>
      <c r="V362" s="426">
        <v>63</v>
      </c>
      <c r="W362" s="426">
        <v>0.88682488555552441</v>
      </c>
      <c r="X362" s="426">
        <v>-0.11317511444447559</v>
      </c>
      <c r="Y362" s="385">
        <v>1</v>
      </c>
    </row>
    <row r="363" spans="20:25" ht="20.100000000000001" customHeight="1" x14ac:dyDescent="0.25">
      <c r="T363" s="385">
        <v>64</v>
      </c>
      <c r="U363" s="426">
        <v>1.1338312545805556</v>
      </c>
      <c r="V363" s="426">
        <v>64</v>
      </c>
      <c r="W363" s="426">
        <v>0.88196545646462665</v>
      </c>
      <c r="X363" s="426">
        <v>-0.11803454353537335</v>
      </c>
      <c r="Y363" s="385">
        <v>1</v>
      </c>
    </row>
    <row r="364" spans="20:25" ht="20.100000000000001" customHeight="1" x14ac:dyDescent="0.25">
      <c r="T364" s="385">
        <v>65</v>
      </c>
      <c r="U364" s="426">
        <v>1.1400712282981362</v>
      </c>
      <c r="V364" s="426">
        <v>65</v>
      </c>
      <c r="W364" s="426">
        <v>0.87713817801785043</v>
      </c>
      <c r="X364" s="426">
        <v>-0.12286182198214957</v>
      </c>
      <c r="Y364" s="385">
        <v>1</v>
      </c>
    </row>
    <row r="365" spans="20:25" ht="20.100000000000001" customHeight="1" x14ac:dyDescent="0.25">
      <c r="T365" s="385">
        <v>66</v>
      </c>
      <c r="U365" s="426">
        <v>1.1463350236943397</v>
      </c>
      <c r="V365" s="426">
        <v>66</v>
      </c>
      <c r="W365" s="426">
        <v>0.87234532604374249</v>
      </c>
      <c r="X365" s="426">
        <v>-0.12765467395625751</v>
      </c>
      <c r="Y365" s="385">
        <v>1</v>
      </c>
    </row>
    <row r="366" spans="20:25" ht="20.100000000000001" customHeight="1" x14ac:dyDescent="0.25">
      <c r="T366" s="385">
        <v>67</v>
      </c>
      <c r="U366" s="426">
        <v>1.1526196840099345</v>
      </c>
      <c r="V366" s="426">
        <v>67</v>
      </c>
      <c r="W366" s="426">
        <v>0.86758886202691377</v>
      </c>
      <c r="X366" s="426">
        <v>-0.13241113797308623</v>
      </c>
      <c r="Y366" s="385">
        <v>1</v>
      </c>
    </row>
    <row r="367" spans="20:25" ht="20.100000000000001" customHeight="1" x14ac:dyDescent="0.25">
      <c r="T367" s="385">
        <v>68</v>
      </c>
      <c r="U367" s="426">
        <v>1.1589225009000641</v>
      </c>
      <c r="V367" s="426">
        <v>68</v>
      </c>
      <c r="W367" s="426">
        <v>0.86287046737237505</v>
      </c>
      <c r="X367" s="426">
        <v>-0.13712953262762495</v>
      </c>
      <c r="Y367" s="385">
        <v>1</v>
      </c>
    </row>
    <row r="368" spans="20:25" ht="20.100000000000001" customHeight="1" x14ac:dyDescent="0.25">
      <c r="T368" s="385">
        <v>69</v>
      </c>
      <c r="U368" s="426">
        <v>1.1652409910389678</v>
      </c>
      <c r="V368" s="426">
        <v>69</v>
      </c>
      <c r="W368" s="426">
        <v>0.85819157383775746</v>
      </c>
      <c r="X368" s="426">
        <v>-0.14180842616224254</v>
      </c>
      <c r="Y368" s="385">
        <v>1</v>
      </c>
    </row>
    <row r="369" spans="20:25" ht="20.100000000000001" customHeight="1" x14ac:dyDescent="0.25">
      <c r="T369" s="385">
        <v>70</v>
      </c>
      <c r="U369" s="426">
        <v>1.1715728752538099</v>
      </c>
      <c r="V369" s="426">
        <v>70</v>
      </c>
      <c r="W369" s="426">
        <v>0.85355339059327373</v>
      </c>
      <c r="X369" s="426">
        <v>-0.14644660940672627</v>
      </c>
      <c r="Y369" s="385">
        <v>1</v>
      </c>
    </row>
    <row r="370" spans="20:25" ht="20.100000000000001" customHeight="1" x14ac:dyDescent="0.25">
      <c r="T370" s="385">
        <v>71</v>
      </c>
      <c r="U370" s="426">
        <v>1.1779160598773801</v>
      </c>
      <c r="V370" s="426">
        <v>71</v>
      </c>
      <c r="W370" s="426">
        <v>0.84895692830955971</v>
      </c>
      <c r="X370" s="426">
        <v>-0.15104307169044029</v>
      </c>
      <c r="Y370" s="385">
        <v>1</v>
      </c>
    </row>
    <row r="371" spans="20:25" ht="20.100000000000001" customHeight="1" x14ac:dyDescent="0.25">
      <c r="T371" s="385">
        <v>72</v>
      </c>
      <c r="U371" s="426">
        <v>1.1842686200519639</v>
      </c>
      <c r="V371" s="426">
        <v>72</v>
      </c>
      <c r="W371" s="426">
        <v>0.84440302062223138</v>
      </c>
      <c r="X371" s="426">
        <v>-0.15559697937776862</v>
      </c>
      <c r="Y371" s="385">
        <v>1</v>
      </c>
    </row>
    <row r="372" spans="20:25" ht="20.100000000000001" customHeight="1" x14ac:dyDescent="0.25">
      <c r="T372" s="385">
        <v>73</v>
      </c>
      <c r="U372" s="426">
        <v>1.1906287847528136</v>
      </c>
      <c r="V372" s="426">
        <v>73</v>
      </c>
      <c r="W372" s="426">
        <v>0.83989234327776641</v>
      </c>
      <c r="X372" s="426">
        <v>-0.16010765672223359</v>
      </c>
      <c r="Y372" s="385">
        <v>1</v>
      </c>
    </row>
    <row r="373" spans="20:25" ht="20.100000000000001" customHeight="1" x14ac:dyDescent="0.25">
      <c r="T373" s="385">
        <v>74</v>
      </c>
      <c r="U373" s="426">
        <v>1.196994923330378</v>
      </c>
      <c r="V373" s="426">
        <v>74</v>
      </c>
      <c r="W373" s="426">
        <v>0.83542543122715796</v>
      </c>
      <c r="X373" s="426">
        <v>-0.16457456877284204</v>
      </c>
      <c r="Y373" s="385">
        <v>1</v>
      </c>
    </row>
    <row r="374" spans="20:25" ht="20.100000000000001" customHeight="1" x14ac:dyDescent="0.25">
      <c r="T374" s="385">
        <v>75</v>
      </c>
      <c r="U374" s="426">
        <v>1.2033655333966835</v>
      </c>
      <c r="V374" s="426">
        <v>75</v>
      </c>
      <c r="W374" s="426">
        <v>0.83100269390078574</v>
      </c>
      <c r="X374" s="426">
        <v>-0.16899730609921426</v>
      </c>
      <c r="Y374" s="385">
        <v>1</v>
      </c>
    </row>
    <row r="375" spans="20:25" ht="20.100000000000001" customHeight="1" x14ac:dyDescent="0.25">
      <c r="T375" s="385">
        <v>76</v>
      </c>
      <c r="U375" s="426">
        <v>1.2097392299037169</v>
      </c>
      <c r="V375" s="426">
        <v>76</v>
      </c>
      <c r="W375" s="426">
        <v>0.82662442886934406</v>
      </c>
      <c r="X375" s="426">
        <v>-0.17337557113065594</v>
      </c>
      <c r="Y375" s="385">
        <v>1</v>
      </c>
    </row>
    <row r="376" spans="20:25" ht="20.100000000000001" customHeight="1" x14ac:dyDescent="0.25">
      <c r="T376" s="385">
        <v>77</v>
      </c>
      <c r="U376" s="426">
        <v>1.2161147352809081</v>
      </c>
      <c r="V376" s="426">
        <v>77</v>
      </c>
      <c r="W376" s="426">
        <v>0.82229083407085912</v>
      </c>
      <c r="X376" s="426">
        <v>-0.17770916592914088</v>
      </c>
      <c r="Y376" s="385">
        <v>1</v>
      </c>
    </row>
    <row r="377" spans="20:25" ht="20.100000000000001" customHeight="1" x14ac:dyDescent="0.25">
      <c r="T377" s="385">
        <v>78</v>
      </c>
      <c r="U377" s="426">
        <v>1.2224908705153958</v>
      </c>
      <c r="V377" s="426">
        <v>78</v>
      </c>
      <c r="W377" s="426">
        <v>0.81800201876223844</v>
      </c>
      <c r="X377" s="426">
        <v>-0.18199798123776156</v>
      </c>
      <c r="Y377" s="385">
        <v>1</v>
      </c>
    </row>
    <row r="378" spans="20:25" ht="20.100000000000001" customHeight="1" x14ac:dyDescent="0.25">
      <c r="T378" s="385">
        <v>79</v>
      </c>
      <c r="U378" s="426">
        <v>1.2288665470730402</v>
      </c>
      <c r="V378" s="426">
        <v>79</v>
      </c>
      <c r="W378" s="426">
        <v>0.8137580133350012</v>
      </c>
      <c r="X378" s="426">
        <v>-0.1862419866649988</v>
      </c>
      <c r="Y378" s="385">
        <v>1</v>
      </c>
    </row>
    <row r="379" spans="20:25" ht="20.100000000000001" customHeight="1" x14ac:dyDescent="0.25">
      <c r="T379" s="385">
        <v>80</v>
      </c>
      <c r="U379" s="426">
        <v>1.2352407595704875</v>
      </c>
      <c r="V379" s="426">
        <v>80</v>
      </c>
      <c r="W379" s="426">
        <v>0.80955877811845811</v>
      </c>
      <c r="X379" s="426">
        <v>-0.19044122188154189</v>
      </c>
      <c r="Y379" s="385">
        <v>1</v>
      </c>
    </row>
    <row r="380" spans="20:25" ht="20.100000000000001" customHeight="1" x14ac:dyDescent="0.25">
      <c r="T380" s="385">
        <v>81</v>
      </c>
      <c r="U380" s="426">
        <v>1.2416125791193116</v>
      </c>
      <c r="V380" s="426">
        <v>81</v>
      </c>
      <c r="W380" s="426">
        <v>0.80540421127926243</v>
      </c>
      <c r="X380" s="426">
        <v>-0.19459578872073757</v>
      </c>
      <c r="Y380" s="385">
        <v>1</v>
      </c>
    </row>
    <row r="381" spans="20:25" ht="20.100000000000001" customHeight="1" x14ac:dyDescent="0.25">
      <c r="T381" s="385">
        <v>82</v>
      </c>
      <c r="U381" s="426">
        <v>1.2479811472725171</v>
      </c>
      <c r="V381" s="426">
        <v>82</v>
      </c>
      <c r="W381" s="426">
        <v>0.80129415591374609</v>
      </c>
      <c r="X381" s="426">
        <v>-0.19870584408625391</v>
      </c>
      <c r="Y381" s="385">
        <v>1</v>
      </c>
    </row>
    <row r="382" spans="20:25" ht="20.100000000000001" customHeight="1" x14ac:dyDescent="0.25">
      <c r="T382" s="385">
        <v>83</v>
      </c>
      <c r="U382" s="426">
        <v>1.2543456705117999</v>
      </c>
      <c r="V382" s="426">
        <v>83</v>
      </c>
      <c r="W382" s="426">
        <v>0.7972284064184465</v>
      </c>
      <c r="X382" s="426">
        <v>-0.2027715935815535</v>
      </c>
      <c r="Y382" s="385">
        <v>1</v>
      </c>
    </row>
    <row r="383" spans="20:25" ht="20.100000000000001" customHeight="1" x14ac:dyDescent="0.25">
      <c r="T383" s="385">
        <v>84</v>
      </c>
      <c r="U383" s="426">
        <v>1.2607054152209811</v>
      </c>
      <c r="V383" s="426">
        <v>84</v>
      </c>
      <c r="W383" s="426">
        <v>0.79320671421460998</v>
      </c>
      <c r="X383" s="426">
        <v>-0.20679328578539002</v>
      </c>
      <c r="Y383" s="385">
        <v>1</v>
      </c>
    </row>
    <row r="384" spans="20:25" ht="20.100000000000001" customHeight="1" x14ac:dyDescent="0.25">
      <c r="T384" s="385">
        <v>85</v>
      </c>
      <c r="U384" s="426">
        <v>1.2670597030972073</v>
      </c>
      <c r="V384" s="426">
        <v>85</v>
      </c>
      <c r="W384" s="426">
        <v>0.7892287928939693</v>
      </c>
      <c r="X384" s="426">
        <v>-0.2107712071060307</v>
      </c>
      <c r="Y384" s="385">
        <v>1</v>
      </c>
    </row>
    <row r="385" spans="20:25" ht="20.100000000000001" customHeight="1" x14ac:dyDescent="0.25">
      <c r="T385" s="385">
        <v>86</v>
      </c>
      <c r="U385" s="426">
        <v>1.273407906956882</v>
      </c>
      <c r="V385" s="426">
        <v>86</v>
      </c>
      <c r="W385" s="426">
        <v>0.78529432284564915</v>
      </c>
      <c r="X385" s="426">
        <v>-0.21470567715435085</v>
      </c>
      <c r="Y385" s="385">
        <v>1</v>
      </c>
    </row>
    <row r="386" spans="20:25" ht="20.100000000000001" customHeight="1" x14ac:dyDescent="0.25">
      <c r="T386" s="385">
        <v>87</v>
      </c>
      <c r="U386" s="426">
        <v>1.2797494468980344</v>
      </c>
      <c r="V386" s="426">
        <v>87</v>
      </c>
      <c r="W386" s="426">
        <v>0.78140295541747262</v>
      </c>
      <c r="X386" s="426">
        <v>-0.21859704458252738</v>
      </c>
      <c r="Y386" s="385">
        <v>1</v>
      </c>
    </row>
    <row r="387" spans="20:25" ht="20.100000000000001" customHeight="1" x14ac:dyDescent="0.25">
      <c r="T387" s="385">
        <v>88</v>
      </c>
      <c r="U387" s="426">
        <v>1.2860837867849702</v>
      </c>
      <c r="V387" s="426">
        <v>88</v>
      </c>
      <c r="W387" s="426">
        <v>0.77755431665915042</v>
      </c>
      <c r="X387" s="426">
        <v>-0.22244568334084958</v>
      </c>
      <c r="Y387" s="385">
        <v>1</v>
      </c>
    </row>
    <row r="388" spans="20:25" ht="20.100000000000001" customHeight="1" x14ac:dyDescent="0.25">
      <c r="T388" s="385">
        <v>89</v>
      </c>
      <c r="U388" s="426">
        <v>1.2924104310247131</v>
      </c>
      <c r="V388" s="426">
        <v>89</v>
      </c>
      <c r="W388" s="426">
        <v>0.77374801068970811</v>
      </c>
      <c r="X388" s="426">
        <v>-0.22625198931029189</v>
      </c>
      <c r="Y388" s="385">
        <v>1</v>
      </c>
    </row>
    <row r="389" spans="20:25" ht="20.100000000000001" customHeight="1" x14ac:dyDescent="0.25">
      <c r="T389" s="385">
        <v>90</v>
      </c>
      <c r="U389" s="426">
        <v>1.2987289216079663</v>
      </c>
      <c r="V389" s="426">
        <v>90</v>
      </c>
      <c r="W389" s="426">
        <v>0.76998362272697551</v>
      </c>
      <c r="X389" s="426">
        <v>-0.23001637727302449</v>
      </c>
      <c r="Y389" s="385">
        <v>1</v>
      </c>
    </row>
    <row r="390" spans="20:25" ht="20.100000000000001" customHeight="1" x14ac:dyDescent="0.25">
      <c r="T390" s="385">
        <v>91</v>
      </c>
      <c r="U390" s="426">
        <v>1.3050388353901672</v>
      </c>
      <c r="V390" s="426">
        <v>91</v>
      </c>
      <c r="W390" s="426">
        <v>0.76626072181294913</v>
      </c>
      <c r="X390" s="426">
        <v>-0.23373927818705087</v>
      </c>
      <c r="Y390" s="385">
        <v>1</v>
      </c>
    </row>
    <row r="391" spans="20:25" ht="20.100000000000001" customHeight="1" x14ac:dyDescent="0.25">
      <c r="T391" s="385">
        <v>92</v>
      </c>
      <c r="U391" s="426">
        <v>1.3113397815907302</v>
      </c>
      <c r="V391" s="426">
        <v>92</v>
      </c>
      <c r="W391" s="426">
        <v>0.76257886326528035</v>
      </c>
      <c r="X391" s="426">
        <v>-0.23742113673471965</v>
      </c>
      <c r="Y391" s="385">
        <v>1</v>
      </c>
    </row>
    <row r="392" spans="20:25" ht="20.100000000000001" customHeight="1" x14ac:dyDescent="0.25">
      <c r="T392" s="385">
        <v>93</v>
      </c>
      <c r="U392" s="426">
        <v>1.3176313994907993</v>
      </c>
      <c r="V392" s="426">
        <v>93</v>
      </c>
      <c r="W392" s="426">
        <v>0.75893759088198076</v>
      </c>
      <c r="X392" s="426">
        <v>-0.24106240911801924</v>
      </c>
      <c r="Y392" s="385">
        <v>1</v>
      </c>
    </row>
    <row r="393" spans="20:25" ht="20.100000000000001" customHeight="1" x14ac:dyDescent="0.25">
      <c r="T393" s="385">
        <v>94</v>
      </c>
      <c r="U393" s="426">
        <v>1.3239133563118182</v>
      </c>
      <c r="V393" s="426">
        <v>94</v>
      </c>
      <c r="W393" s="426">
        <v>0.75533643892363023</v>
      </c>
      <c r="X393" s="426">
        <v>-0.24466356107636977</v>
      </c>
      <c r="Y393" s="385">
        <v>1</v>
      </c>
    </row>
    <row r="394" spans="20:25" ht="20.100000000000001" customHeight="1" x14ac:dyDescent="0.25">
      <c r="T394" s="385">
        <v>95</v>
      </c>
      <c r="U394" s="426">
        <v>1.3301853452589802</v>
      </c>
      <c r="V394" s="426">
        <v>95</v>
      </c>
      <c r="W394" s="426">
        <v>0.75177493389487393</v>
      </c>
      <c r="X394" s="426">
        <v>-0.24822506610512607</v>
      </c>
      <c r="Y394" s="385">
        <v>1</v>
      </c>
    </row>
    <row r="395" spans="20:25" ht="20.100000000000001" customHeight="1" x14ac:dyDescent="0.25">
      <c r="T395" s="385">
        <v>96</v>
      </c>
      <c r="U395" s="426">
        <v>1.3364470837151885</v>
      </c>
      <c r="V395" s="426">
        <v>96</v>
      </c>
      <c r="W395" s="426">
        <v>0.74825259614477257</v>
      </c>
      <c r="X395" s="426">
        <v>-0.25174740385522743</v>
      </c>
      <c r="Y395" s="385">
        <v>1</v>
      </c>
    </row>
    <row r="396" spans="20:25" ht="20.100000000000001" customHeight="1" x14ac:dyDescent="0.25">
      <c r="T396" s="385">
        <v>97</v>
      </c>
      <c r="U396" s="426">
        <v>1.3426983115725593</v>
      </c>
      <c r="V396" s="426">
        <v>97</v>
      </c>
      <c r="W396" s="426">
        <v>0.74476894130358051</v>
      </c>
      <c r="X396" s="426">
        <v>-0.25523105869641949</v>
      </c>
      <c r="Y396" s="385">
        <v>1</v>
      </c>
    </row>
    <row r="397" spans="20:25" ht="20.100000000000001" customHeight="1" x14ac:dyDescent="0.25">
      <c r="T397" s="385">
        <v>98</v>
      </c>
      <c r="U397" s="426">
        <v>1.3489387896897309</v>
      </c>
      <c r="V397" s="426">
        <v>98</v>
      </c>
      <c r="W397" s="426">
        <v>0.7413234815717693</v>
      </c>
      <c r="X397" s="426">
        <v>-0.2586765184282307</v>
      </c>
      <c r="Y397" s="385">
        <v>1</v>
      </c>
    </row>
    <row r="398" spans="20:25" ht="20.100000000000001" customHeight="1" x14ac:dyDescent="0.25">
      <c r="T398" s="385">
        <v>99</v>
      </c>
      <c r="U398" s="426">
        <v>1.355168298464382</v>
      </c>
      <c r="V398" s="426">
        <v>99</v>
      </c>
      <c r="W398" s="426">
        <v>0.73791572687551554</v>
      </c>
      <c r="X398" s="426">
        <v>-0.26208427312448446</v>
      </c>
      <c r="Y398" s="385">
        <v>1</v>
      </c>
    </row>
    <row r="399" spans="20:25" ht="20.100000000000001" customHeight="1" x14ac:dyDescent="0.25">
      <c r="T399" s="385">
        <v>100</v>
      </c>
      <c r="U399" s="426">
        <v>1.3613866365113316</v>
      </c>
      <c r="V399" s="426">
        <v>100</v>
      </c>
      <c r="W399" s="426">
        <v>0.73454518590147511</v>
      </c>
      <c r="X399" s="426">
        <v>-0.26545481409852489</v>
      </c>
      <c r="Y399" s="385">
        <v>1</v>
      </c>
    </row>
    <row r="400" spans="20:25" ht="20.100000000000001" customHeight="1" x14ac:dyDescent="0.25">
      <c r="T400" s="385">
        <v>101</v>
      </c>
      <c r="U400" s="426">
        <v>1.367593619437508</v>
      </c>
      <c r="V400" s="426">
        <v>101</v>
      </c>
      <c r="W400" s="426">
        <v>0.7312113670223912</v>
      </c>
      <c r="X400" s="426">
        <v>-0.2687886329776088</v>
      </c>
      <c r="Y400" s="385">
        <v>1</v>
      </c>
    </row>
    <row r="401" spans="20:25" ht="20.100000000000001" customHeight="1" x14ac:dyDescent="0.25">
      <c r="T401" s="385">
        <v>102</v>
      </c>
      <c r="U401" s="426">
        <v>1.3737890787058615</v>
      </c>
      <c r="V401" s="426">
        <v>102</v>
      </c>
      <c r="W401" s="426">
        <v>0.72791377912395494</v>
      </c>
      <c r="X401" s="426">
        <v>-0.27208622087604506</v>
      </c>
      <c r="Y401" s="385">
        <v>1</v>
      </c>
    </row>
    <row r="402" spans="20:25" ht="20.100000000000001" customHeight="1" x14ac:dyDescent="0.25">
      <c r="T402" s="385">
        <v>103</v>
      </c>
      <c r="U402" s="426">
        <v>1.3799728605810333</v>
      </c>
      <c r="V402" s="426">
        <v>103</v>
      </c>
      <c r="W402" s="426">
        <v>0.72465193234231662</v>
      </c>
      <c r="X402" s="426">
        <v>-0.27534806765768338</v>
      </c>
      <c r="Y402" s="385">
        <v>1</v>
      </c>
    </row>
    <row r="403" spans="20:25" ht="20.100000000000001" customHeight="1" x14ac:dyDescent="0.25">
      <c r="T403" s="385">
        <v>104</v>
      </c>
      <c r="U403" s="426">
        <v>1.3861448251502182</v>
      </c>
      <c r="V403" s="426">
        <v>104</v>
      </c>
      <c r="W403" s="426">
        <v>0.7214253387207421</v>
      </c>
      <c r="X403" s="426">
        <v>-0.2785746612792579</v>
      </c>
      <c r="Y403" s="385">
        <v>1</v>
      </c>
    </row>
    <row r="404" spans="20:25" ht="20.100000000000001" customHeight="1" x14ac:dyDescent="0.25">
      <c r="T404" s="385">
        <v>105</v>
      </c>
      <c r="U404" s="426">
        <v>1.3923048454132636</v>
      </c>
      <c r="V404" s="426">
        <v>105</v>
      </c>
      <c r="W404" s="426">
        <v>0.71823351279308389</v>
      </c>
      <c r="X404" s="426">
        <v>-0.28176648720691611</v>
      </c>
      <c r="Y404" s="385">
        <v>1</v>
      </c>
    </row>
    <row r="405" spans="20:25" ht="20.100000000000001" customHeight="1" x14ac:dyDescent="0.25">
      <c r="T405" s="385">
        <v>106</v>
      </c>
      <c r="U405" s="426">
        <v>1.3923048454132636</v>
      </c>
      <c r="V405" s="426">
        <v>106</v>
      </c>
      <c r="W405" s="426">
        <v>0.71823351279308389</v>
      </c>
      <c r="X405" s="426">
        <v>-0.28176648720691611</v>
      </c>
      <c r="Y405" s="385">
        <v>1</v>
      </c>
    </row>
    <row r="406" spans="20:25" ht="20.100000000000001" customHeight="1" x14ac:dyDescent="0.25">
      <c r="T406" s="385">
        <v>107</v>
      </c>
      <c r="U406" s="426">
        <v>1.3923048454132636</v>
      </c>
      <c r="V406" s="426">
        <v>107</v>
      </c>
      <c r="W406" s="426">
        <v>0.71823351279308389</v>
      </c>
      <c r="X406" s="426">
        <v>-0.28176648720691611</v>
      </c>
      <c r="Y406" s="385">
        <v>1</v>
      </c>
    </row>
    <row r="407" spans="20:25" ht="20.100000000000001" customHeight="1" x14ac:dyDescent="0.25">
      <c r="T407" s="385">
        <v>108</v>
      </c>
      <c r="U407" s="426">
        <v>1.3923048454132636</v>
      </c>
      <c r="V407" s="426">
        <v>108</v>
      </c>
      <c r="W407" s="426">
        <v>0.71823351279308389</v>
      </c>
      <c r="X407" s="426">
        <v>-0.28176648720691611</v>
      </c>
      <c r="Y407" s="385">
        <v>1</v>
      </c>
    </row>
    <row r="408" spans="20:25" ht="20.100000000000001" customHeight="1" x14ac:dyDescent="0.25">
      <c r="T408" s="385">
        <v>109</v>
      </c>
      <c r="U408" s="426">
        <v>1.3923048454132636</v>
      </c>
      <c r="V408" s="426">
        <v>109</v>
      </c>
      <c r="W408" s="426">
        <v>0.71823351279308389</v>
      </c>
      <c r="X408" s="426">
        <v>-0.28176648720691611</v>
      </c>
      <c r="Y408" s="385">
        <v>1</v>
      </c>
    </row>
    <row r="409" spans="20:25" ht="20.100000000000001" customHeight="1" x14ac:dyDescent="0.25">
      <c r="T409" s="385">
        <v>110</v>
      </c>
      <c r="U409" s="426">
        <v>1.3923048454132636</v>
      </c>
      <c r="V409" s="426">
        <v>110</v>
      </c>
      <c r="W409" s="426">
        <v>0.71823351279308389</v>
      </c>
      <c r="X409" s="426">
        <v>-0.28176648720691611</v>
      </c>
      <c r="Y409" s="385">
        <v>1</v>
      </c>
    </row>
    <row r="410" spans="20:25" ht="20.100000000000001" customHeight="1" x14ac:dyDescent="0.25">
      <c r="T410" s="385">
        <v>111</v>
      </c>
      <c r="U410" s="426">
        <v>1.3923048454132636</v>
      </c>
      <c r="V410" s="426">
        <v>111</v>
      </c>
      <c r="W410" s="426">
        <v>0.71823351279308389</v>
      </c>
      <c r="X410" s="426">
        <v>-0.28176648720691611</v>
      </c>
      <c r="Y410" s="385">
        <v>1</v>
      </c>
    </row>
    <row r="411" spans="20:25" ht="20.100000000000001" customHeight="1" x14ac:dyDescent="0.25">
      <c r="T411" s="385">
        <v>112</v>
      </c>
      <c r="U411" s="426">
        <v>1.3923048454132636</v>
      </c>
      <c r="V411" s="426">
        <v>112</v>
      </c>
      <c r="W411" s="426">
        <v>0.71823351279308389</v>
      </c>
      <c r="X411" s="426">
        <v>-0.28176648720691611</v>
      </c>
      <c r="Y411" s="385">
        <v>1</v>
      </c>
    </row>
    <row r="412" spans="20:25" ht="20.100000000000001" customHeight="1" x14ac:dyDescent="0.25">
      <c r="T412" s="385">
        <v>113</v>
      </c>
      <c r="U412" s="426">
        <v>1.3923048454132636</v>
      </c>
      <c r="V412" s="426">
        <v>113</v>
      </c>
      <c r="W412" s="426">
        <v>0.71823351279308389</v>
      </c>
      <c r="X412" s="426">
        <v>-0.28176648720691611</v>
      </c>
      <c r="Y412" s="385">
        <v>1</v>
      </c>
    </row>
    <row r="413" spans="20:25" ht="20.100000000000001" customHeight="1" x14ac:dyDescent="0.25">
      <c r="T413" s="385">
        <v>114</v>
      </c>
      <c r="U413" s="426">
        <v>1.3923048454132636</v>
      </c>
      <c r="V413" s="426">
        <v>114</v>
      </c>
      <c r="W413" s="426">
        <v>0.71823351279308389</v>
      </c>
      <c r="X413" s="426">
        <v>-0.28176648720691611</v>
      </c>
      <c r="Y413" s="385">
        <v>1</v>
      </c>
    </row>
    <row r="414" spans="20:25" ht="20.100000000000001" customHeight="1" x14ac:dyDescent="0.25">
      <c r="T414" s="385">
        <v>115</v>
      </c>
      <c r="U414" s="426">
        <v>1.3923048454132636</v>
      </c>
      <c r="V414" s="426">
        <v>115</v>
      </c>
      <c r="W414" s="426">
        <v>0.71823351279308389</v>
      </c>
      <c r="X414" s="426">
        <v>-0.28176648720691611</v>
      </c>
      <c r="Y414" s="385">
        <v>1</v>
      </c>
    </row>
    <row r="415" spans="20:25" ht="20.100000000000001" customHeight="1" x14ac:dyDescent="0.25">
      <c r="T415" s="385">
        <v>116</v>
      </c>
      <c r="U415" s="426">
        <v>1.3923048454132636</v>
      </c>
      <c r="V415" s="426">
        <v>116</v>
      </c>
      <c r="W415" s="426">
        <v>0.71823351279308389</v>
      </c>
      <c r="X415" s="426">
        <v>-0.28176648720691611</v>
      </c>
      <c r="Y415" s="385">
        <v>1</v>
      </c>
    </row>
    <row r="416" spans="20:25" ht="20.100000000000001" customHeight="1" x14ac:dyDescent="0.25">
      <c r="T416" s="385">
        <v>117</v>
      </c>
      <c r="U416" s="426">
        <v>1.3923048454132636</v>
      </c>
      <c r="V416" s="426">
        <v>117</v>
      </c>
      <c r="W416" s="426">
        <v>0.71823351279308389</v>
      </c>
      <c r="X416" s="426">
        <v>-0.28176648720691611</v>
      </c>
      <c r="Y416" s="385">
        <v>1</v>
      </c>
    </row>
    <row r="417" spans="20:25" ht="20.100000000000001" customHeight="1" x14ac:dyDescent="0.25">
      <c r="T417" s="385">
        <v>118</v>
      </c>
      <c r="U417" s="426">
        <v>1.3923048454132636</v>
      </c>
      <c r="V417" s="426">
        <v>118</v>
      </c>
      <c r="W417" s="426">
        <v>0.71823351279308389</v>
      </c>
      <c r="X417" s="426">
        <v>-0.28176648720691611</v>
      </c>
      <c r="Y417" s="385">
        <v>1</v>
      </c>
    </row>
    <row r="418" spans="20:25" ht="20.100000000000001" customHeight="1" x14ac:dyDescent="0.25">
      <c r="T418" s="385">
        <v>119</v>
      </c>
      <c r="U418" s="426">
        <v>1.3923048454132636</v>
      </c>
      <c r="V418" s="426">
        <v>119</v>
      </c>
      <c r="W418" s="426">
        <v>0.71823351279308389</v>
      </c>
      <c r="X418" s="426">
        <v>-0.28176648720691611</v>
      </c>
      <c r="Y418" s="385">
        <v>1</v>
      </c>
    </row>
    <row r="419" spans="20:25" ht="20.100000000000001" customHeight="1" x14ac:dyDescent="0.25">
      <c r="T419" s="385">
        <v>120</v>
      </c>
      <c r="U419" s="426">
        <v>1.3923048454132636</v>
      </c>
      <c r="V419" s="426">
        <v>120</v>
      </c>
      <c r="W419" s="426">
        <v>0.71823351279308389</v>
      </c>
      <c r="X419" s="426">
        <v>-0.28176648720691611</v>
      </c>
      <c r="Y419" s="385">
        <v>1</v>
      </c>
    </row>
    <row r="420" spans="20:25" ht="20.100000000000001" customHeight="1" x14ac:dyDescent="0.25">
      <c r="T420" s="385">
        <v>121</v>
      </c>
      <c r="U420" s="426">
        <v>1.3923048454132636</v>
      </c>
      <c r="V420" s="426">
        <v>121</v>
      </c>
      <c r="W420" s="426">
        <v>0.71823351279308389</v>
      </c>
      <c r="X420" s="426">
        <v>-0.28176648720691611</v>
      </c>
      <c r="Y420" s="385">
        <v>1</v>
      </c>
    </row>
    <row r="421" spans="20:25" ht="20.100000000000001" customHeight="1" x14ac:dyDescent="0.25">
      <c r="T421" s="385">
        <v>122</v>
      </c>
      <c r="U421" s="426">
        <v>1.3923048454132636</v>
      </c>
      <c r="V421" s="426">
        <v>122</v>
      </c>
      <c r="W421" s="426">
        <v>0.71823351279308389</v>
      </c>
      <c r="X421" s="426">
        <v>-0.28176648720691611</v>
      </c>
      <c r="Y421" s="385">
        <v>1</v>
      </c>
    </row>
    <row r="422" spans="20:25" ht="20.100000000000001" customHeight="1" x14ac:dyDescent="0.25">
      <c r="T422" s="385">
        <v>123</v>
      </c>
      <c r="U422" s="426">
        <v>1.3923048454132636</v>
      </c>
      <c r="V422" s="426">
        <v>123</v>
      </c>
      <c r="W422" s="426">
        <v>0.71823351279308389</v>
      </c>
      <c r="X422" s="426">
        <v>-0.28176648720691611</v>
      </c>
      <c r="Y422" s="385">
        <v>1</v>
      </c>
    </row>
    <row r="423" spans="20:25" ht="20.100000000000001" customHeight="1" x14ac:dyDescent="0.25">
      <c r="T423" s="385">
        <v>124</v>
      </c>
      <c r="U423" s="426">
        <v>1.3923048454132636</v>
      </c>
      <c r="V423" s="426">
        <v>124</v>
      </c>
      <c r="W423" s="426">
        <v>0.71823351279308389</v>
      </c>
      <c r="X423" s="426">
        <v>-0.28176648720691611</v>
      </c>
      <c r="Y423" s="385">
        <v>1</v>
      </c>
    </row>
    <row r="424" spans="20:25" ht="20.100000000000001" customHeight="1" x14ac:dyDescent="0.25">
      <c r="T424" s="385">
        <v>125</v>
      </c>
      <c r="U424" s="426">
        <v>1.3923048454132636</v>
      </c>
      <c r="V424" s="426">
        <v>125</v>
      </c>
      <c r="W424" s="426">
        <v>0.71823351279308389</v>
      </c>
      <c r="X424" s="426">
        <v>-0.28176648720691611</v>
      </c>
      <c r="Y424" s="385">
        <v>1</v>
      </c>
    </row>
    <row r="425" spans="20:25" ht="20.100000000000001" customHeight="1" x14ac:dyDescent="0.25">
      <c r="T425" s="385">
        <v>126</v>
      </c>
      <c r="U425" s="426">
        <v>1.3923048454132636</v>
      </c>
      <c r="V425" s="426">
        <v>126</v>
      </c>
      <c r="W425" s="426">
        <v>0.71823351279308389</v>
      </c>
      <c r="X425" s="426">
        <v>-0.28176648720691611</v>
      </c>
      <c r="Y425" s="385">
        <v>1</v>
      </c>
    </row>
    <row r="426" spans="20:25" ht="20.100000000000001" customHeight="1" x14ac:dyDescent="0.25">
      <c r="T426" s="385">
        <v>127</v>
      </c>
      <c r="U426" s="426">
        <v>1.3923048454132636</v>
      </c>
      <c r="V426" s="426">
        <v>127</v>
      </c>
      <c r="W426" s="426">
        <v>0.71823351279308389</v>
      </c>
      <c r="X426" s="426">
        <v>-0.28176648720691611</v>
      </c>
      <c r="Y426" s="385">
        <v>1</v>
      </c>
    </row>
    <row r="427" spans="20:25" ht="20.100000000000001" customHeight="1" x14ac:dyDescent="0.25">
      <c r="T427" s="385">
        <v>128</v>
      </c>
      <c r="U427" s="426">
        <v>1.3923048454132636</v>
      </c>
      <c r="V427" s="426">
        <v>128</v>
      </c>
      <c r="W427" s="426">
        <v>0.71823351279308389</v>
      </c>
      <c r="X427" s="426">
        <v>-0.28176648720691611</v>
      </c>
      <c r="Y427" s="385">
        <v>1</v>
      </c>
    </row>
    <row r="428" spans="20:25" ht="20.100000000000001" customHeight="1" x14ac:dyDescent="0.25">
      <c r="T428" s="385">
        <v>129</v>
      </c>
      <c r="U428" s="426">
        <v>1.3923048454132636</v>
      </c>
      <c r="V428" s="426">
        <v>129</v>
      </c>
      <c r="W428" s="426">
        <v>0.71823351279308389</v>
      </c>
      <c r="X428" s="426">
        <v>-0.28176648720691611</v>
      </c>
      <c r="Y428" s="385">
        <v>1</v>
      </c>
    </row>
    <row r="429" spans="20:25" ht="20.100000000000001" customHeight="1" x14ac:dyDescent="0.25">
      <c r="T429" s="385">
        <v>130</v>
      </c>
      <c r="U429" s="426">
        <v>1.3923048454132636</v>
      </c>
      <c r="V429" s="426">
        <v>130</v>
      </c>
      <c r="W429" s="426">
        <v>0.71823351279308389</v>
      </c>
      <c r="X429" s="426">
        <v>-0.28176648720691611</v>
      </c>
      <c r="Y429" s="385">
        <v>1</v>
      </c>
    </row>
    <row r="430" spans="20:25" ht="20.100000000000001" customHeight="1" x14ac:dyDescent="0.25">
      <c r="U430" s="426"/>
      <c r="V430" s="426"/>
      <c r="W430" s="426"/>
      <c r="X430" s="426"/>
    </row>
    <row r="431" spans="20:25" ht="20.100000000000001" customHeight="1" x14ac:dyDescent="0.25">
      <c r="U431" s="426"/>
      <c r="V431" s="426"/>
      <c r="W431" s="426"/>
      <c r="X431" s="426"/>
    </row>
    <row r="432" spans="20:25" ht="20.100000000000001" customHeight="1" x14ac:dyDescent="0.25">
      <c r="U432" s="426"/>
      <c r="V432" s="426"/>
      <c r="W432" s="426"/>
      <c r="X432" s="426"/>
    </row>
    <row r="433" spans="21:24" ht="20.100000000000001" customHeight="1" x14ac:dyDescent="0.25">
      <c r="U433" s="426"/>
      <c r="V433" s="426"/>
      <c r="W433" s="426"/>
      <c r="X433" s="426"/>
    </row>
    <row r="434" spans="21:24" ht="20.100000000000001" customHeight="1" x14ac:dyDescent="0.25">
      <c r="U434" s="426"/>
      <c r="V434" s="426"/>
      <c r="W434" s="426"/>
      <c r="X434" s="426"/>
    </row>
    <row r="435" spans="21:24" ht="20.100000000000001" customHeight="1" x14ac:dyDescent="0.25">
      <c r="U435" s="426"/>
      <c r="V435" s="426"/>
      <c r="W435" s="426"/>
      <c r="X435" s="426"/>
    </row>
    <row r="436" spans="21:24" ht="20.100000000000001" customHeight="1" x14ac:dyDescent="0.25">
      <c r="U436" s="426"/>
      <c r="V436" s="426"/>
      <c r="W436" s="426"/>
      <c r="X436" s="426"/>
    </row>
    <row r="437" spans="21:24" ht="20.100000000000001" customHeight="1" x14ac:dyDescent="0.25">
      <c r="U437" s="426"/>
      <c r="V437" s="426"/>
      <c r="W437" s="426"/>
      <c r="X437" s="426"/>
    </row>
    <row r="438" spans="21:24" ht="20.100000000000001" customHeight="1" x14ac:dyDescent="0.25">
      <c r="U438" s="426"/>
      <c r="V438" s="426"/>
      <c r="W438" s="426"/>
      <c r="X438" s="426"/>
    </row>
    <row r="439" spans="21:24" ht="20.100000000000001" customHeight="1" x14ac:dyDescent="0.25">
      <c r="U439" s="426"/>
      <c r="V439" s="426"/>
      <c r="W439" s="426"/>
      <c r="X439" s="426"/>
    </row>
    <row r="440" spans="21:24" ht="20.100000000000001" customHeight="1" x14ac:dyDescent="0.25">
      <c r="U440" s="426"/>
      <c r="V440" s="426"/>
      <c r="W440" s="426"/>
      <c r="X440" s="426"/>
    </row>
    <row r="441" spans="21:24" ht="20.100000000000001" customHeight="1" x14ac:dyDescent="0.25">
      <c r="U441" s="426"/>
      <c r="V441" s="426"/>
      <c r="W441" s="426"/>
      <c r="X441" s="426"/>
    </row>
    <row r="442" spans="21:24" ht="20.100000000000001" customHeight="1" x14ac:dyDescent="0.25">
      <c r="U442" s="426"/>
      <c r="V442" s="426"/>
      <c r="W442" s="426"/>
      <c r="X442" s="426"/>
    </row>
    <row r="443" spans="21:24" ht="20.100000000000001" customHeight="1" x14ac:dyDescent="0.25">
      <c r="U443" s="426"/>
      <c r="V443" s="426"/>
      <c r="W443" s="426"/>
      <c r="X443" s="426"/>
    </row>
    <row r="444" spans="21:24" ht="20.100000000000001" customHeight="1" x14ac:dyDescent="0.25">
      <c r="U444" s="426"/>
      <c r="V444" s="426"/>
      <c r="W444" s="426"/>
      <c r="X444" s="426"/>
    </row>
    <row r="445" spans="21:24" ht="20.100000000000001" customHeight="1" x14ac:dyDescent="0.25">
      <c r="U445" s="426"/>
      <c r="V445" s="426"/>
      <c r="W445" s="426"/>
      <c r="X445" s="426"/>
    </row>
    <row r="446" spans="21:24" ht="20.100000000000001" customHeight="1" x14ac:dyDescent="0.25">
      <c r="U446" s="426"/>
      <c r="V446" s="426"/>
      <c r="W446" s="426"/>
      <c r="X446" s="426"/>
    </row>
    <row r="447" spans="21:24" ht="20.100000000000001" customHeight="1" x14ac:dyDescent="0.25">
      <c r="U447" s="426"/>
      <c r="V447" s="426"/>
      <c r="W447" s="426"/>
      <c r="X447" s="426"/>
    </row>
    <row r="448" spans="21:24" ht="20.100000000000001" customHeight="1" x14ac:dyDescent="0.25">
      <c r="U448" s="426"/>
      <c r="V448" s="426"/>
      <c r="W448" s="426"/>
      <c r="X448" s="426"/>
    </row>
    <row r="449" spans="21:24" ht="20.100000000000001" customHeight="1" x14ac:dyDescent="0.25">
      <c r="U449" s="426"/>
      <c r="V449" s="426"/>
      <c r="W449" s="426"/>
      <c r="X449" s="426"/>
    </row>
    <row r="450" spans="21:24" ht="20.100000000000001" customHeight="1" x14ac:dyDescent="0.25">
      <c r="U450" s="426"/>
      <c r="V450" s="426"/>
      <c r="W450" s="426"/>
      <c r="X450" s="426"/>
    </row>
    <row r="451" spans="21:24" ht="20.100000000000001" customHeight="1" x14ac:dyDescent="0.25">
      <c r="U451" s="426"/>
      <c r="V451" s="426"/>
      <c r="W451" s="426"/>
      <c r="X451" s="426"/>
    </row>
    <row r="452" spans="21:24" ht="20.100000000000001" customHeight="1" x14ac:dyDescent="0.25">
      <c r="U452" s="426"/>
      <c r="V452" s="426"/>
      <c r="W452" s="426"/>
      <c r="X452" s="426"/>
    </row>
    <row r="453" spans="21:24" ht="20.100000000000001" customHeight="1" x14ac:dyDescent="0.25">
      <c r="U453" s="426"/>
      <c r="V453" s="426"/>
      <c r="W453" s="426"/>
      <c r="X453" s="426"/>
    </row>
    <row r="454" spans="21:24" ht="20.100000000000001" customHeight="1" x14ac:dyDescent="0.25">
      <c r="U454" s="426"/>
      <c r="V454" s="426"/>
      <c r="W454" s="426"/>
      <c r="X454" s="426"/>
    </row>
    <row r="455" spans="21:24" ht="20.100000000000001" customHeight="1" x14ac:dyDescent="0.25">
      <c r="U455" s="426"/>
      <c r="V455" s="426"/>
      <c r="W455" s="426"/>
      <c r="X455" s="426"/>
    </row>
    <row r="456" spans="21:24" ht="20.100000000000001" customHeight="1" x14ac:dyDescent="0.25">
      <c r="U456" s="426"/>
      <c r="V456" s="426"/>
      <c r="W456" s="426"/>
      <c r="X456" s="426"/>
    </row>
    <row r="457" spans="21:24" ht="20.100000000000001" customHeight="1" x14ac:dyDescent="0.25">
      <c r="U457" s="426"/>
      <c r="V457" s="426"/>
      <c r="W457" s="426"/>
      <c r="X457" s="426"/>
    </row>
    <row r="458" spans="21:24" ht="20.100000000000001" customHeight="1" x14ac:dyDescent="0.25">
      <c r="U458" s="426"/>
      <c r="V458" s="426"/>
      <c r="W458" s="426"/>
      <c r="X458" s="426"/>
    </row>
    <row r="459" spans="21:24" ht="20.100000000000001" customHeight="1" x14ac:dyDescent="0.25">
      <c r="U459" s="426"/>
      <c r="V459" s="426"/>
      <c r="W459" s="426"/>
      <c r="X459" s="426"/>
    </row>
    <row r="460" spans="21:24" ht="20.100000000000001" customHeight="1" x14ac:dyDescent="0.25">
      <c r="U460" s="426"/>
      <c r="V460" s="426"/>
      <c r="W460" s="426"/>
      <c r="X460" s="426"/>
    </row>
    <row r="461" spans="21:24" ht="20.100000000000001" customHeight="1" x14ac:dyDescent="0.25">
      <c r="U461" s="426"/>
      <c r="V461" s="426"/>
      <c r="W461" s="426"/>
      <c r="X461" s="426"/>
    </row>
    <row r="462" spans="21:24" ht="20.100000000000001" customHeight="1" x14ac:dyDescent="0.25">
      <c r="U462" s="426"/>
      <c r="V462" s="426"/>
      <c r="W462" s="426"/>
      <c r="X462" s="426"/>
    </row>
    <row r="463" spans="21:24" ht="20.100000000000001" customHeight="1" x14ac:dyDescent="0.25">
      <c r="U463" s="426"/>
      <c r="V463" s="426"/>
      <c r="W463" s="426"/>
      <c r="X463" s="426"/>
    </row>
    <row r="464" spans="21:24" ht="20.100000000000001" customHeight="1" x14ac:dyDescent="0.25">
      <c r="U464" s="426"/>
      <c r="V464" s="426"/>
      <c r="W464" s="426"/>
      <c r="X464" s="426"/>
    </row>
    <row r="465" spans="21:24" ht="20.100000000000001" customHeight="1" x14ac:dyDescent="0.25">
      <c r="U465" s="426"/>
      <c r="V465" s="426"/>
      <c r="W465" s="426"/>
      <c r="X465" s="426"/>
    </row>
    <row r="466" spans="21:24" ht="20.100000000000001" customHeight="1" x14ac:dyDescent="0.25">
      <c r="U466" s="426"/>
      <c r="V466" s="426"/>
      <c r="W466" s="426"/>
      <c r="X466" s="426"/>
    </row>
    <row r="467" spans="21:24" ht="20.100000000000001" customHeight="1" x14ac:dyDescent="0.25">
      <c r="U467" s="426"/>
      <c r="V467" s="426"/>
      <c r="W467" s="426"/>
      <c r="X467" s="426"/>
    </row>
    <row r="468" spans="21:24" ht="20.100000000000001" customHeight="1" x14ac:dyDescent="0.25">
      <c r="U468" s="426"/>
      <c r="V468" s="426"/>
      <c r="W468" s="426"/>
      <c r="X468" s="426"/>
    </row>
    <row r="469" spans="21:24" ht="20.100000000000001" customHeight="1" x14ac:dyDescent="0.25">
      <c r="U469" s="426"/>
      <c r="V469" s="426"/>
      <c r="W469" s="426"/>
      <c r="X469" s="426"/>
    </row>
    <row r="470" spans="21:24" ht="20.100000000000001" customHeight="1" x14ac:dyDescent="0.25">
      <c r="U470" s="426"/>
      <c r="V470" s="426"/>
      <c r="W470" s="426"/>
      <c r="X470" s="426"/>
    </row>
    <row r="471" spans="21:24" ht="20.100000000000001" customHeight="1" x14ac:dyDescent="0.25">
      <c r="U471" s="426"/>
      <c r="V471" s="426"/>
      <c r="W471" s="426"/>
      <c r="X471" s="426"/>
    </row>
    <row r="472" spans="21:24" ht="20.100000000000001" customHeight="1" x14ac:dyDescent="0.25">
      <c r="U472" s="426"/>
      <c r="V472" s="426"/>
      <c r="W472" s="426"/>
      <c r="X472" s="426"/>
    </row>
    <row r="473" spans="21:24" ht="20.100000000000001" customHeight="1" x14ac:dyDescent="0.25">
      <c r="U473" s="426"/>
      <c r="V473" s="426"/>
      <c r="W473" s="426"/>
      <c r="X473" s="426"/>
    </row>
    <row r="474" spans="21:24" ht="20.100000000000001" customHeight="1" x14ac:dyDescent="0.25">
      <c r="U474" s="426"/>
      <c r="V474" s="426"/>
      <c r="W474" s="426"/>
      <c r="X474" s="426"/>
    </row>
    <row r="475" spans="21:24" ht="20.100000000000001" customHeight="1" x14ac:dyDescent="0.25">
      <c r="U475" s="426"/>
      <c r="V475" s="426"/>
      <c r="W475" s="426"/>
      <c r="X475" s="426"/>
    </row>
    <row r="476" spans="21:24" ht="20.100000000000001" customHeight="1" x14ac:dyDescent="0.25">
      <c r="U476" s="426"/>
      <c r="V476" s="426"/>
      <c r="W476" s="426"/>
      <c r="X476" s="426"/>
    </row>
    <row r="477" spans="21:24" ht="20.100000000000001" customHeight="1" x14ac:dyDescent="0.25">
      <c r="U477" s="426"/>
      <c r="V477" s="426"/>
      <c r="W477" s="426"/>
      <c r="X477" s="426"/>
    </row>
    <row r="478" spans="21:24" ht="20.100000000000001" customHeight="1" x14ac:dyDescent="0.25">
      <c r="U478" s="426"/>
      <c r="V478" s="426"/>
      <c r="W478" s="426"/>
      <c r="X478" s="426"/>
    </row>
    <row r="479" spans="21:24" ht="20.100000000000001" customHeight="1" x14ac:dyDescent="0.25">
      <c r="U479" s="426"/>
      <c r="V479" s="426"/>
      <c r="W479" s="426"/>
      <c r="X479" s="426"/>
    </row>
    <row r="480" spans="21:24" ht="20.100000000000001" customHeight="1" x14ac:dyDescent="0.25">
      <c r="U480" s="426"/>
      <c r="V480" s="426"/>
      <c r="W480" s="426"/>
      <c r="X480" s="426"/>
    </row>
    <row r="481" spans="21:24" ht="20.100000000000001" customHeight="1" x14ac:dyDescent="0.25">
      <c r="U481" s="426"/>
      <c r="V481" s="426"/>
      <c r="W481" s="426"/>
      <c r="X481" s="426"/>
    </row>
    <row r="482" spans="21:24" ht="20.100000000000001" customHeight="1" x14ac:dyDescent="0.25">
      <c r="U482" s="426"/>
      <c r="V482" s="426"/>
      <c r="W482" s="426"/>
      <c r="X482" s="426"/>
    </row>
    <row r="483" spans="21:24" ht="20.100000000000001" customHeight="1" x14ac:dyDescent="0.25">
      <c r="U483" s="426"/>
      <c r="V483" s="426"/>
      <c r="W483" s="426"/>
      <c r="X483" s="426"/>
    </row>
    <row r="484" spans="21:24" ht="20.100000000000001" customHeight="1" x14ac:dyDescent="0.25">
      <c r="U484" s="426"/>
      <c r="V484" s="426"/>
      <c r="W484" s="426"/>
      <c r="X484" s="426"/>
    </row>
    <row r="485" spans="21:24" ht="20.100000000000001" customHeight="1" x14ac:dyDescent="0.25">
      <c r="U485" s="426"/>
      <c r="V485" s="426"/>
      <c r="W485" s="426"/>
      <c r="X485" s="426"/>
    </row>
    <row r="486" spans="21:24" ht="20.100000000000001" customHeight="1" x14ac:dyDescent="0.25">
      <c r="U486" s="426"/>
      <c r="V486" s="426"/>
      <c r="W486" s="426"/>
      <c r="X486" s="426"/>
    </row>
    <row r="487" spans="21:24" ht="20.100000000000001" customHeight="1" x14ac:dyDescent="0.25">
      <c r="U487" s="426"/>
      <c r="V487" s="426"/>
      <c r="W487" s="426"/>
      <c r="X487" s="426"/>
    </row>
    <row r="488" spans="21:24" ht="20.100000000000001" customHeight="1" x14ac:dyDescent="0.25">
      <c r="U488" s="426"/>
      <c r="V488" s="426"/>
      <c r="W488" s="426"/>
      <c r="X488" s="426"/>
    </row>
    <row r="489" spans="21:24" ht="20.100000000000001" customHeight="1" x14ac:dyDescent="0.25">
      <c r="U489" s="426"/>
      <c r="V489" s="426"/>
      <c r="W489" s="426"/>
      <c r="X489" s="426"/>
    </row>
    <row r="490" spans="21:24" ht="20.100000000000001" customHeight="1" x14ac:dyDescent="0.25">
      <c r="U490" s="426"/>
      <c r="V490" s="426"/>
      <c r="W490" s="426"/>
      <c r="X490" s="426"/>
    </row>
    <row r="491" spans="21:24" ht="20.100000000000001" customHeight="1" x14ac:dyDescent="0.25">
      <c r="U491" s="426"/>
      <c r="V491" s="426"/>
      <c r="W491" s="426"/>
      <c r="X491" s="426"/>
    </row>
    <row r="492" spans="21:24" ht="20.100000000000001" customHeight="1" x14ac:dyDescent="0.25">
      <c r="U492" s="426"/>
      <c r="V492" s="426"/>
      <c r="W492" s="426"/>
      <c r="X492" s="426"/>
    </row>
    <row r="493" spans="21:24" ht="20.100000000000001" customHeight="1" x14ac:dyDescent="0.25">
      <c r="U493" s="426"/>
      <c r="V493" s="426"/>
      <c r="W493" s="426"/>
      <c r="X493" s="426"/>
    </row>
    <row r="494" spans="21:24" ht="20.100000000000001" customHeight="1" x14ac:dyDescent="0.25">
      <c r="U494" s="426"/>
      <c r="V494" s="426"/>
      <c r="W494" s="426"/>
      <c r="X494" s="426"/>
    </row>
    <row r="495" spans="21:24" ht="20.100000000000001" customHeight="1" x14ac:dyDescent="0.25">
      <c r="U495" s="426"/>
      <c r="V495" s="426"/>
      <c r="W495" s="426"/>
      <c r="X495" s="426"/>
    </row>
    <row r="496" spans="21:24" ht="20.100000000000001" customHeight="1" x14ac:dyDescent="0.25">
      <c r="U496" s="426"/>
      <c r="V496" s="426"/>
      <c r="W496" s="426"/>
      <c r="X496" s="426"/>
    </row>
    <row r="497" spans="21:24" ht="20.100000000000001" customHeight="1" x14ac:dyDescent="0.25">
      <c r="U497" s="426"/>
      <c r="V497" s="426"/>
      <c r="W497" s="426"/>
      <c r="X497" s="426"/>
    </row>
    <row r="498" spans="21:24" ht="20.100000000000001" customHeight="1" x14ac:dyDescent="0.25">
      <c r="U498" s="426"/>
      <c r="V498" s="426"/>
      <c r="W498" s="426"/>
      <c r="X498" s="426"/>
    </row>
    <row r="499" spans="21:24" ht="20.100000000000001" customHeight="1" x14ac:dyDescent="0.25">
      <c r="U499" s="426"/>
      <c r="V499" s="426"/>
      <c r="W499" s="426"/>
      <c r="X499" s="426"/>
    </row>
    <row r="500" spans="21:24" ht="20.100000000000001" customHeight="1" x14ac:dyDescent="0.25">
      <c r="U500" s="426"/>
      <c r="V500" s="426"/>
      <c r="W500" s="426"/>
      <c r="X500" s="426"/>
    </row>
    <row r="501" spans="21:24" ht="20.100000000000001" customHeight="1" x14ac:dyDescent="0.25">
      <c r="U501" s="426"/>
      <c r="V501" s="426"/>
      <c r="W501" s="426"/>
      <c r="X501" s="426"/>
    </row>
    <row r="502" spans="21:24" ht="20.100000000000001" customHeight="1" x14ac:dyDescent="0.25">
      <c r="U502" s="426"/>
      <c r="V502" s="426"/>
      <c r="W502" s="426"/>
      <c r="X502" s="426"/>
    </row>
    <row r="503" spans="21:24" ht="20.100000000000001" customHeight="1" x14ac:dyDescent="0.25">
      <c r="U503" s="426"/>
      <c r="V503" s="426"/>
      <c r="W503" s="426"/>
      <c r="X503" s="426"/>
    </row>
    <row r="504" spans="21:24" ht="20.100000000000001" customHeight="1" x14ac:dyDescent="0.25">
      <c r="U504" s="426"/>
      <c r="V504" s="426"/>
      <c r="W504" s="426"/>
      <c r="X504" s="426"/>
    </row>
    <row r="505" spans="21:24" ht="20.100000000000001" customHeight="1" x14ac:dyDescent="0.25">
      <c r="U505" s="426"/>
      <c r="V505" s="426"/>
      <c r="W505" s="426"/>
      <c r="X505" s="426"/>
    </row>
    <row r="506" spans="21:24" ht="20.100000000000001" customHeight="1" x14ac:dyDescent="0.25">
      <c r="U506" s="426"/>
      <c r="V506" s="426"/>
      <c r="W506" s="426"/>
      <c r="X506" s="426"/>
    </row>
    <row r="507" spans="21:24" ht="20.100000000000001" customHeight="1" x14ac:dyDescent="0.25">
      <c r="U507" s="426"/>
      <c r="V507" s="426"/>
      <c r="W507" s="426"/>
      <c r="X507" s="426"/>
    </row>
    <row r="508" spans="21:24" ht="20.100000000000001" customHeight="1" x14ac:dyDescent="0.25">
      <c r="U508" s="426"/>
      <c r="V508" s="426"/>
      <c r="W508" s="426"/>
      <c r="X508" s="426"/>
    </row>
    <row r="509" spans="21:24" ht="20.100000000000001" customHeight="1" x14ac:dyDescent="0.25">
      <c r="U509" s="426"/>
      <c r="V509" s="426"/>
      <c r="W509" s="426"/>
      <c r="X509" s="426"/>
    </row>
    <row r="510" spans="21:24" ht="20.100000000000001" customHeight="1" x14ac:dyDescent="0.25">
      <c r="U510" s="426"/>
      <c r="V510" s="426"/>
      <c r="W510" s="426"/>
      <c r="X510" s="426"/>
    </row>
    <row r="511" spans="21:24" ht="20.100000000000001" customHeight="1" x14ac:dyDescent="0.25">
      <c r="U511" s="426"/>
      <c r="V511" s="426"/>
      <c r="W511" s="426"/>
      <c r="X511" s="426"/>
    </row>
    <row r="512" spans="21:24" ht="20.100000000000001" customHeight="1" x14ac:dyDescent="0.25">
      <c r="U512" s="426"/>
      <c r="V512" s="426"/>
      <c r="W512" s="426"/>
      <c r="X512" s="426"/>
    </row>
    <row r="513" spans="21:24" ht="20.100000000000001" customHeight="1" x14ac:dyDescent="0.25">
      <c r="U513" s="426"/>
      <c r="V513" s="426"/>
      <c r="W513" s="426"/>
      <c r="X513" s="426"/>
    </row>
    <row r="514" spans="21:24" ht="20.100000000000001" customHeight="1" x14ac:dyDescent="0.25">
      <c r="U514" s="426"/>
      <c r="V514" s="426"/>
      <c r="W514" s="426"/>
      <c r="X514" s="426"/>
    </row>
    <row r="515" spans="21:24" ht="20.100000000000001" customHeight="1" x14ac:dyDescent="0.25">
      <c r="U515" s="426"/>
      <c r="V515" s="426"/>
      <c r="W515" s="426"/>
      <c r="X515" s="426"/>
    </row>
    <row r="516" spans="21:24" ht="20.100000000000001" customHeight="1" x14ac:dyDescent="0.25">
      <c r="U516" s="426"/>
      <c r="V516" s="426"/>
      <c r="W516" s="426"/>
      <c r="X516" s="426"/>
    </row>
    <row r="517" spans="21:24" ht="20.100000000000001" customHeight="1" x14ac:dyDescent="0.25">
      <c r="U517" s="426"/>
      <c r="V517" s="426"/>
      <c r="W517" s="426"/>
      <c r="X517" s="426"/>
    </row>
    <row r="518" spans="21:24" ht="20.100000000000001" customHeight="1" x14ac:dyDescent="0.25">
      <c r="U518" s="426"/>
      <c r="V518" s="426"/>
      <c r="W518" s="426"/>
      <c r="X518" s="426"/>
    </row>
    <row r="519" spans="21:24" ht="20.100000000000001" customHeight="1" x14ac:dyDescent="0.25">
      <c r="U519" s="426"/>
      <c r="V519" s="426"/>
      <c r="W519" s="426"/>
      <c r="X519" s="426"/>
    </row>
    <row r="520" spans="21:24" ht="20.100000000000001" customHeight="1" x14ac:dyDescent="0.25">
      <c r="U520" s="426"/>
      <c r="V520" s="426"/>
      <c r="W520" s="426"/>
      <c r="X520" s="426"/>
    </row>
    <row r="521" spans="21:24" ht="20.100000000000001" customHeight="1" x14ac:dyDescent="0.25">
      <c r="U521" s="426"/>
      <c r="V521" s="426"/>
      <c r="W521" s="426"/>
      <c r="X521" s="426"/>
    </row>
    <row r="522" spans="21:24" ht="20.100000000000001" customHeight="1" x14ac:dyDescent="0.25">
      <c r="U522" s="426"/>
      <c r="V522" s="426"/>
      <c r="W522" s="426"/>
      <c r="X522" s="426"/>
    </row>
    <row r="523" spans="21:24" ht="20.100000000000001" customHeight="1" x14ac:dyDescent="0.25">
      <c r="U523" s="426"/>
      <c r="V523" s="426"/>
      <c r="W523" s="426"/>
      <c r="X523" s="426"/>
    </row>
    <row r="524" spans="21:24" ht="20.100000000000001" customHeight="1" x14ac:dyDescent="0.25">
      <c r="U524" s="426"/>
      <c r="V524" s="426"/>
      <c r="W524" s="426"/>
      <c r="X524" s="426"/>
    </row>
    <row r="525" spans="21:24" ht="20.100000000000001" customHeight="1" x14ac:dyDescent="0.25">
      <c r="U525" s="426"/>
      <c r="V525" s="426"/>
      <c r="W525" s="426"/>
      <c r="X525" s="426"/>
    </row>
    <row r="526" spans="21:24" ht="20.100000000000001" customHeight="1" x14ac:dyDescent="0.25">
      <c r="U526" s="426"/>
      <c r="V526" s="426"/>
      <c r="W526" s="426"/>
      <c r="X526" s="426"/>
    </row>
    <row r="527" spans="21:24" ht="20.100000000000001" customHeight="1" x14ac:dyDescent="0.25">
      <c r="U527" s="426"/>
      <c r="V527" s="426"/>
      <c r="W527" s="426"/>
      <c r="X527" s="426"/>
    </row>
    <row r="528" spans="21:24" ht="20.100000000000001" customHeight="1" x14ac:dyDescent="0.25">
      <c r="U528" s="426"/>
      <c r="V528" s="426"/>
      <c r="W528" s="426"/>
      <c r="X528" s="426"/>
    </row>
    <row r="529" spans="21:24" ht="20.100000000000001" customHeight="1" x14ac:dyDescent="0.25">
      <c r="U529" s="426"/>
      <c r="V529" s="426"/>
      <c r="W529" s="426"/>
      <c r="X529" s="426"/>
    </row>
    <row r="530" spans="21:24" ht="20.100000000000001" customHeight="1" x14ac:dyDescent="0.25">
      <c r="U530" s="426"/>
      <c r="V530" s="426"/>
      <c r="W530" s="426"/>
      <c r="X530" s="426"/>
    </row>
    <row r="531" spans="21:24" ht="20.100000000000001" customHeight="1" x14ac:dyDescent="0.25">
      <c r="U531" s="426"/>
      <c r="V531" s="426"/>
      <c r="W531" s="426"/>
      <c r="X531" s="426"/>
    </row>
    <row r="532" spans="21:24" ht="20.100000000000001" customHeight="1" x14ac:dyDescent="0.25">
      <c r="U532" s="426"/>
      <c r="V532" s="426"/>
      <c r="W532" s="426"/>
      <c r="X532" s="426"/>
    </row>
    <row r="533" spans="21:24" ht="20.100000000000001" customHeight="1" x14ac:dyDescent="0.25">
      <c r="U533" s="426"/>
      <c r="V533" s="426"/>
      <c r="W533" s="426"/>
      <c r="X533" s="426"/>
    </row>
    <row r="534" spans="21:24" ht="20.100000000000001" customHeight="1" x14ac:dyDescent="0.25">
      <c r="U534" s="426"/>
      <c r="V534" s="426"/>
      <c r="W534" s="426"/>
      <c r="X534" s="426"/>
    </row>
    <row r="535" spans="21:24" ht="20.100000000000001" customHeight="1" x14ac:dyDescent="0.25">
      <c r="U535" s="426"/>
      <c r="V535" s="426"/>
      <c r="W535" s="426"/>
      <c r="X535" s="426"/>
    </row>
    <row r="536" spans="21:24" ht="20.100000000000001" customHeight="1" x14ac:dyDescent="0.25">
      <c r="U536" s="426"/>
      <c r="V536" s="426"/>
      <c r="W536" s="426"/>
      <c r="X536" s="426"/>
    </row>
    <row r="537" spans="21:24" ht="20.100000000000001" customHeight="1" x14ac:dyDescent="0.25">
      <c r="U537" s="426"/>
      <c r="V537" s="426"/>
      <c r="W537" s="426"/>
      <c r="X537" s="426"/>
    </row>
    <row r="538" spans="21:24" ht="20.100000000000001" customHeight="1" x14ac:dyDescent="0.25">
      <c r="U538" s="426"/>
      <c r="V538" s="426"/>
      <c r="W538" s="426"/>
      <c r="X538" s="426"/>
    </row>
    <row r="539" spans="21:24" ht="20.100000000000001" customHeight="1" x14ac:dyDescent="0.25">
      <c r="U539" s="426"/>
      <c r="V539" s="426"/>
      <c r="W539" s="426"/>
      <c r="X539" s="426"/>
    </row>
    <row r="540" spans="21:24" ht="20.100000000000001" customHeight="1" x14ac:dyDescent="0.25">
      <c r="U540" s="426"/>
      <c r="V540" s="426"/>
      <c r="W540" s="426"/>
      <c r="X540" s="426"/>
    </row>
    <row r="541" spans="21:24" ht="20.100000000000001" customHeight="1" x14ac:dyDescent="0.25">
      <c r="U541" s="426"/>
      <c r="V541" s="426"/>
      <c r="W541" s="426"/>
      <c r="X541" s="426"/>
    </row>
    <row r="542" spans="21:24" ht="20.100000000000001" customHeight="1" x14ac:dyDescent="0.25">
      <c r="U542" s="426"/>
      <c r="V542" s="426"/>
      <c r="W542" s="426"/>
      <c r="X542" s="426"/>
    </row>
    <row r="543" spans="21:24" ht="20.100000000000001" customHeight="1" x14ac:dyDescent="0.25">
      <c r="U543" s="426"/>
      <c r="V543" s="426"/>
      <c r="W543" s="426"/>
      <c r="X543" s="426"/>
    </row>
    <row r="544" spans="21:24" ht="20.100000000000001" customHeight="1" x14ac:dyDescent="0.25">
      <c r="U544" s="426"/>
      <c r="V544" s="426"/>
      <c r="W544" s="426"/>
      <c r="X544" s="426"/>
    </row>
    <row r="545" spans="21:24" ht="20.100000000000001" customHeight="1" x14ac:dyDescent="0.25">
      <c r="U545" s="426"/>
      <c r="V545" s="426"/>
      <c r="W545" s="426"/>
      <c r="X545" s="426"/>
    </row>
    <row r="546" spans="21:24" ht="20.100000000000001" customHeight="1" x14ac:dyDescent="0.25">
      <c r="U546" s="426"/>
      <c r="V546" s="426"/>
      <c r="W546" s="426"/>
      <c r="X546" s="426"/>
    </row>
    <row r="547" spans="21:24" ht="20.100000000000001" customHeight="1" x14ac:dyDescent="0.25">
      <c r="U547" s="426"/>
      <c r="V547" s="426"/>
      <c r="W547" s="426"/>
      <c r="X547" s="426"/>
    </row>
    <row r="548" spans="21:24" ht="20.100000000000001" customHeight="1" x14ac:dyDescent="0.25">
      <c r="U548" s="426"/>
      <c r="V548" s="426"/>
      <c r="W548" s="426"/>
      <c r="X548" s="426"/>
    </row>
    <row r="549" spans="21:24" ht="20.100000000000001" customHeight="1" x14ac:dyDescent="0.25">
      <c r="U549" s="426"/>
      <c r="V549" s="426"/>
      <c r="W549" s="426"/>
      <c r="X549" s="426"/>
    </row>
    <row r="550" spans="21:24" ht="20.100000000000001" customHeight="1" x14ac:dyDescent="0.25">
      <c r="U550" s="426"/>
      <c r="V550" s="426"/>
      <c r="W550" s="426"/>
      <c r="X550" s="426"/>
    </row>
    <row r="551" spans="21:24" ht="20.100000000000001" customHeight="1" x14ac:dyDescent="0.25">
      <c r="U551" s="426"/>
      <c r="V551" s="426"/>
      <c r="W551" s="426"/>
      <c r="X551" s="426"/>
    </row>
    <row r="552" spans="21:24" ht="20.100000000000001" customHeight="1" x14ac:dyDescent="0.25">
      <c r="U552" s="426"/>
      <c r="V552" s="426"/>
      <c r="W552" s="426"/>
      <c r="X552" s="426"/>
    </row>
    <row r="553" spans="21:24" ht="20.100000000000001" customHeight="1" x14ac:dyDescent="0.25">
      <c r="U553" s="426"/>
      <c r="V553" s="426"/>
      <c r="W553" s="426"/>
      <c r="X553" s="426"/>
    </row>
    <row r="554" spans="21:24" ht="20.100000000000001" customHeight="1" x14ac:dyDescent="0.25">
      <c r="U554" s="426"/>
      <c r="V554" s="426"/>
      <c r="W554" s="426"/>
      <c r="X554" s="426"/>
    </row>
    <row r="555" spans="21:24" ht="20.100000000000001" customHeight="1" x14ac:dyDescent="0.25">
      <c r="U555" s="426"/>
      <c r="V555" s="426"/>
      <c r="W555" s="426"/>
      <c r="X555" s="426"/>
    </row>
    <row r="556" spans="21:24" ht="20.100000000000001" customHeight="1" x14ac:dyDescent="0.25">
      <c r="U556" s="426"/>
      <c r="V556" s="426"/>
      <c r="W556" s="426"/>
      <c r="X556" s="426"/>
    </row>
    <row r="557" spans="21:24" ht="20.100000000000001" customHeight="1" x14ac:dyDescent="0.25">
      <c r="U557" s="426"/>
      <c r="V557" s="426"/>
      <c r="W557" s="426"/>
      <c r="X557" s="426"/>
    </row>
    <row r="558" spans="21:24" ht="20.100000000000001" customHeight="1" x14ac:dyDescent="0.25">
      <c r="U558" s="426"/>
      <c r="V558" s="426"/>
      <c r="W558" s="426"/>
      <c r="X558" s="426"/>
    </row>
    <row r="559" spans="21:24" ht="20.100000000000001" customHeight="1" x14ac:dyDescent="0.25">
      <c r="U559" s="426"/>
      <c r="V559" s="426"/>
      <c r="W559" s="426"/>
      <c r="X559" s="426"/>
    </row>
  </sheetData>
  <sheetProtection algorithmName="SHA-512" hashValue="ccpjoGX/L1Q/6LMzESK5eLakig7eKxeIm88DcPV63C90O0RMTzcWmPixOJr6cW+BlzgB4Wv0gz+EiMxqxETGRA==" saltValue="zS41OT/eRiuRfc51r6T5jA==" spinCount="100000" sheet="1" objects="1" scenarios="1"/>
  <mergeCells count="46">
    <mergeCell ref="A20:B20"/>
    <mergeCell ref="C20:D20"/>
    <mergeCell ref="H1:I1"/>
    <mergeCell ref="A5:I5"/>
    <mergeCell ref="B9:C9"/>
    <mergeCell ref="F9:H9"/>
    <mergeCell ref="B10:C10"/>
    <mergeCell ref="F10:H10"/>
    <mergeCell ref="B11:C11"/>
    <mergeCell ref="F12:H12"/>
    <mergeCell ref="B16:C16"/>
    <mergeCell ref="B17:C17"/>
    <mergeCell ref="B18:C18"/>
    <mergeCell ref="A84:I84"/>
    <mergeCell ref="H22:I22"/>
    <mergeCell ref="A25:I28"/>
    <mergeCell ref="A30:I30"/>
    <mergeCell ref="B33:I33"/>
    <mergeCell ref="A44:I44"/>
    <mergeCell ref="B46:I46"/>
    <mergeCell ref="A57:I57"/>
    <mergeCell ref="B59:I59"/>
    <mergeCell ref="B60:I60"/>
    <mergeCell ref="A70:I70"/>
    <mergeCell ref="B72:I72"/>
    <mergeCell ref="B86:I86"/>
    <mergeCell ref="A99:I99"/>
    <mergeCell ref="A101:I101"/>
    <mergeCell ref="A103:D103"/>
    <mergeCell ref="A104:A106"/>
    <mergeCell ref="B104:D104"/>
    <mergeCell ref="B105:D105"/>
    <mergeCell ref="B106:D106"/>
    <mergeCell ref="A107:A109"/>
    <mergeCell ref="B107:D107"/>
    <mergeCell ref="B108:D108"/>
    <mergeCell ref="B109:D109"/>
    <mergeCell ref="A110:A112"/>
    <mergeCell ref="B110:D110"/>
    <mergeCell ref="B111:D111"/>
    <mergeCell ref="B112:D112"/>
    <mergeCell ref="A113:A114"/>
    <mergeCell ref="B113:D113"/>
    <mergeCell ref="B114:D114"/>
    <mergeCell ref="A118:H119"/>
    <mergeCell ref="A120:I120"/>
  </mergeCells>
  <dataValidations disablePrompts="1" count="2">
    <dataValidation type="list" allowBlank="1" showInputMessage="1" showErrorMessage="1" sqref="E20" xr:uid="{B297CF68-4121-46B7-B367-267E8FAB5C19}">
      <formula1>$U$17:$U$35</formula1>
    </dataValidation>
    <dataValidation type="list" allowBlank="1" showInputMessage="1" showErrorMessage="1" sqref="C20:D20" xr:uid="{C04D02B9-B3C0-4EF9-A099-AEF7C4CA5FED}">
      <formula1>$U$18:$U$22</formula1>
    </dataValidation>
  </dataValidations>
  <hyperlinks>
    <hyperlink ref="K1" location="MENU!B17" display="MENU" xr:uid="{BBBB2C4E-70F6-46CA-8308-BF18F34A0C66}"/>
  </hyperlinks>
  <pageMargins left="0.511811024" right="0.511811024" top="0.78740157499999996" bottom="0.78740157499999996" header="0.31496062000000002" footer="0.31496062000000002"/>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9C9220-22AD-4B29-B96B-94A0FC3E7AD2}">
  <dimension ref="A1:J55"/>
  <sheetViews>
    <sheetView showGridLines="0" zoomScaleNormal="100" workbookViewId="0"/>
  </sheetViews>
  <sheetFormatPr defaultColWidth="15.625" defaultRowHeight="20.100000000000001" customHeight="1" x14ac:dyDescent="0.25"/>
  <cols>
    <col min="1" max="9" width="15.625" style="327"/>
    <col min="10" max="10" width="25.625" style="327" customWidth="1"/>
    <col min="11" max="16384" width="15.625" style="327"/>
  </cols>
  <sheetData>
    <row r="1" spans="1:10" ht="140.1" customHeight="1" x14ac:dyDescent="0.25">
      <c r="A1" s="301"/>
      <c r="B1" s="301"/>
      <c r="C1" s="301"/>
      <c r="D1" s="301"/>
      <c r="E1" s="301"/>
      <c r="F1" s="301"/>
      <c r="G1" s="120"/>
      <c r="H1" s="120"/>
      <c r="J1" s="354" t="s">
        <v>698</v>
      </c>
    </row>
    <row r="2" spans="1:10" ht="5.0999999999999996" customHeight="1" x14ac:dyDescent="0.25"/>
    <row r="3" spans="1:10" ht="5.0999999999999996" customHeight="1" x14ac:dyDescent="0.25">
      <c r="A3" s="301"/>
      <c r="B3" s="301"/>
      <c r="C3" s="301"/>
      <c r="D3" s="301"/>
      <c r="E3" s="301"/>
      <c r="F3" s="301"/>
      <c r="G3" s="301"/>
      <c r="H3" s="301"/>
    </row>
    <row r="5" spans="1:10" ht="20.100000000000001" customHeight="1" x14ac:dyDescent="0.25">
      <c r="A5" s="133" t="s">
        <v>761</v>
      </c>
      <c r="B5" s="133"/>
      <c r="C5" s="133"/>
      <c r="D5" s="133"/>
      <c r="E5" s="133"/>
      <c r="F5" s="133"/>
      <c r="G5" s="133"/>
      <c r="H5" s="133"/>
    </row>
    <row r="7" spans="1:10" ht="20.100000000000001" customHeight="1" x14ac:dyDescent="0.25">
      <c r="A7" s="133" t="s">
        <v>782</v>
      </c>
      <c r="B7" s="133"/>
      <c r="C7" s="133"/>
      <c r="D7" s="133"/>
      <c r="E7" s="133"/>
      <c r="F7" s="133"/>
      <c r="G7" s="133"/>
      <c r="H7" s="133"/>
    </row>
    <row r="9" spans="1:10" ht="20.100000000000001" customHeight="1" x14ac:dyDescent="0.25">
      <c r="A9" s="129" t="s">
        <v>780</v>
      </c>
      <c r="B9" s="129"/>
      <c r="C9" s="129"/>
      <c r="D9" s="129"/>
      <c r="E9" s="129"/>
      <c r="F9" s="129"/>
      <c r="G9" s="129"/>
      <c r="H9" s="129"/>
    </row>
    <row r="11" spans="1:10" ht="20.100000000000001" customHeight="1" x14ac:dyDescent="0.25">
      <c r="A11" s="362" t="s">
        <v>781</v>
      </c>
      <c r="B11" s="137" t="s">
        <v>777</v>
      </c>
      <c r="C11" s="137"/>
      <c r="D11" s="137"/>
      <c r="E11" s="137"/>
      <c r="F11" s="137"/>
      <c r="G11" s="137"/>
      <c r="H11" s="138"/>
    </row>
    <row r="12" spans="1:10" ht="20.100000000000001" customHeight="1" x14ac:dyDescent="0.25">
      <c r="A12" s="363"/>
      <c r="B12" s="139"/>
      <c r="C12" s="139"/>
      <c r="D12" s="139"/>
      <c r="E12" s="139"/>
      <c r="F12" s="139"/>
      <c r="G12" s="139"/>
      <c r="H12" s="140"/>
    </row>
    <row r="13" spans="1:10" ht="20.100000000000001" customHeight="1" x14ac:dyDescent="0.25">
      <c r="A13" s="362" t="s">
        <v>781</v>
      </c>
      <c r="B13" s="137" t="s">
        <v>778</v>
      </c>
      <c r="C13" s="137"/>
      <c r="D13" s="137"/>
      <c r="E13" s="137"/>
      <c r="F13" s="137"/>
      <c r="G13" s="137"/>
      <c r="H13" s="138"/>
    </row>
    <row r="14" spans="1:10" ht="20.100000000000001" customHeight="1" x14ac:dyDescent="0.25">
      <c r="A14" s="363"/>
      <c r="B14" s="139"/>
      <c r="C14" s="139"/>
      <c r="D14" s="139"/>
      <c r="E14" s="139"/>
      <c r="F14" s="139"/>
      <c r="G14" s="139"/>
      <c r="H14" s="140"/>
    </row>
    <row r="16" spans="1:10" ht="20.100000000000001" customHeight="1" x14ac:dyDescent="0.25">
      <c r="A16" s="330" t="s">
        <v>596</v>
      </c>
    </row>
    <row r="17" spans="1:8" ht="20.100000000000001" customHeight="1" x14ac:dyDescent="0.25">
      <c r="A17" s="129" t="s">
        <v>779</v>
      </c>
      <c r="B17" s="129"/>
      <c r="C17" s="129"/>
      <c r="D17" s="129"/>
      <c r="E17" s="129"/>
      <c r="F17" s="129"/>
      <c r="G17" s="129"/>
      <c r="H17" s="129"/>
    </row>
    <row r="18" spans="1:8" ht="20.100000000000001" customHeight="1" x14ac:dyDescent="0.25">
      <c r="A18" s="129"/>
      <c r="B18" s="129"/>
      <c r="C18" s="129"/>
      <c r="D18" s="129"/>
      <c r="E18" s="129"/>
      <c r="F18" s="129"/>
      <c r="G18" s="129"/>
      <c r="H18" s="129"/>
    </row>
    <row r="21" spans="1:8" ht="20.100000000000001" customHeight="1" x14ac:dyDescent="0.25">
      <c r="A21" s="133" t="s">
        <v>783</v>
      </c>
      <c r="B21" s="133"/>
      <c r="C21" s="133"/>
      <c r="D21" s="133"/>
      <c r="E21" s="133"/>
      <c r="F21" s="133"/>
      <c r="G21" s="133"/>
      <c r="H21" s="133"/>
    </row>
    <row r="23" spans="1:8" ht="20.100000000000001" customHeight="1" x14ac:dyDescent="0.25">
      <c r="A23" s="129" t="s">
        <v>762</v>
      </c>
      <c r="B23" s="129"/>
      <c r="C23" s="129"/>
      <c r="D23" s="129"/>
      <c r="E23" s="129"/>
      <c r="F23" s="129"/>
      <c r="G23" s="129"/>
      <c r="H23" s="129"/>
    </row>
    <row r="26" spans="1:8" ht="20.100000000000001" customHeight="1" x14ac:dyDescent="0.25">
      <c r="A26" s="134" t="s">
        <v>763</v>
      </c>
      <c r="B26" s="134"/>
      <c r="C26" s="134"/>
      <c r="D26" s="134"/>
      <c r="E26" s="136" t="s">
        <v>124</v>
      </c>
      <c r="F26" s="136"/>
      <c r="G26" s="136" t="s">
        <v>764</v>
      </c>
      <c r="H26" s="136"/>
    </row>
    <row r="27" spans="1:8" ht="39.950000000000003" customHeight="1" x14ac:dyDescent="0.25">
      <c r="A27" s="135"/>
      <c r="B27" s="135"/>
      <c r="C27" s="135"/>
      <c r="D27" s="135"/>
      <c r="E27" s="355" t="s">
        <v>765</v>
      </c>
      <c r="F27" s="355" t="s">
        <v>766</v>
      </c>
      <c r="G27" s="355" t="s">
        <v>767</v>
      </c>
      <c r="H27" s="355" t="s">
        <v>768</v>
      </c>
    </row>
    <row r="28" spans="1:8" ht="20.100000000000001" customHeight="1" x14ac:dyDescent="0.25">
      <c r="A28" s="130"/>
      <c r="B28" s="130"/>
      <c r="C28" s="130"/>
      <c r="D28" s="130"/>
      <c r="E28" s="349" t="s">
        <v>769</v>
      </c>
      <c r="F28" s="349" t="s">
        <v>328</v>
      </c>
      <c r="G28" s="349" t="s">
        <v>770</v>
      </c>
      <c r="H28" s="356" t="s">
        <v>771</v>
      </c>
    </row>
    <row r="29" spans="1:8" ht="39.950000000000003" customHeight="1" x14ac:dyDescent="0.25">
      <c r="A29" s="123" t="s">
        <v>581</v>
      </c>
      <c r="B29" s="126" t="s">
        <v>582</v>
      </c>
      <c r="C29" s="126"/>
      <c r="D29" s="126"/>
      <c r="E29" s="357">
        <v>5</v>
      </c>
      <c r="F29" s="358" t="s">
        <v>288</v>
      </c>
      <c r="G29" s="358" t="s">
        <v>288</v>
      </c>
      <c r="H29" s="358" t="s">
        <v>288</v>
      </c>
    </row>
    <row r="30" spans="1:8" ht="39.950000000000003" customHeight="1" x14ac:dyDescent="0.25">
      <c r="A30" s="124"/>
      <c r="B30" s="126" t="s">
        <v>583</v>
      </c>
      <c r="C30" s="126"/>
      <c r="D30" s="126"/>
      <c r="E30" s="357">
        <v>10</v>
      </c>
      <c r="F30" s="358">
        <v>0.2</v>
      </c>
      <c r="G30" s="358" t="s">
        <v>288</v>
      </c>
      <c r="H30" s="358" t="s">
        <v>288</v>
      </c>
    </row>
    <row r="31" spans="1:8" ht="39.950000000000003" customHeight="1" x14ac:dyDescent="0.25">
      <c r="A31" s="125"/>
      <c r="B31" s="126" t="s">
        <v>584</v>
      </c>
      <c r="C31" s="126"/>
      <c r="D31" s="126"/>
      <c r="E31" s="357">
        <v>15</v>
      </c>
      <c r="F31" s="358">
        <v>0.15</v>
      </c>
      <c r="G31" s="358" t="s">
        <v>288</v>
      </c>
      <c r="H31" s="358" t="s">
        <v>288</v>
      </c>
    </row>
    <row r="32" spans="1:8" ht="39.950000000000003" customHeight="1" x14ac:dyDescent="0.25">
      <c r="A32" s="123" t="s">
        <v>585</v>
      </c>
      <c r="B32" s="126" t="s">
        <v>586</v>
      </c>
      <c r="C32" s="126"/>
      <c r="D32" s="126"/>
      <c r="E32" s="357">
        <v>16</v>
      </c>
      <c r="F32" s="358" t="s">
        <v>288</v>
      </c>
      <c r="G32" s="358" t="s">
        <v>772</v>
      </c>
      <c r="H32" s="359">
        <v>0.1</v>
      </c>
    </row>
    <row r="33" spans="1:8" ht="39.950000000000003" customHeight="1" x14ac:dyDescent="0.25">
      <c r="A33" s="124"/>
      <c r="B33" s="126" t="s">
        <v>587</v>
      </c>
      <c r="C33" s="126"/>
      <c r="D33" s="126"/>
      <c r="E33" s="357">
        <v>16</v>
      </c>
      <c r="F33" s="358" t="s">
        <v>288</v>
      </c>
      <c r="G33" s="358" t="s">
        <v>772</v>
      </c>
      <c r="H33" s="359">
        <v>0.1</v>
      </c>
    </row>
    <row r="34" spans="1:8" ht="39.950000000000003" customHeight="1" x14ac:dyDescent="0.25">
      <c r="A34" s="125"/>
      <c r="B34" s="126" t="s">
        <v>588</v>
      </c>
      <c r="C34" s="126"/>
      <c r="D34" s="126"/>
      <c r="E34" s="357">
        <v>16</v>
      </c>
      <c r="F34" s="358" t="s">
        <v>288</v>
      </c>
      <c r="G34" s="358" t="s">
        <v>772</v>
      </c>
      <c r="H34" s="359">
        <v>0.05</v>
      </c>
    </row>
    <row r="35" spans="1:8" ht="39.950000000000003" customHeight="1" x14ac:dyDescent="0.25">
      <c r="A35" s="123" t="s">
        <v>589</v>
      </c>
      <c r="B35" s="126" t="s">
        <v>590</v>
      </c>
      <c r="C35" s="126"/>
      <c r="D35" s="126"/>
      <c r="E35" s="357">
        <v>5</v>
      </c>
      <c r="F35" s="358">
        <v>0.2</v>
      </c>
      <c r="G35" s="358" t="s">
        <v>772</v>
      </c>
      <c r="H35" s="359">
        <v>0.1</v>
      </c>
    </row>
    <row r="36" spans="1:8" ht="39.950000000000003" customHeight="1" x14ac:dyDescent="0.25">
      <c r="A36" s="124"/>
      <c r="B36" s="126" t="s">
        <v>591</v>
      </c>
      <c r="C36" s="126"/>
      <c r="D36" s="126"/>
      <c r="E36" s="357">
        <v>10</v>
      </c>
      <c r="F36" s="358">
        <v>0.25</v>
      </c>
      <c r="G36" s="358" t="s">
        <v>772</v>
      </c>
      <c r="H36" s="359">
        <v>0.1</v>
      </c>
    </row>
    <row r="37" spans="1:8" ht="39.950000000000003" customHeight="1" x14ac:dyDescent="0.25">
      <c r="A37" s="125"/>
      <c r="B37" s="126" t="s">
        <v>592</v>
      </c>
      <c r="C37" s="126"/>
      <c r="D37" s="126"/>
      <c r="E37" s="357">
        <v>15</v>
      </c>
      <c r="F37" s="358">
        <v>0.15</v>
      </c>
      <c r="G37" s="358" t="s">
        <v>772</v>
      </c>
      <c r="H37" s="359">
        <v>0.05</v>
      </c>
    </row>
    <row r="38" spans="1:8" ht="39.950000000000003" customHeight="1" x14ac:dyDescent="0.25">
      <c r="A38" s="124" t="s">
        <v>593</v>
      </c>
      <c r="B38" s="126" t="s">
        <v>594</v>
      </c>
      <c r="C38" s="126"/>
      <c r="D38" s="126"/>
      <c r="E38" s="357" t="s">
        <v>288</v>
      </c>
      <c r="F38" s="358" t="s">
        <v>288</v>
      </c>
      <c r="G38" s="358" t="s">
        <v>772</v>
      </c>
      <c r="H38" s="358" t="s">
        <v>288</v>
      </c>
    </row>
    <row r="39" spans="1:8" ht="39.950000000000003" customHeight="1" thickBot="1" x14ac:dyDescent="0.3">
      <c r="A39" s="131"/>
      <c r="B39" s="132" t="s">
        <v>595</v>
      </c>
      <c r="C39" s="132"/>
      <c r="D39" s="132"/>
      <c r="E39" s="360" t="s">
        <v>288</v>
      </c>
      <c r="F39" s="360" t="s">
        <v>288</v>
      </c>
      <c r="G39" s="360" t="s">
        <v>772</v>
      </c>
      <c r="H39" s="360" t="s">
        <v>288</v>
      </c>
    </row>
    <row r="43" spans="1:8" ht="20.100000000000001" customHeight="1" x14ac:dyDescent="0.25">
      <c r="A43" s="129" t="s">
        <v>773</v>
      </c>
      <c r="B43" s="129"/>
      <c r="C43" s="129"/>
      <c r="D43" s="129"/>
      <c r="E43" s="129"/>
      <c r="F43" s="129"/>
      <c r="G43" s="129"/>
      <c r="H43" s="129"/>
    </row>
    <row r="45" spans="1:8" ht="24.95" customHeight="1" x14ac:dyDescent="0.25">
      <c r="E45" s="130" t="s">
        <v>774</v>
      </c>
      <c r="F45" s="130"/>
      <c r="G45" s="130" t="s">
        <v>548</v>
      </c>
      <c r="H45" s="130"/>
    </row>
    <row r="46" spans="1:8" ht="39.950000000000003" customHeight="1" x14ac:dyDescent="0.25">
      <c r="A46" s="123" t="s">
        <v>585</v>
      </c>
      <c r="B46" s="126" t="s">
        <v>586</v>
      </c>
      <c r="C46" s="126"/>
      <c r="D46" s="126"/>
      <c r="E46" s="127">
        <v>0.1</v>
      </c>
      <c r="F46" s="127"/>
      <c r="G46" s="128">
        <f>1+E46</f>
        <v>1.1000000000000001</v>
      </c>
      <c r="H46" s="128"/>
    </row>
    <row r="47" spans="1:8" ht="39.950000000000003" customHeight="1" x14ac:dyDescent="0.25">
      <c r="A47" s="124"/>
      <c r="B47" s="126" t="s">
        <v>587</v>
      </c>
      <c r="C47" s="126"/>
      <c r="D47" s="126"/>
      <c r="E47" s="127">
        <v>0.1</v>
      </c>
      <c r="F47" s="127"/>
      <c r="G47" s="128">
        <f t="shared" ref="G47:G51" si="0">1+E47</f>
        <v>1.1000000000000001</v>
      </c>
      <c r="H47" s="128"/>
    </row>
    <row r="48" spans="1:8" ht="39.950000000000003" customHeight="1" x14ac:dyDescent="0.25">
      <c r="A48" s="125"/>
      <c r="B48" s="126" t="s">
        <v>588</v>
      </c>
      <c r="C48" s="126"/>
      <c r="D48" s="126"/>
      <c r="E48" s="127">
        <v>0.05</v>
      </c>
      <c r="F48" s="127"/>
      <c r="G48" s="128">
        <f t="shared" si="0"/>
        <v>1.05</v>
      </c>
      <c r="H48" s="128"/>
    </row>
    <row r="49" spans="1:8" ht="39.950000000000003" customHeight="1" x14ac:dyDescent="0.25">
      <c r="A49" s="123" t="s">
        <v>589</v>
      </c>
      <c r="B49" s="126" t="s">
        <v>590</v>
      </c>
      <c r="C49" s="126"/>
      <c r="D49" s="126"/>
      <c r="E49" s="127">
        <v>0.1</v>
      </c>
      <c r="F49" s="127"/>
      <c r="G49" s="128">
        <f t="shared" si="0"/>
        <v>1.1000000000000001</v>
      </c>
      <c r="H49" s="128"/>
    </row>
    <row r="50" spans="1:8" ht="39.950000000000003" customHeight="1" x14ac:dyDescent="0.25">
      <c r="A50" s="124"/>
      <c r="B50" s="126" t="s">
        <v>591</v>
      </c>
      <c r="C50" s="126"/>
      <c r="D50" s="126"/>
      <c r="E50" s="127">
        <v>0.1</v>
      </c>
      <c r="F50" s="127"/>
      <c r="G50" s="128">
        <f t="shared" si="0"/>
        <v>1.1000000000000001</v>
      </c>
      <c r="H50" s="128"/>
    </row>
    <row r="51" spans="1:8" ht="39.950000000000003" customHeight="1" x14ac:dyDescent="0.25">
      <c r="A51" s="125"/>
      <c r="B51" s="126" t="s">
        <v>592</v>
      </c>
      <c r="C51" s="126"/>
      <c r="D51" s="126"/>
      <c r="E51" s="127">
        <v>0.05</v>
      </c>
      <c r="F51" s="127"/>
      <c r="G51" s="128">
        <f t="shared" si="0"/>
        <v>1.05</v>
      </c>
      <c r="H51" s="128"/>
    </row>
    <row r="54" spans="1:8" ht="20.100000000000001" customHeight="1" x14ac:dyDescent="0.25">
      <c r="A54" s="122" t="s">
        <v>596</v>
      </c>
      <c r="B54" s="122"/>
      <c r="C54" s="122"/>
      <c r="D54" s="122"/>
      <c r="E54" s="122"/>
      <c r="F54" s="122"/>
      <c r="G54" s="122"/>
      <c r="H54" s="122"/>
    </row>
    <row r="55" spans="1:8" ht="20.100000000000001" customHeight="1" x14ac:dyDescent="0.25">
      <c r="A55" s="122" t="s">
        <v>775</v>
      </c>
      <c r="B55" s="122"/>
      <c r="C55" s="122"/>
      <c r="D55" s="122"/>
      <c r="E55" s="122"/>
      <c r="F55" s="122"/>
      <c r="G55" s="122"/>
      <c r="H55" s="122"/>
    </row>
  </sheetData>
  <sheetProtection algorithmName="SHA-512" hashValue="15PErVO+Gx+JT1eab+ncL6jm2y2Eb1S4BGI/8R+Hbke48ihSYYMVxV5bo6H1DUz0efKfo+r6QxQrc48V+kz0DA==" saltValue="u4T4Jd8enxG0MAdPDTzHkw==" spinCount="100000" sheet="1" objects="1" scenarios="1"/>
  <mergeCells count="52">
    <mergeCell ref="G1:H1"/>
    <mergeCell ref="A5:H5"/>
    <mergeCell ref="A23:H23"/>
    <mergeCell ref="A26:D28"/>
    <mergeCell ref="E26:F26"/>
    <mergeCell ref="G26:H26"/>
    <mergeCell ref="A7:H7"/>
    <mergeCell ref="A9:H9"/>
    <mergeCell ref="B11:H12"/>
    <mergeCell ref="B13:H14"/>
    <mergeCell ref="A17:H18"/>
    <mergeCell ref="A21:H21"/>
    <mergeCell ref="A29:A31"/>
    <mergeCell ref="B29:D29"/>
    <mergeCell ref="B30:D30"/>
    <mergeCell ref="B31:D31"/>
    <mergeCell ref="A32:A34"/>
    <mergeCell ref="B32:D32"/>
    <mergeCell ref="B33:D33"/>
    <mergeCell ref="B34:D34"/>
    <mergeCell ref="A35:A37"/>
    <mergeCell ref="B35:D35"/>
    <mergeCell ref="B36:D36"/>
    <mergeCell ref="B37:D37"/>
    <mergeCell ref="A38:A39"/>
    <mergeCell ref="B38:D38"/>
    <mergeCell ref="B39:D39"/>
    <mergeCell ref="A43:H43"/>
    <mergeCell ref="E45:F45"/>
    <mergeCell ref="G45:H45"/>
    <mergeCell ref="A46:A48"/>
    <mergeCell ref="B46:D46"/>
    <mergeCell ref="E46:F46"/>
    <mergeCell ref="G46:H46"/>
    <mergeCell ref="B47:D47"/>
    <mergeCell ref="E47:F47"/>
    <mergeCell ref="G47:H47"/>
    <mergeCell ref="B48:D48"/>
    <mergeCell ref="E48:F48"/>
    <mergeCell ref="G48:H48"/>
    <mergeCell ref="A54:H54"/>
    <mergeCell ref="A55:H55"/>
    <mergeCell ref="A49:A51"/>
    <mergeCell ref="B49:D49"/>
    <mergeCell ref="E49:F49"/>
    <mergeCell ref="G49:H49"/>
    <mergeCell ref="B50:D50"/>
    <mergeCell ref="E50:F50"/>
    <mergeCell ref="G50:H50"/>
    <mergeCell ref="B51:D51"/>
    <mergeCell ref="E51:F51"/>
    <mergeCell ref="G51:H51"/>
  </mergeCells>
  <conditionalFormatting sqref="A5 I5:XFD1048576 A15:H15 C16:H16 A16:A17 A19:H20 A22:H22 A23 A24:H25 E26:H39 A41:H42 A43 A44:H44 A45:E45 G45:G51 E46:E51">
    <cfRule type="cellIs" dxfId="24" priority="13" operator="equal">
      <formula>"Observações"</formula>
    </cfRule>
    <cfRule type="cellIs" dxfId="23" priority="14" operator="equal">
      <formula>"Observação"</formula>
    </cfRule>
    <cfRule type="cellIs" dxfId="22" priority="15" operator="lessThan">
      <formula>0</formula>
    </cfRule>
  </conditionalFormatting>
  <conditionalFormatting sqref="A21">
    <cfRule type="cellIs" dxfId="21" priority="1" operator="equal">
      <formula>"Observações"</formula>
    </cfRule>
    <cfRule type="cellIs" dxfId="20" priority="2" operator="equal">
      <formula>"Observação"</formula>
    </cfRule>
    <cfRule type="cellIs" dxfId="19" priority="3" operator="lessThan">
      <formula>0</formula>
    </cfRule>
  </conditionalFormatting>
  <conditionalFormatting sqref="A46:B51">
    <cfRule type="cellIs" dxfId="18" priority="7" operator="equal">
      <formula>"Observações"</formula>
    </cfRule>
    <cfRule type="cellIs" dxfId="17" priority="8" operator="equal">
      <formula>"Observação"</formula>
    </cfRule>
    <cfRule type="cellIs" dxfId="16" priority="9" operator="lessThan">
      <formula>0</formula>
    </cfRule>
  </conditionalFormatting>
  <conditionalFormatting sqref="A6:H6 A7 A8:H8 A9 A10:H10 A11:B11 A12:A14 A13:B13 A26 E26 G26 A29:B39">
    <cfRule type="cellIs" dxfId="15" priority="10" operator="equal">
      <formula>"Observações"</formula>
    </cfRule>
    <cfRule type="cellIs" dxfId="14" priority="11" operator="equal">
      <formula>"Observação"</formula>
    </cfRule>
    <cfRule type="cellIs" dxfId="13" priority="12" operator="lessThan">
      <formula>0</formula>
    </cfRule>
  </conditionalFormatting>
  <conditionalFormatting sqref="A52:H1048576">
    <cfRule type="cellIs" dxfId="12" priority="4" operator="equal">
      <formula>"Observações"</formula>
    </cfRule>
    <cfRule type="cellIs" dxfId="11" priority="5" operator="equal">
      <formula>"Observação"</formula>
    </cfRule>
    <cfRule type="cellIs" dxfId="10" priority="6" operator="lessThan">
      <formula>0</formula>
    </cfRule>
  </conditionalFormatting>
  <hyperlinks>
    <hyperlink ref="J1" location="MENU!B19" display="MENU" xr:uid="{27B16DA9-16A0-49F6-87F0-CA465DB8C29E}"/>
  </hyperlinks>
  <pageMargins left="0.511811024" right="0.511811024" top="0.78740157499999996" bottom="0.78740157499999996" header="0.31496062000000002" footer="0.31496062000000002"/>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A849F-EC71-4AF8-9A31-DBBC57BF5E22}">
  <sheetPr>
    <pageSetUpPr fitToPage="1"/>
  </sheetPr>
  <dimension ref="A1:AI144"/>
  <sheetViews>
    <sheetView showGridLines="0" zoomScaleNormal="100" workbookViewId="0"/>
  </sheetViews>
  <sheetFormatPr defaultColWidth="15.625" defaultRowHeight="20.100000000000001" customHeight="1" x14ac:dyDescent="0.25"/>
  <cols>
    <col min="1" max="4" width="20.625" style="428" customWidth="1"/>
    <col min="5" max="5" width="25.625" style="428" customWidth="1"/>
    <col min="6" max="6" width="15.625" style="428"/>
    <col min="7" max="7" width="25.625" style="428" customWidth="1"/>
    <col min="8" max="16384" width="15.625" style="428"/>
  </cols>
  <sheetData>
    <row r="1" spans="1:35" ht="140.1" customHeight="1" x14ac:dyDescent="0.25">
      <c r="A1" s="203"/>
      <c r="B1" s="203"/>
      <c r="C1" s="203"/>
      <c r="D1" s="203"/>
      <c r="E1" s="427"/>
      <c r="G1" s="206" t="s">
        <v>698</v>
      </c>
    </row>
    <row r="2" spans="1:35" ht="5.0999999999999996" customHeight="1" x14ac:dyDescent="0.25"/>
    <row r="3" spans="1:35" ht="5.0999999999999996" customHeight="1" x14ac:dyDescent="0.25">
      <c r="A3" s="203"/>
      <c r="B3" s="203"/>
      <c r="C3" s="203"/>
      <c r="D3" s="203"/>
      <c r="E3" s="203"/>
    </row>
    <row r="5" spans="1:35" s="386" customFormat="1" ht="39.950000000000003" customHeight="1" x14ac:dyDescent="0.25">
      <c r="A5" s="429" t="s">
        <v>732</v>
      </c>
      <c r="B5" s="429"/>
      <c r="C5" s="429"/>
      <c r="D5" s="429"/>
      <c r="E5" s="429"/>
      <c r="F5" s="427"/>
      <c r="G5" s="427"/>
      <c r="H5" s="427"/>
      <c r="I5" s="427"/>
      <c r="J5" s="427"/>
      <c r="K5" s="427"/>
      <c r="L5" s="427"/>
      <c r="M5" s="427"/>
      <c r="N5" s="427"/>
      <c r="O5" s="427"/>
      <c r="P5" s="427"/>
      <c r="Q5" s="427"/>
      <c r="R5" s="427"/>
      <c r="S5" s="427"/>
      <c r="T5" s="427"/>
      <c r="U5" s="427"/>
      <c r="V5" s="427"/>
      <c r="W5" s="427"/>
      <c r="X5" s="427"/>
      <c r="Y5" s="427"/>
      <c r="Z5" s="427"/>
      <c r="AA5" s="427"/>
      <c r="AB5" s="427"/>
      <c r="AC5" s="427"/>
      <c r="AD5" s="427"/>
      <c r="AE5" s="427"/>
      <c r="AF5" s="427"/>
      <c r="AG5" s="427"/>
      <c r="AH5" s="427"/>
      <c r="AI5" s="427"/>
    </row>
    <row r="6" spans="1:35" s="386" customFormat="1" ht="20.100000000000001" customHeight="1" x14ac:dyDescent="0.25">
      <c r="F6" s="427"/>
      <c r="G6" s="427"/>
      <c r="H6" s="427"/>
      <c r="I6" s="427"/>
      <c r="J6" s="427"/>
      <c r="K6" s="427"/>
      <c r="L6" s="427"/>
      <c r="M6" s="427"/>
      <c r="N6" s="427"/>
      <c r="O6" s="427"/>
      <c r="P6" s="427"/>
      <c r="Q6" s="427"/>
      <c r="R6" s="427"/>
      <c r="S6" s="427"/>
      <c r="T6" s="427"/>
      <c r="U6" s="427"/>
      <c r="V6" s="427"/>
      <c r="W6" s="427"/>
      <c r="X6" s="427"/>
      <c r="Y6" s="427"/>
      <c r="Z6" s="427"/>
      <c r="AA6" s="427"/>
      <c r="AB6" s="427"/>
      <c r="AC6" s="427"/>
      <c r="AD6" s="427"/>
      <c r="AE6" s="427"/>
      <c r="AF6" s="427"/>
      <c r="AG6" s="427"/>
      <c r="AH6" s="427"/>
      <c r="AI6" s="427"/>
    </row>
    <row r="7" spans="1:35" s="386" customFormat="1" ht="20.100000000000001" customHeight="1" x14ac:dyDescent="0.25">
      <c r="A7" s="430" t="s">
        <v>733</v>
      </c>
      <c r="B7" s="430"/>
      <c r="C7" s="430"/>
      <c r="D7" s="430"/>
      <c r="E7" s="430"/>
      <c r="F7" s="427"/>
      <c r="G7" s="427"/>
      <c r="H7" s="427"/>
      <c r="I7" s="427"/>
      <c r="J7" s="427"/>
      <c r="K7" s="427">
        <v>0</v>
      </c>
      <c r="L7" s="431" t="e" cm="1">
        <f t="array" ref="L7">_xlfn.IFS(K7&lt;$C$51/2,(($C$51/2)/$C$51)^(1/4),K7&gt;2*$C$51,($C$51*2/$C$51)^(1/4),AND(K7&gt;=$C$51/2,K7&lt;=$C$51*2),(K7/$C$51)^(1/4))</f>
        <v>#DIV/0!</v>
      </c>
      <c r="M7" s="427">
        <v>1</v>
      </c>
      <c r="N7" s="427" t="e">
        <f>L7-1</f>
        <v>#DIV/0!</v>
      </c>
      <c r="O7" s="427"/>
      <c r="P7" s="432" t="e">
        <f>#REF!</f>
        <v>#REF!</v>
      </c>
      <c r="Q7" s="432" t="e">
        <f t="shared" ref="Q7:Q70" si="0">$L$81</f>
        <v>#DIV/0!</v>
      </c>
      <c r="R7" s="427"/>
      <c r="S7" s="427"/>
      <c r="T7" s="427"/>
      <c r="U7" s="427"/>
      <c r="V7" s="427"/>
      <c r="W7" s="427"/>
      <c r="X7" s="427"/>
      <c r="Y7" s="427"/>
      <c r="Z7" s="427"/>
      <c r="AA7" s="427"/>
      <c r="AB7" s="427"/>
      <c r="AC7" s="427"/>
      <c r="AD7" s="427"/>
      <c r="AE7" s="427"/>
      <c r="AF7" s="427"/>
      <c r="AG7" s="427"/>
      <c r="AH7" s="427"/>
      <c r="AI7" s="427"/>
    </row>
    <row r="8" spans="1:35" s="386" customFormat="1" ht="20.100000000000001" customHeight="1" x14ac:dyDescent="0.25">
      <c r="F8" s="427"/>
      <c r="G8" s="427"/>
      <c r="H8" s="427"/>
      <c r="I8" s="427"/>
      <c r="J8" s="427"/>
      <c r="K8" s="427">
        <f>K7+0.5</f>
        <v>0.5</v>
      </c>
      <c r="L8" s="431" t="e" cm="1">
        <f t="array" ref="L8">_xlfn.IFS(K8&lt;$C$51/2,(($C$51/2)/$C$51)^(1/4),K8&gt;2*$C$51,($C$51*2/$C$51)^(1/4),AND(K8&gt;=$C$51/2,K8&lt;=$C$51*2),(K8/$C$51)^(1/4))</f>
        <v>#DIV/0!</v>
      </c>
      <c r="M8" s="427">
        <v>1</v>
      </c>
      <c r="N8" s="427" t="e">
        <f t="shared" ref="N8:N71" si="1">L8-1</f>
        <v>#DIV/0!</v>
      </c>
      <c r="O8" s="427"/>
      <c r="P8" s="432" t="e">
        <f>#REF!</f>
        <v>#REF!</v>
      </c>
      <c r="Q8" s="432" t="e">
        <f t="shared" si="0"/>
        <v>#DIV/0!</v>
      </c>
      <c r="R8" s="427"/>
      <c r="S8" s="427"/>
      <c r="T8" s="427"/>
      <c r="U8" s="427"/>
      <c r="V8" s="427"/>
      <c r="W8" s="427"/>
      <c r="X8" s="427"/>
      <c r="Y8" s="427"/>
      <c r="Z8" s="427"/>
      <c r="AA8" s="427"/>
      <c r="AB8" s="427"/>
      <c r="AC8" s="427"/>
      <c r="AD8" s="427"/>
      <c r="AE8" s="427"/>
      <c r="AF8" s="427"/>
      <c r="AG8" s="427"/>
      <c r="AH8" s="427"/>
      <c r="AI8" s="427"/>
    </row>
    <row r="9" spans="1:35" s="386" customFormat="1" ht="20.100000000000001" customHeight="1" x14ac:dyDescent="0.25">
      <c r="A9" s="204"/>
      <c r="B9" s="204"/>
      <c r="F9" s="427"/>
      <c r="G9" s="427"/>
      <c r="H9" s="427"/>
      <c r="I9" s="427"/>
      <c r="J9" s="427"/>
      <c r="K9" s="427">
        <f t="shared" ref="K9:K70" si="2">K8+0.5</f>
        <v>1</v>
      </c>
      <c r="L9" s="431" t="e" cm="1">
        <f t="array" ref="L9">_xlfn.IFS(K9&lt;$C$51/2,(($C$51/2)/$C$51)^(1/4),K9&gt;2*$C$51,($C$51*2/$C$51)^(1/4),AND(K9&gt;=$C$51/2,K9&lt;=$C$51*2),(K9/$C$51)^(1/4))</f>
        <v>#DIV/0!</v>
      </c>
      <c r="M9" s="427">
        <v>1</v>
      </c>
      <c r="N9" s="427" t="e">
        <f t="shared" si="1"/>
        <v>#DIV/0!</v>
      </c>
      <c r="O9" s="427"/>
      <c r="P9" s="432" t="e">
        <f>#REF!</f>
        <v>#REF!</v>
      </c>
      <c r="Q9" s="432" t="e">
        <f t="shared" si="0"/>
        <v>#DIV/0!</v>
      </c>
      <c r="R9" s="427"/>
      <c r="S9" s="427"/>
      <c r="T9" s="427"/>
      <c r="U9" s="427"/>
      <c r="V9" s="427"/>
      <c r="W9" s="427"/>
      <c r="X9" s="427"/>
      <c r="Y9" s="427"/>
      <c r="Z9" s="427"/>
      <c r="AA9" s="427"/>
      <c r="AB9" s="427"/>
      <c r="AC9" s="427"/>
      <c r="AD9" s="427"/>
      <c r="AE9" s="427"/>
      <c r="AF9" s="427"/>
      <c r="AG9" s="427"/>
      <c r="AH9" s="427"/>
      <c r="AI9" s="427"/>
    </row>
    <row r="10" spans="1:35" s="386" customFormat="1" ht="20.100000000000001" customHeight="1" x14ac:dyDescent="0.25">
      <c r="F10" s="427"/>
      <c r="G10" s="427"/>
      <c r="H10" s="427"/>
      <c r="I10" s="427"/>
      <c r="J10" s="427"/>
      <c r="K10" s="427">
        <f t="shared" si="2"/>
        <v>1.5</v>
      </c>
      <c r="L10" s="431" t="e" cm="1">
        <f t="array" ref="L10">_xlfn.IFS(K10&lt;$C$51/2,(($C$51/2)/$C$51)^(1/4),K10&gt;2*$C$51,($C$51*2/$C$51)^(1/4),AND(K10&gt;=$C$51/2,K10&lt;=$C$51*2),(K10/$C$51)^(1/4))</f>
        <v>#DIV/0!</v>
      </c>
      <c r="M10" s="427">
        <v>1</v>
      </c>
      <c r="N10" s="427" t="e">
        <f t="shared" si="1"/>
        <v>#DIV/0!</v>
      </c>
      <c r="O10" s="427"/>
      <c r="P10" s="432" t="e">
        <f>#REF!</f>
        <v>#REF!</v>
      </c>
      <c r="Q10" s="432" t="e">
        <f t="shared" si="0"/>
        <v>#DIV/0!</v>
      </c>
      <c r="R10" s="427"/>
      <c r="S10" s="427"/>
      <c r="T10" s="427"/>
      <c r="U10" s="427"/>
      <c r="V10" s="427"/>
      <c r="W10" s="427"/>
      <c r="X10" s="427"/>
      <c r="Y10" s="427"/>
      <c r="Z10" s="427"/>
      <c r="AA10" s="427"/>
      <c r="AB10" s="427"/>
      <c r="AC10" s="427"/>
      <c r="AD10" s="427"/>
      <c r="AE10" s="427"/>
      <c r="AF10" s="427"/>
      <c r="AG10" s="427"/>
      <c r="AH10" s="427"/>
      <c r="AI10" s="427"/>
    </row>
    <row r="11" spans="1:35" s="386" customFormat="1" ht="20.100000000000001" customHeight="1" x14ac:dyDescent="0.25">
      <c r="A11" s="386" t="s">
        <v>734</v>
      </c>
      <c r="B11" s="425" t="s">
        <v>735</v>
      </c>
      <c r="C11" s="425"/>
      <c r="D11" s="425"/>
      <c r="E11" s="425"/>
      <c r="F11" s="427"/>
      <c r="G11" s="427"/>
      <c r="H11" s="427"/>
      <c r="I11" s="427"/>
      <c r="J11" s="427"/>
      <c r="K11" s="427">
        <f t="shared" si="2"/>
        <v>2</v>
      </c>
      <c r="L11" s="431" t="e" cm="1">
        <f t="array" ref="L11">_xlfn.IFS(K11&lt;$C$51/2,(($C$51/2)/$C$51)^(1/4),K11&gt;2*$C$51,($C$51*2/$C$51)^(1/4),AND(K11&gt;=$C$51/2,K11&lt;=$C$51*2),(K11/$C$51)^(1/4))</f>
        <v>#DIV/0!</v>
      </c>
      <c r="M11" s="427">
        <v>1</v>
      </c>
      <c r="N11" s="427" t="e">
        <f t="shared" si="1"/>
        <v>#DIV/0!</v>
      </c>
      <c r="O11" s="427"/>
      <c r="P11" s="432" t="e">
        <f>#REF!</f>
        <v>#REF!</v>
      </c>
      <c r="Q11" s="432" t="e">
        <f t="shared" si="0"/>
        <v>#DIV/0!</v>
      </c>
      <c r="R11" s="427"/>
      <c r="S11" s="427"/>
      <c r="T11" s="427"/>
      <c r="U11" s="427"/>
      <c r="V11" s="427"/>
      <c r="W11" s="427"/>
      <c r="X11" s="427"/>
      <c r="Y11" s="427"/>
      <c r="Z11" s="427"/>
      <c r="AA11" s="427"/>
      <c r="AB11" s="427"/>
      <c r="AC11" s="427"/>
      <c r="AD11" s="427"/>
      <c r="AE11" s="427"/>
      <c r="AF11" s="427"/>
      <c r="AG11" s="427"/>
      <c r="AH11" s="427"/>
      <c r="AI11" s="427"/>
    </row>
    <row r="12" spans="1:35" s="386" customFormat="1" ht="20.100000000000001" customHeight="1" x14ac:dyDescent="0.25">
      <c r="A12" s="386" t="s">
        <v>736</v>
      </c>
      <c r="B12" s="425" t="s">
        <v>737</v>
      </c>
      <c r="C12" s="425"/>
      <c r="D12" s="425"/>
      <c r="E12" s="425"/>
      <c r="F12" s="427"/>
      <c r="G12" s="427"/>
      <c r="H12" s="427"/>
      <c r="I12" s="427"/>
      <c r="J12" s="427"/>
      <c r="K12" s="427">
        <f t="shared" si="2"/>
        <v>2.5</v>
      </c>
      <c r="L12" s="431" t="e" cm="1">
        <f t="array" ref="L12">_xlfn.IFS(K12&lt;$C$51/2,(($C$51/2)/$C$51)^(1/4),K12&gt;2*$C$51,($C$51*2/$C$51)^(1/4),AND(K12&gt;=$C$51/2,K12&lt;=$C$51*2),(K12/$C$51)^(1/4))</f>
        <v>#DIV/0!</v>
      </c>
      <c r="M12" s="427">
        <v>1</v>
      </c>
      <c r="N12" s="427" t="e">
        <f t="shared" si="1"/>
        <v>#DIV/0!</v>
      </c>
      <c r="O12" s="427"/>
      <c r="P12" s="432" t="e">
        <f>#REF!</f>
        <v>#REF!</v>
      </c>
      <c r="Q12" s="432" t="e">
        <f t="shared" si="0"/>
        <v>#DIV/0!</v>
      </c>
      <c r="R12" s="427"/>
      <c r="S12" s="427"/>
      <c r="T12" s="427"/>
      <c r="U12" s="427"/>
      <c r="V12" s="427"/>
      <c r="W12" s="427"/>
      <c r="X12" s="427"/>
      <c r="Y12" s="427"/>
      <c r="Z12" s="427"/>
      <c r="AA12" s="427"/>
      <c r="AB12" s="427"/>
      <c r="AC12" s="427"/>
      <c r="AD12" s="427"/>
      <c r="AE12" s="427"/>
      <c r="AF12" s="427"/>
      <c r="AG12" s="427"/>
      <c r="AH12" s="427"/>
      <c r="AI12" s="427"/>
    </row>
    <row r="13" spans="1:35" s="386" customFormat="1" ht="20.100000000000001" customHeight="1" x14ac:dyDescent="0.25">
      <c r="A13" s="386" t="s">
        <v>738</v>
      </c>
      <c r="B13" s="425" t="s">
        <v>739</v>
      </c>
      <c r="C13" s="425"/>
      <c r="D13" s="425"/>
      <c r="E13" s="425"/>
      <c r="F13" s="427"/>
      <c r="G13" s="427"/>
      <c r="H13" s="427"/>
      <c r="I13" s="427"/>
      <c r="J13" s="427"/>
      <c r="K13" s="427">
        <f t="shared" si="2"/>
        <v>3</v>
      </c>
      <c r="L13" s="431" t="e" cm="1">
        <f t="array" ref="L13">_xlfn.IFS(K13&lt;$C$51/2,(($C$51/2)/$C$51)^(1/4),K13&gt;2*$C$51,($C$51*2/$C$51)^(1/4),AND(K13&gt;=$C$51/2,K13&lt;=$C$51*2),(K13/$C$51)^(1/4))</f>
        <v>#DIV/0!</v>
      </c>
      <c r="M13" s="427">
        <v>1</v>
      </c>
      <c r="N13" s="427" t="e">
        <f t="shared" si="1"/>
        <v>#DIV/0!</v>
      </c>
      <c r="O13" s="427"/>
      <c r="P13" s="432" t="e">
        <f>#REF!</f>
        <v>#REF!</v>
      </c>
      <c r="Q13" s="432" t="e">
        <f t="shared" si="0"/>
        <v>#DIV/0!</v>
      </c>
      <c r="R13" s="427"/>
      <c r="S13" s="427"/>
      <c r="T13" s="427"/>
      <c r="U13" s="427"/>
      <c r="V13" s="427"/>
      <c r="W13" s="427"/>
      <c r="X13" s="427"/>
      <c r="Y13" s="427"/>
      <c r="Z13" s="427"/>
      <c r="AA13" s="427"/>
      <c r="AB13" s="427"/>
      <c r="AC13" s="427"/>
      <c r="AD13" s="427"/>
      <c r="AE13" s="427"/>
      <c r="AF13" s="427"/>
      <c r="AG13" s="427"/>
      <c r="AH13" s="427"/>
      <c r="AI13" s="427"/>
    </row>
    <row r="14" spans="1:35" s="386" customFormat="1" ht="20.100000000000001" customHeight="1" x14ac:dyDescent="0.25">
      <c r="F14" s="427"/>
      <c r="G14" s="427"/>
      <c r="H14" s="427"/>
      <c r="I14" s="427"/>
      <c r="J14" s="427"/>
      <c r="K14" s="427">
        <f t="shared" si="2"/>
        <v>3.5</v>
      </c>
      <c r="L14" s="431" t="e" cm="1">
        <f t="array" ref="L14">_xlfn.IFS(K14&lt;$C$51/2,(($C$51/2)/$C$51)^(1/4),K14&gt;2*$C$51,($C$51*2/$C$51)^(1/4),AND(K14&gt;=$C$51/2,K14&lt;=$C$51*2),(K14/$C$51)^(1/4))</f>
        <v>#DIV/0!</v>
      </c>
      <c r="M14" s="427">
        <v>1</v>
      </c>
      <c r="N14" s="427" t="e">
        <f t="shared" si="1"/>
        <v>#DIV/0!</v>
      </c>
      <c r="O14" s="427"/>
      <c r="P14" s="432" t="e">
        <f>#REF!</f>
        <v>#REF!</v>
      </c>
      <c r="Q14" s="432" t="e">
        <f t="shared" si="0"/>
        <v>#DIV/0!</v>
      </c>
      <c r="R14" s="427"/>
      <c r="S14" s="427"/>
      <c r="T14" s="427"/>
      <c r="U14" s="427"/>
      <c r="V14" s="427"/>
      <c r="W14" s="427"/>
      <c r="X14" s="427"/>
      <c r="Y14" s="427"/>
      <c r="Z14" s="427"/>
      <c r="AA14" s="427"/>
      <c r="AB14" s="427"/>
      <c r="AC14" s="427"/>
      <c r="AD14" s="427"/>
      <c r="AE14" s="427"/>
      <c r="AF14" s="427"/>
      <c r="AG14" s="427"/>
      <c r="AH14" s="427"/>
      <c r="AI14" s="427"/>
    </row>
    <row r="15" spans="1:35" s="386" customFormat="1" ht="20.100000000000001" customHeight="1" x14ac:dyDescent="0.25">
      <c r="A15" s="433" t="s">
        <v>318</v>
      </c>
      <c r="B15" s="350">
        <v>18</v>
      </c>
      <c r="D15" s="433" t="s">
        <v>740</v>
      </c>
      <c r="E15" s="434">
        <f>B17</f>
        <v>1.1066819197003217</v>
      </c>
      <c r="F15" s="427"/>
      <c r="G15" s="427"/>
      <c r="H15" s="427"/>
      <c r="I15" s="427"/>
      <c r="J15" s="427"/>
      <c r="K15" s="427">
        <f t="shared" si="2"/>
        <v>4</v>
      </c>
      <c r="L15" s="431" t="e" cm="1">
        <f t="array" ref="L15">_xlfn.IFS(K15&lt;$C$51/2,(($C$51/2)/$C$51)^(1/4),K15&gt;2*$C$51,($C$51*2/$C$51)^(1/4),AND(K15&gt;=$C$51/2,K15&lt;=$C$51*2),(K15/$C$51)^(1/4))</f>
        <v>#DIV/0!</v>
      </c>
      <c r="M15" s="427">
        <v>1</v>
      </c>
      <c r="N15" s="427" t="e">
        <f t="shared" si="1"/>
        <v>#DIV/0!</v>
      </c>
      <c r="O15" s="427"/>
      <c r="P15" s="432" t="e">
        <f>#REF!</f>
        <v>#REF!</v>
      </c>
      <c r="Q15" s="432" t="e">
        <f t="shared" si="0"/>
        <v>#DIV/0!</v>
      </c>
      <c r="R15" s="427"/>
      <c r="S15" s="427"/>
      <c r="T15" s="427"/>
      <c r="U15" s="427"/>
      <c r="V15" s="427"/>
      <c r="W15" s="427"/>
      <c r="X15" s="427"/>
      <c r="Y15" s="427"/>
      <c r="Z15" s="427"/>
      <c r="AA15" s="427"/>
      <c r="AB15" s="427"/>
      <c r="AC15" s="427"/>
      <c r="AD15" s="427"/>
      <c r="AE15" s="427"/>
      <c r="AF15" s="427"/>
      <c r="AG15" s="427"/>
      <c r="AH15" s="427"/>
      <c r="AI15" s="427"/>
    </row>
    <row r="16" spans="1:35" s="386" customFormat="1" ht="20.100000000000001" customHeight="1" x14ac:dyDescent="0.25">
      <c r="A16" s="433" t="s">
        <v>741</v>
      </c>
      <c r="B16" s="350">
        <v>12</v>
      </c>
      <c r="F16" s="427"/>
      <c r="G16" s="427"/>
      <c r="H16" s="427"/>
      <c r="I16" s="427"/>
      <c r="J16" s="427"/>
      <c r="K16" s="427">
        <f t="shared" si="2"/>
        <v>4.5</v>
      </c>
      <c r="L16" s="431" t="e" cm="1">
        <f t="array" ref="L16">_xlfn.IFS(K16&lt;$C$51/2,(($C$51/2)/$C$51)^(1/4),K16&gt;2*$C$51,($C$51*2/$C$51)^(1/4),AND(K16&gt;=$C$51/2,K16&lt;=$C$51*2),(K16/$C$51)^(1/4))</f>
        <v>#DIV/0!</v>
      </c>
      <c r="M16" s="427">
        <v>1</v>
      </c>
      <c r="N16" s="427" t="e">
        <f t="shared" si="1"/>
        <v>#DIV/0!</v>
      </c>
      <c r="O16" s="427"/>
      <c r="P16" s="432" t="e">
        <f>#REF!</f>
        <v>#REF!</v>
      </c>
      <c r="Q16" s="432" t="e">
        <f t="shared" si="0"/>
        <v>#DIV/0!</v>
      </c>
      <c r="R16" s="427"/>
      <c r="S16" s="427"/>
      <c r="T16" s="427"/>
      <c r="U16" s="427"/>
      <c r="V16" s="427"/>
      <c r="W16" s="427"/>
      <c r="X16" s="427"/>
      <c r="Y16" s="427"/>
      <c r="Z16" s="427"/>
      <c r="AA16" s="427"/>
      <c r="AB16" s="427"/>
      <c r="AC16" s="427"/>
      <c r="AD16" s="427"/>
      <c r="AE16" s="427"/>
      <c r="AF16" s="427"/>
      <c r="AG16" s="427"/>
      <c r="AH16" s="427"/>
      <c r="AI16" s="427"/>
    </row>
    <row r="17" spans="1:35" s="386" customFormat="1" ht="20.100000000000001" customHeight="1" x14ac:dyDescent="0.25">
      <c r="A17" s="435" t="s">
        <v>742</v>
      </c>
      <c r="B17" s="436" cm="1">
        <f t="array" ref="B17">_xlfn.IFS(B15&lt;(1/2*B16),(1/2)^(1/4),AND(B15&gt;=(1/2*B16),B15&lt;=(2*B16)),(B15/B16)^(1/4),B15&gt;(2*B16),2^(1/4))</f>
        <v>1.1066819197003217</v>
      </c>
      <c r="D17" s="433" t="s">
        <v>743</v>
      </c>
      <c r="E17" s="351">
        <f>B17-1</f>
        <v>0.1066819197003217</v>
      </c>
      <c r="F17" s="427"/>
      <c r="G17" s="427"/>
      <c r="H17" s="427"/>
      <c r="I17" s="427"/>
      <c r="J17" s="427"/>
      <c r="K17" s="427">
        <f t="shared" si="2"/>
        <v>5</v>
      </c>
      <c r="L17" s="431" t="e" cm="1">
        <f t="array" ref="L17">_xlfn.IFS(K17&lt;$C$51/2,(($C$51/2)/$C$51)^(1/4),K17&gt;2*$C$51,($C$51*2/$C$51)^(1/4),AND(K17&gt;=$C$51/2,K17&lt;=$C$51*2),(K17/$C$51)^(1/4))</f>
        <v>#DIV/0!</v>
      </c>
      <c r="M17" s="427">
        <v>1</v>
      </c>
      <c r="N17" s="427" t="e">
        <f t="shared" si="1"/>
        <v>#DIV/0!</v>
      </c>
      <c r="O17" s="427"/>
      <c r="P17" s="432" t="e">
        <f>#REF!</f>
        <v>#REF!</v>
      </c>
      <c r="Q17" s="432" t="e">
        <f t="shared" si="0"/>
        <v>#DIV/0!</v>
      </c>
      <c r="R17" s="427"/>
      <c r="S17" s="427"/>
      <c r="T17" s="427"/>
      <c r="U17" s="427"/>
      <c r="V17" s="427"/>
      <c r="W17" s="427"/>
      <c r="X17" s="427"/>
      <c r="Y17" s="427"/>
      <c r="Z17" s="427"/>
      <c r="AA17" s="427"/>
      <c r="AB17" s="427"/>
      <c r="AC17" s="427"/>
      <c r="AD17" s="427"/>
      <c r="AE17" s="427"/>
      <c r="AF17" s="427"/>
      <c r="AG17" s="427"/>
      <c r="AH17" s="427"/>
      <c r="AI17" s="427"/>
    </row>
    <row r="18" spans="1:35" s="386" customFormat="1" ht="20.100000000000001" customHeight="1" x14ac:dyDescent="0.25">
      <c r="D18" s="437" t="str" cm="1">
        <f t="array" ref="D18">_xlfn.IFS(E17&lt;0,"houve desvalorização",E17&gt;0,"houve valorização",E17=0,"não houve alteração")</f>
        <v>houve valorização</v>
      </c>
      <c r="E18" s="437"/>
      <c r="F18" s="427"/>
      <c r="G18" s="427"/>
      <c r="H18" s="427"/>
      <c r="I18" s="427"/>
      <c r="J18" s="427"/>
      <c r="K18" s="427">
        <f t="shared" si="2"/>
        <v>5.5</v>
      </c>
      <c r="L18" s="431" t="e" cm="1">
        <f t="array" ref="L18">_xlfn.IFS(K18&lt;$C$51/2,(($C$51/2)/$C$51)^(1/4),K18&gt;2*$C$51,($C$51*2/$C$51)^(1/4),AND(K18&gt;=$C$51/2,K18&lt;=$C$51*2),(K18/$C$51)^(1/4))</f>
        <v>#DIV/0!</v>
      </c>
      <c r="M18" s="427">
        <v>1</v>
      </c>
      <c r="N18" s="427" t="e">
        <f t="shared" si="1"/>
        <v>#DIV/0!</v>
      </c>
      <c r="O18" s="427"/>
      <c r="P18" s="432" t="e">
        <f>#REF!</f>
        <v>#REF!</v>
      </c>
      <c r="Q18" s="432" t="e">
        <f t="shared" si="0"/>
        <v>#DIV/0!</v>
      </c>
      <c r="R18" s="427"/>
      <c r="S18" s="427"/>
      <c r="T18" s="427"/>
      <c r="U18" s="427"/>
      <c r="V18" s="427"/>
      <c r="W18" s="427"/>
      <c r="X18" s="427"/>
      <c r="Y18" s="427"/>
      <c r="Z18" s="427"/>
      <c r="AA18" s="427"/>
      <c r="AB18" s="427"/>
      <c r="AC18" s="427"/>
      <c r="AD18" s="427"/>
      <c r="AE18" s="427"/>
      <c r="AF18" s="427"/>
      <c r="AG18" s="427"/>
      <c r="AH18" s="427"/>
      <c r="AI18" s="427"/>
    </row>
    <row r="19" spans="1:35" s="386" customFormat="1" ht="20.100000000000001" customHeight="1" x14ac:dyDescent="0.25">
      <c r="D19" s="438"/>
      <c r="E19" s="438"/>
      <c r="F19" s="427"/>
      <c r="G19" s="427"/>
      <c r="H19" s="427"/>
      <c r="I19" s="427"/>
      <c r="J19" s="427"/>
      <c r="K19" s="427">
        <f t="shared" si="2"/>
        <v>6</v>
      </c>
      <c r="L19" s="431" t="e" cm="1">
        <f t="array" ref="L19">_xlfn.IFS(K19&lt;$C$51/2,(($C$51/2)/$C$51)^(1/4),K19&gt;2*$C$51,($C$51*2/$C$51)^(1/4),AND(K19&gt;=$C$51/2,K19&lt;=$C$51*2),(K19/$C$51)^(1/4))</f>
        <v>#DIV/0!</v>
      </c>
      <c r="M19" s="427">
        <v>1</v>
      </c>
      <c r="N19" s="427" t="e">
        <f t="shared" si="1"/>
        <v>#DIV/0!</v>
      </c>
      <c r="O19" s="427"/>
      <c r="P19" s="432" t="e">
        <f>#REF!</f>
        <v>#REF!</v>
      </c>
      <c r="Q19" s="432" t="e">
        <f t="shared" si="0"/>
        <v>#DIV/0!</v>
      </c>
      <c r="R19" s="427"/>
      <c r="S19" s="427"/>
      <c r="T19" s="427"/>
      <c r="U19" s="427"/>
      <c r="V19" s="427"/>
      <c r="W19" s="427"/>
      <c r="X19" s="427"/>
      <c r="Y19" s="427"/>
      <c r="Z19" s="427"/>
      <c r="AA19" s="427"/>
      <c r="AB19" s="427"/>
      <c r="AC19" s="427"/>
      <c r="AD19" s="427"/>
      <c r="AE19" s="427"/>
      <c r="AF19" s="427"/>
      <c r="AG19" s="427"/>
      <c r="AH19" s="427"/>
      <c r="AI19" s="427"/>
    </row>
    <row r="20" spans="1:35" s="386" customFormat="1" ht="20.100000000000001" customHeight="1" x14ac:dyDescent="0.25">
      <c r="A20" s="439" t="s">
        <v>630</v>
      </c>
      <c r="B20" s="439"/>
      <c r="C20" s="439"/>
      <c r="D20" s="439"/>
      <c r="E20" s="439"/>
      <c r="F20" s="427"/>
      <c r="G20" s="427"/>
      <c r="H20" s="427"/>
      <c r="I20" s="427"/>
      <c r="J20" s="427"/>
      <c r="K20" s="427">
        <f t="shared" si="2"/>
        <v>6.5</v>
      </c>
      <c r="L20" s="431" t="e" cm="1">
        <f t="array" ref="L20">_xlfn.IFS(K20&lt;$C$51/2,(($C$51/2)/$C$51)^(1/4),K20&gt;2*$C$51,($C$51*2/$C$51)^(1/4),AND(K20&gt;=$C$51/2,K20&lt;=$C$51*2),(K20/$C$51)^(1/4))</f>
        <v>#DIV/0!</v>
      </c>
      <c r="M20" s="427">
        <v>1</v>
      </c>
      <c r="N20" s="427" t="e">
        <f t="shared" si="1"/>
        <v>#DIV/0!</v>
      </c>
      <c r="O20" s="427"/>
      <c r="P20" s="432" t="e">
        <f>#REF!</f>
        <v>#REF!</v>
      </c>
      <c r="Q20" s="432" t="e">
        <f t="shared" si="0"/>
        <v>#DIV/0!</v>
      </c>
      <c r="R20" s="427"/>
      <c r="S20" s="427"/>
      <c r="T20" s="427"/>
      <c r="U20" s="427"/>
      <c r="V20" s="427"/>
      <c r="W20" s="427"/>
      <c r="X20" s="427"/>
      <c r="Y20" s="427"/>
      <c r="Z20" s="427"/>
      <c r="AA20" s="427"/>
      <c r="AB20" s="427"/>
      <c r="AC20" s="427"/>
      <c r="AD20" s="427"/>
      <c r="AE20" s="427"/>
      <c r="AF20" s="427"/>
      <c r="AG20" s="427"/>
      <c r="AH20" s="427"/>
      <c r="AI20" s="427"/>
    </row>
    <row r="21" spans="1:35" s="386" customFormat="1" ht="20.100000000000001" customHeight="1" x14ac:dyDescent="0.25">
      <c r="A21" s="440"/>
      <c r="B21" s="441"/>
      <c r="C21" s="441"/>
      <c r="D21" s="441" t="s">
        <v>3</v>
      </c>
      <c r="E21" s="441" t="s">
        <v>53</v>
      </c>
      <c r="F21" s="427"/>
      <c r="G21" s="427"/>
      <c r="H21" s="427"/>
      <c r="I21" s="427"/>
      <c r="J21" s="427"/>
      <c r="K21" s="427">
        <f t="shared" si="2"/>
        <v>7</v>
      </c>
      <c r="L21" s="431" t="e" cm="1">
        <f t="array" ref="L21">_xlfn.IFS(K21&lt;$C$51/2,(($C$51/2)/$C$51)^(1/4),K21&gt;2*$C$51,($C$51*2/$C$51)^(1/4),AND(K21&gt;=$C$51/2,K21&lt;=$C$51*2),(K21/$C$51)^(1/4))</f>
        <v>#DIV/0!</v>
      </c>
      <c r="M21" s="427">
        <v>1</v>
      </c>
      <c r="N21" s="427" t="e">
        <f t="shared" si="1"/>
        <v>#DIV/0!</v>
      </c>
      <c r="O21" s="427"/>
      <c r="P21" s="432" t="e">
        <f>#REF!</f>
        <v>#REF!</v>
      </c>
      <c r="Q21" s="432" t="e">
        <f t="shared" si="0"/>
        <v>#DIV/0!</v>
      </c>
      <c r="R21" s="427"/>
      <c r="S21" s="427"/>
      <c r="T21" s="427"/>
      <c r="U21" s="427"/>
      <c r="V21" s="427"/>
      <c r="W21" s="427"/>
      <c r="X21" s="427"/>
      <c r="Y21" s="427"/>
      <c r="Z21" s="427"/>
      <c r="AA21" s="427"/>
      <c r="AB21" s="427"/>
      <c r="AC21" s="427"/>
      <c r="AD21" s="427"/>
      <c r="AE21" s="427"/>
      <c r="AF21" s="427"/>
      <c r="AG21" s="427"/>
      <c r="AH21" s="427"/>
      <c r="AI21" s="427"/>
    </row>
    <row r="22" spans="1:35" s="386" customFormat="1" ht="20.100000000000001" customHeight="1" x14ac:dyDescent="0.25">
      <c r="A22" s="442" t="s">
        <v>631</v>
      </c>
      <c r="B22" s="442"/>
      <c r="C22" s="442"/>
      <c r="D22" s="443">
        <v>1</v>
      </c>
      <c r="E22" s="444">
        <v>255</v>
      </c>
      <c r="F22" s="427"/>
      <c r="G22" s="427"/>
      <c r="H22" s="427"/>
      <c r="I22" s="427"/>
      <c r="J22" s="427"/>
      <c r="K22" s="427">
        <f t="shared" si="2"/>
        <v>7.5</v>
      </c>
      <c r="L22" s="431" t="e" cm="1">
        <f t="array" ref="L22">_xlfn.IFS(K22&lt;$C$51/2,(($C$51/2)/$C$51)^(1/4),K22&gt;2*$C$51,($C$51*2/$C$51)^(1/4),AND(K22&gt;=$C$51/2,K22&lt;=$C$51*2),(K22/$C$51)^(1/4))</f>
        <v>#DIV/0!</v>
      </c>
      <c r="M22" s="427">
        <v>1</v>
      </c>
      <c r="N22" s="427" t="e">
        <f t="shared" si="1"/>
        <v>#DIV/0!</v>
      </c>
      <c r="O22" s="427"/>
      <c r="P22" s="432" t="e">
        <f>#REF!</f>
        <v>#REF!</v>
      </c>
      <c r="Q22" s="432" t="e">
        <f t="shared" si="0"/>
        <v>#DIV/0!</v>
      </c>
      <c r="R22" s="427"/>
      <c r="S22" s="427"/>
      <c r="T22" s="427"/>
      <c r="U22" s="427"/>
      <c r="V22" s="427"/>
      <c r="W22" s="427"/>
      <c r="X22" s="427"/>
      <c r="Y22" s="427"/>
      <c r="Z22" s="427"/>
      <c r="AA22" s="427"/>
      <c r="AB22" s="427"/>
      <c r="AC22" s="427"/>
      <c r="AD22" s="427"/>
      <c r="AE22" s="427"/>
      <c r="AF22" s="427"/>
      <c r="AG22" s="427"/>
      <c r="AH22" s="427"/>
      <c r="AI22" s="427"/>
    </row>
    <row r="23" spans="1:35" s="386" customFormat="1" ht="20.100000000000001" customHeight="1" x14ac:dyDescent="0.25">
      <c r="A23" s="445" t="s">
        <v>744</v>
      </c>
      <c r="B23" s="445"/>
      <c r="C23" s="445"/>
      <c r="D23" s="446">
        <f>E15</f>
        <v>1.1066819197003217</v>
      </c>
      <c r="E23" s="447">
        <f>(E22/D22)*D23</f>
        <v>282.20388952358201</v>
      </c>
      <c r="F23" s="427"/>
      <c r="G23" s="427"/>
      <c r="H23" s="427"/>
      <c r="I23" s="427"/>
      <c r="J23" s="427"/>
      <c r="K23" s="427">
        <f t="shared" si="2"/>
        <v>8</v>
      </c>
      <c r="L23" s="431" t="e" cm="1">
        <f t="array" ref="L23">_xlfn.IFS(K23&lt;$C$51/2,(($C$51/2)/$C$51)^(1/4),K23&gt;2*$C$51,($C$51*2/$C$51)^(1/4),AND(K23&gt;=$C$51/2,K23&lt;=$C$51*2),(K23/$C$51)^(1/4))</f>
        <v>#DIV/0!</v>
      </c>
      <c r="M23" s="427">
        <v>1</v>
      </c>
      <c r="N23" s="427" t="e">
        <f t="shared" si="1"/>
        <v>#DIV/0!</v>
      </c>
      <c r="O23" s="427"/>
      <c r="P23" s="432" t="e">
        <f>#REF!</f>
        <v>#REF!</v>
      </c>
      <c r="Q23" s="432" t="e">
        <f t="shared" si="0"/>
        <v>#DIV/0!</v>
      </c>
      <c r="R23" s="427"/>
      <c r="S23" s="427"/>
      <c r="T23" s="427"/>
      <c r="U23" s="427"/>
      <c r="V23" s="427"/>
      <c r="W23" s="427"/>
      <c r="X23" s="427"/>
      <c r="Y23" s="427"/>
      <c r="Z23" s="427"/>
      <c r="AA23" s="427"/>
      <c r="AB23" s="427"/>
      <c r="AC23" s="427"/>
      <c r="AD23" s="427"/>
      <c r="AE23" s="427"/>
      <c r="AF23" s="427"/>
      <c r="AG23" s="427"/>
      <c r="AH23" s="427"/>
      <c r="AI23" s="427"/>
    </row>
    <row r="24" spans="1:35" s="386" customFormat="1" ht="20.100000000000001" customHeight="1" x14ac:dyDescent="0.25">
      <c r="F24" s="427"/>
      <c r="G24" s="427"/>
      <c r="H24" s="427"/>
      <c r="I24" s="427"/>
      <c r="J24" s="427"/>
      <c r="K24" s="427">
        <f t="shared" si="2"/>
        <v>8.5</v>
      </c>
      <c r="L24" s="431" t="e" cm="1">
        <f t="array" ref="L24">_xlfn.IFS(K24&lt;$C$51/2,(($C$51/2)/$C$51)^(1/4),K24&gt;2*$C$51,($C$51*2/$C$51)^(1/4),AND(K24&gt;=$C$51/2,K24&lt;=$C$51*2),(K24/$C$51)^(1/4))</f>
        <v>#DIV/0!</v>
      </c>
      <c r="M24" s="427">
        <v>1</v>
      </c>
      <c r="N24" s="427" t="e">
        <f t="shared" si="1"/>
        <v>#DIV/0!</v>
      </c>
      <c r="O24" s="427"/>
      <c r="P24" s="432" t="e">
        <f>#REF!</f>
        <v>#REF!</v>
      </c>
      <c r="Q24" s="432" t="e">
        <f t="shared" si="0"/>
        <v>#DIV/0!</v>
      </c>
      <c r="R24" s="427"/>
      <c r="S24" s="427"/>
      <c r="T24" s="427"/>
      <c r="U24" s="427"/>
      <c r="V24" s="427"/>
      <c r="W24" s="427"/>
      <c r="X24" s="427"/>
      <c r="Y24" s="427"/>
      <c r="Z24" s="427"/>
      <c r="AA24" s="427"/>
      <c r="AB24" s="427"/>
      <c r="AC24" s="427"/>
      <c r="AD24" s="427"/>
      <c r="AE24" s="427"/>
      <c r="AF24" s="427"/>
      <c r="AG24" s="427"/>
      <c r="AH24" s="427"/>
      <c r="AI24" s="427"/>
    </row>
    <row r="25" spans="1:35" s="386" customFormat="1" ht="20.100000000000001" customHeight="1" x14ac:dyDescent="0.25">
      <c r="F25" s="427"/>
      <c r="G25" s="427"/>
      <c r="H25" s="427"/>
      <c r="I25" s="427"/>
      <c r="J25" s="427"/>
      <c r="K25" s="427">
        <f t="shared" si="2"/>
        <v>9</v>
      </c>
      <c r="L25" s="431" t="e" cm="1">
        <f t="array" ref="L25">_xlfn.IFS(K25&lt;$C$51/2,(($C$51/2)/$C$51)^(1/4),K25&gt;2*$C$51,($C$51*2/$C$51)^(1/4),AND(K25&gt;=$C$51/2,K25&lt;=$C$51*2),(K25/$C$51)^(1/4))</f>
        <v>#DIV/0!</v>
      </c>
      <c r="M25" s="427">
        <v>1</v>
      </c>
      <c r="N25" s="427" t="e">
        <f t="shared" si="1"/>
        <v>#DIV/0!</v>
      </c>
      <c r="O25" s="427"/>
      <c r="P25" s="432" t="e">
        <f>#REF!</f>
        <v>#REF!</v>
      </c>
      <c r="Q25" s="432" t="e">
        <f t="shared" si="0"/>
        <v>#DIV/0!</v>
      </c>
      <c r="R25" s="427"/>
      <c r="S25" s="427"/>
      <c r="T25" s="427"/>
      <c r="U25" s="427"/>
      <c r="V25" s="427"/>
      <c r="W25" s="427"/>
      <c r="X25" s="427"/>
      <c r="Y25" s="427"/>
      <c r="Z25" s="427"/>
      <c r="AA25" s="427"/>
      <c r="AB25" s="427"/>
      <c r="AC25" s="427"/>
      <c r="AD25" s="427"/>
      <c r="AE25" s="427"/>
      <c r="AF25" s="427"/>
      <c r="AG25" s="427"/>
      <c r="AH25" s="427"/>
      <c r="AI25" s="427"/>
    </row>
    <row r="26" spans="1:35" s="386" customFormat="1" ht="20.100000000000001" customHeight="1" x14ac:dyDescent="0.25">
      <c r="A26" s="425" t="s">
        <v>745</v>
      </c>
      <c r="B26" s="425"/>
      <c r="C26" s="425"/>
      <c r="D26" s="425"/>
      <c r="E26" s="425"/>
      <c r="F26" s="427"/>
      <c r="G26" s="427"/>
      <c r="H26" s="427"/>
      <c r="I26" s="427"/>
      <c r="J26" s="427"/>
      <c r="K26" s="427">
        <f t="shared" si="2"/>
        <v>9.5</v>
      </c>
      <c r="L26" s="431" t="e" cm="1">
        <f t="array" ref="L26">_xlfn.IFS(K26&lt;$C$51/2,(($C$51/2)/$C$51)^(1/4),K26&gt;2*$C$51,($C$51*2/$C$51)^(1/4),AND(K26&gt;=$C$51/2,K26&lt;=$C$51*2),(K26/$C$51)^(1/4))</f>
        <v>#DIV/0!</v>
      </c>
      <c r="M26" s="427">
        <v>1</v>
      </c>
      <c r="N26" s="427" t="e">
        <f t="shared" si="1"/>
        <v>#DIV/0!</v>
      </c>
      <c r="O26" s="427"/>
      <c r="P26" s="432" t="e">
        <f>#REF!</f>
        <v>#REF!</v>
      </c>
      <c r="Q26" s="432" t="e">
        <f t="shared" si="0"/>
        <v>#DIV/0!</v>
      </c>
      <c r="R26" s="427"/>
      <c r="S26" s="427"/>
      <c r="T26" s="427"/>
      <c r="U26" s="427"/>
      <c r="V26" s="427"/>
      <c r="W26" s="427"/>
      <c r="X26" s="427"/>
      <c r="Y26" s="427"/>
      <c r="Z26" s="427"/>
      <c r="AA26" s="427"/>
      <c r="AB26" s="427"/>
      <c r="AC26" s="427"/>
      <c r="AD26" s="427"/>
      <c r="AE26" s="427"/>
      <c r="AF26" s="427"/>
      <c r="AG26" s="427"/>
      <c r="AH26" s="427"/>
      <c r="AI26" s="427"/>
    </row>
    <row r="27" spans="1:35" s="386" customFormat="1" ht="20.100000000000001" customHeight="1" x14ac:dyDescent="0.25">
      <c r="F27" s="427"/>
      <c r="G27" s="427"/>
      <c r="H27" s="427"/>
      <c r="I27" s="427"/>
      <c r="J27" s="427"/>
      <c r="K27" s="427">
        <f t="shared" si="2"/>
        <v>10</v>
      </c>
      <c r="L27" s="431" t="e" cm="1">
        <f t="array" ref="L27">_xlfn.IFS(K27&lt;$C$51/2,(($C$51/2)/$C$51)^(1/4),K27&gt;2*$C$51,($C$51*2/$C$51)^(1/4),AND(K27&gt;=$C$51/2,K27&lt;=$C$51*2),(K27/$C$51)^(1/4))</f>
        <v>#DIV/0!</v>
      </c>
      <c r="M27" s="427">
        <v>1</v>
      </c>
      <c r="N27" s="427" t="e">
        <f t="shared" si="1"/>
        <v>#DIV/0!</v>
      </c>
      <c r="O27" s="427"/>
      <c r="P27" s="432" t="e">
        <f>#REF!</f>
        <v>#REF!</v>
      </c>
      <c r="Q27" s="432" t="e">
        <f t="shared" si="0"/>
        <v>#DIV/0!</v>
      </c>
      <c r="R27" s="427"/>
      <c r="S27" s="427"/>
      <c r="T27" s="427"/>
      <c r="U27" s="427"/>
      <c r="V27" s="427"/>
      <c r="W27" s="427"/>
      <c r="X27" s="427"/>
      <c r="Y27" s="427"/>
      <c r="Z27" s="427"/>
      <c r="AA27" s="427"/>
      <c r="AB27" s="427"/>
      <c r="AC27" s="427"/>
      <c r="AD27" s="427"/>
      <c r="AE27" s="427"/>
      <c r="AF27" s="427"/>
      <c r="AG27" s="427"/>
      <c r="AH27" s="427"/>
      <c r="AI27" s="427"/>
    </row>
    <row r="28" spans="1:35" s="386" customFormat="1" ht="20.100000000000001" customHeight="1" x14ac:dyDescent="0.25">
      <c r="A28" s="433" t="s">
        <v>180</v>
      </c>
      <c r="B28" s="434">
        <f>(1/2)^(1/4)</f>
        <v>0.8408964152537145</v>
      </c>
      <c r="F28" s="427"/>
      <c r="G28" s="427"/>
      <c r="H28" s="427"/>
      <c r="I28" s="427"/>
      <c r="J28" s="427"/>
      <c r="K28" s="427">
        <f t="shared" si="2"/>
        <v>10.5</v>
      </c>
      <c r="L28" s="431" t="e" cm="1">
        <f t="array" ref="L28">_xlfn.IFS(K28&lt;$C$51/2,(($C$51/2)/$C$51)^(1/4),K28&gt;2*$C$51,($C$51*2/$C$51)^(1/4),AND(K28&gt;=$C$51/2,K28&lt;=$C$51*2),(K28/$C$51)^(1/4))</f>
        <v>#DIV/0!</v>
      </c>
      <c r="M28" s="427">
        <v>1</v>
      </c>
      <c r="N28" s="427" t="e">
        <f t="shared" si="1"/>
        <v>#DIV/0!</v>
      </c>
      <c r="O28" s="427"/>
      <c r="P28" s="432" t="e">
        <f>#REF!</f>
        <v>#REF!</v>
      </c>
      <c r="Q28" s="432" t="e">
        <f t="shared" si="0"/>
        <v>#DIV/0!</v>
      </c>
      <c r="R28" s="427"/>
      <c r="S28" s="427"/>
      <c r="T28" s="427"/>
      <c r="U28" s="427"/>
      <c r="V28" s="427"/>
      <c r="W28" s="427"/>
      <c r="X28" s="427"/>
      <c r="Y28" s="427"/>
      <c r="Z28" s="427"/>
      <c r="AA28" s="427"/>
      <c r="AB28" s="427"/>
      <c r="AC28" s="427"/>
      <c r="AD28" s="427"/>
      <c r="AE28" s="427"/>
      <c r="AF28" s="427"/>
      <c r="AG28" s="427"/>
      <c r="AH28" s="427"/>
      <c r="AI28" s="427"/>
    </row>
    <row r="29" spans="1:35" s="386" customFormat="1" ht="20.100000000000001" customHeight="1" x14ac:dyDescent="0.25">
      <c r="F29" s="427"/>
      <c r="G29" s="427"/>
      <c r="H29" s="427"/>
      <c r="I29" s="427"/>
      <c r="J29" s="427"/>
      <c r="K29" s="427">
        <f t="shared" si="2"/>
        <v>11</v>
      </c>
      <c r="L29" s="431" t="e" cm="1">
        <f t="array" ref="L29">_xlfn.IFS(K29&lt;$C$51/2,(($C$51/2)/$C$51)^(1/4),K29&gt;2*$C$51,($C$51*2/$C$51)^(1/4),AND(K29&gt;=$C$51/2,K29&lt;=$C$51*2),(K29/$C$51)^(1/4))</f>
        <v>#DIV/0!</v>
      </c>
      <c r="M29" s="427">
        <v>1</v>
      </c>
      <c r="N29" s="427" t="e">
        <f t="shared" si="1"/>
        <v>#DIV/0!</v>
      </c>
      <c r="O29" s="427"/>
      <c r="P29" s="432" t="e">
        <f>#REF!</f>
        <v>#REF!</v>
      </c>
      <c r="Q29" s="432" t="e">
        <f t="shared" si="0"/>
        <v>#DIV/0!</v>
      </c>
      <c r="R29" s="427"/>
      <c r="S29" s="427"/>
      <c r="T29" s="427"/>
      <c r="U29" s="427"/>
      <c r="V29" s="427"/>
      <c r="W29" s="427"/>
      <c r="X29" s="427"/>
      <c r="Y29" s="427"/>
      <c r="Z29" s="427"/>
      <c r="AA29" s="427"/>
      <c r="AB29" s="427"/>
      <c r="AC29" s="427"/>
      <c r="AD29" s="427"/>
      <c r="AE29" s="427"/>
      <c r="AF29" s="427"/>
      <c r="AG29" s="427"/>
      <c r="AH29" s="427"/>
      <c r="AI29" s="427"/>
    </row>
    <row r="30" spans="1:35" s="386" customFormat="1" ht="20.100000000000001" customHeight="1" x14ac:dyDescent="0.25">
      <c r="A30" s="433" t="s">
        <v>182</v>
      </c>
      <c r="B30" s="434">
        <f>2^(1/4)</f>
        <v>1.189207115002721</v>
      </c>
      <c r="F30" s="427"/>
      <c r="G30" s="427"/>
      <c r="H30" s="427"/>
      <c r="I30" s="427"/>
      <c r="J30" s="427"/>
      <c r="K30" s="427">
        <f t="shared" si="2"/>
        <v>11.5</v>
      </c>
      <c r="L30" s="431" t="e" cm="1">
        <f t="array" ref="L30">_xlfn.IFS(K30&lt;$C$51/2,(($C$51/2)/$C$51)^(1/4),K30&gt;2*$C$51,($C$51*2/$C$51)^(1/4),AND(K30&gt;=$C$51/2,K30&lt;=$C$51*2),(K30/$C$51)^(1/4))</f>
        <v>#DIV/0!</v>
      </c>
      <c r="M30" s="427">
        <v>1</v>
      </c>
      <c r="N30" s="427" t="e">
        <f t="shared" si="1"/>
        <v>#DIV/0!</v>
      </c>
      <c r="O30" s="427"/>
      <c r="P30" s="432" t="e">
        <f>#REF!</f>
        <v>#REF!</v>
      </c>
      <c r="Q30" s="432" t="e">
        <f t="shared" si="0"/>
        <v>#DIV/0!</v>
      </c>
      <c r="R30" s="427"/>
      <c r="S30" s="427"/>
      <c r="T30" s="427"/>
      <c r="U30" s="427"/>
      <c r="V30" s="427"/>
      <c r="W30" s="427"/>
      <c r="X30" s="427"/>
      <c r="Y30" s="427"/>
      <c r="Z30" s="427"/>
      <c r="AA30" s="427"/>
      <c r="AB30" s="427"/>
      <c r="AC30" s="427"/>
      <c r="AD30" s="427"/>
      <c r="AE30" s="427"/>
      <c r="AF30" s="427"/>
      <c r="AG30" s="427"/>
      <c r="AH30" s="427"/>
      <c r="AI30" s="427"/>
    </row>
    <row r="31" spans="1:35" s="386" customFormat="1" ht="20.100000000000001" customHeight="1" x14ac:dyDescent="0.25">
      <c r="F31" s="427"/>
      <c r="G31" s="427"/>
      <c r="H31" s="427"/>
      <c r="I31" s="427"/>
      <c r="J31" s="427"/>
      <c r="K31" s="427">
        <f t="shared" si="2"/>
        <v>12</v>
      </c>
      <c r="L31" s="431" t="e" cm="1">
        <f t="array" ref="L31">_xlfn.IFS(K31&lt;$C$51/2,(($C$51/2)/$C$51)^(1/4),K31&gt;2*$C$51,($C$51*2/$C$51)^(1/4),AND(K31&gt;=$C$51/2,K31&lt;=$C$51*2),(K31/$C$51)^(1/4))</f>
        <v>#DIV/0!</v>
      </c>
      <c r="M31" s="427">
        <v>1</v>
      </c>
      <c r="N31" s="427" t="e">
        <f t="shared" si="1"/>
        <v>#DIV/0!</v>
      </c>
      <c r="O31" s="427"/>
      <c r="P31" s="432" t="e">
        <f>#REF!</f>
        <v>#REF!</v>
      </c>
      <c r="Q31" s="432" t="e">
        <f t="shared" si="0"/>
        <v>#DIV/0!</v>
      </c>
      <c r="R31" s="427"/>
      <c r="S31" s="427"/>
      <c r="T31" s="427"/>
      <c r="U31" s="427"/>
      <c r="V31" s="427"/>
      <c r="W31" s="427"/>
      <c r="X31" s="427"/>
      <c r="Y31" s="427"/>
      <c r="Z31" s="427"/>
      <c r="AA31" s="427"/>
      <c r="AB31" s="427"/>
      <c r="AC31" s="427"/>
      <c r="AD31" s="427"/>
      <c r="AE31" s="427"/>
      <c r="AF31" s="427"/>
      <c r="AG31" s="427"/>
      <c r="AH31" s="427"/>
      <c r="AI31" s="427"/>
    </row>
    <row r="32" spans="1:35" s="386" customFormat="1" ht="20.100000000000001" customHeight="1" x14ac:dyDescent="0.25">
      <c r="F32" s="427"/>
      <c r="G32" s="427"/>
      <c r="H32" s="427"/>
      <c r="I32" s="427"/>
      <c r="J32" s="427"/>
      <c r="K32" s="427">
        <f t="shared" si="2"/>
        <v>12.5</v>
      </c>
      <c r="L32" s="431" t="e" cm="1">
        <f t="array" ref="L32">_xlfn.IFS(K32&lt;$C$51/2,(($C$51/2)/$C$51)^(1/4),K32&gt;2*$C$51,($C$51*2/$C$51)^(1/4),AND(K32&gt;=$C$51/2,K32&lt;=$C$51*2),(K32/$C$51)^(1/4))</f>
        <v>#DIV/0!</v>
      </c>
      <c r="M32" s="427">
        <v>1</v>
      </c>
      <c r="N32" s="427" t="e">
        <f t="shared" si="1"/>
        <v>#DIV/0!</v>
      </c>
      <c r="O32" s="427"/>
      <c r="P32" s="432" t="e">
        <f>#REF!</f>
        <v>#REF!</v>
      </c>
      <c r="Q32" s="432" t="e">
        <f t="shared" si="0"/>
        <v>#DIV/0!</v>
      </c>
      <c r="R32" s="427"/>
      <c r="S32" s="427"/>
      <c r="T32" s="427"/>
      <c r="U32" s="427"/>
      <c r="V32" s="427"/>
      <c r="W32" s="427"/>
      <c r="X32" s="427"/>
      <c r="Y32" s="427"/>
      <c r="Z32" s="427"/>
      <c r="AA32" s="427"/>
      <c r="AB32" s="427"/>
      <c r="AC32" s="427"/>
      <c r="AD32" s="427"/>
      <c r="AE32" s="427"/>
      <c r="AF32" s="427"/>
      <c r="AG32" s="427"/>
      <c r="AH32" s="427"/>
      <c r="AI32" s="427"/>
    </row>
    <row r="33" spans="1:35" s="386" customFormat="1" ht="20.100000000000001" customHeight="1" x14ac:dyDescent="0.25">
      <c r="F33" s="427"/>
      <c r="G33" s="427"/>
      <c r="H33" s="427"/>
      <c r="I33" s="427"/>
      <c r="J33" s="427"/>
      <c r="K33" s="427">
        <f t="shared" si="2"/>
        <v>13</v>
      </c>
      <c r="L33" s="431" t="e" cm="1">
        <f t="array" ref="L33">_xlfn.IFS(K33&lt;$C$51/2,(($C$51/2)/$C$51)^(1/4),K33&gt;2*$C$51,($C$51*2/$C$51)^(1/4),AND(K33&gt;=$C$51/2,K33&lt;=$C$51*2),(K33/$C$51)^(1/4))</f>
        <v>#DIV/0!</v>
      </c>
      <c r="M33" s="427">
        <v>1</v>
      </c>
      <c r="N33" s="427" t="e">
        <f t="shared" si="1"/>
        <v>#DIV/0!</v>
      </c>
      <c r="O33" s="427"/>
      <c r="P33" s="432" t="e">
        <f>#REF!</f>
        <v>#REF!</v>
      </c>
      <c r="Q33" s="432" t="e">
        <f t="shared" si="0"/>
        <v>#DIV/0!</v>
      </c>
      <c r="R33" s="427"/>
      <c r="S33" s="427"/>
      <c r="T33" s="427"/>
      <c r="U33" s="427"/>
      <c r="V33" s="427"/>
      <c r="W33" s="427"/>
      <c r="X33" s="427"/>
      <c r="Y33" s="427"/>
      <c r="Z33" s="427"/>
      <c r="AA33" s="427"/>
      <c r="AB33" s="427"/>
      <c r="AC33" s="427"/>
      <c r="AD33" s="427"/>
      <c r="AE33" s="427"/>
      <c r="AF33" s="427"/>
      <c r="AG33" s="427"/>
      <c r="AH33" s="427"/>
      <c r="AI33" s="427"/>
    </row>
    <row r="34" spans="1:35" s="386" customFormat="1" ht="20.100000000000001" customHeight="1" x14ac:dyDescent="0.25">
      <c r="F34" s="427"/>
      <c r="G34" s="427"/>
      <c r="H34" s="427"/>
      <c r="I34" s="427"/>
      <c r="J34" s="427"/>
      <c r="K34" s="427">
        <f t="shared" si="2"/>
        <v>13.5</v>
      </c>
      <c r="L34" s="431" t="e" cm="1">
        <f t="array" ref="L34">_xlfn.IFS(K34&lt;$C$51/2,(($C$51/2)/$C$51)^(1/4),K34&gt;2*$C$51,($C$51*2/$C$51)^(1/4),AND(K34&gt;=$C$51/2,K34&lt;=$C$51*2),(K34/$C$51)^(1/4))</f>
        <v>#DIV/0!</v>
      </c>
      <c r="M34" s="427">
        <v>1</v>
      </c>
      <c r="N34" s="427" t="e">
        <f t="shared" si="1"/>
        <v>#DIV/0!</v>
      </c>
      <c r="O34" s="427"/>
      <c r="P34" s="432" t="e">
        <f>#REF!</f>
        <v>#REF!</v>
      </c>
      <c r="Q34" s="432" t="e">
        <f t="shared" si="0"/>
        <v>#DIV/0!</v>
      </c>
      <c r="R34" s="427"/>
      <c r="S34" s="427"/>
      <c r="T34" s="427"/>
      <c r="U34" s="427"/>
      <c r="V34" s="427"/>
      <c r="W34" s="427"/>
      <c r="X34" s="427"/>
      <c r="Y34" s="427"/>
      <c r="Z34" s="427"/>
      <c r="AA34" s="427"/>
      <c r="AB34" s="427"/>
      <c r="AC34" s="427"/>
      <c r="AD34" s="427"/>
      <c r="AE34" s="427"/>
      <c r="AF34" s="427"/>
      <c r="AG34" s="427"/>
      <c r="AH34" s="427"/>
      <c r="AI34" s="427"/>
    </row>
    <row r="35" spans="1:35" s="386" customFormat="1" ht="20.100000000000001" customHeight="1" x14ac:dyDescent="0.25">
      <c r="F35" s="427"/>
      <c r="G35" s="427"/>
      <c r="H35" s="427"/>
      <c r="I35" s="427"/>
      <c r="J35" s="427"/>
      <c r="K35" s="427">
        <f t="shared" si="2"/>
        <v>14</v>
      </c>
      <c r="L35" s="431" t="e" cm="1">
        <f t="array" ref="L35">_xlfn.IFS(K35&lt;$C$51/2,(($C$51/2)/$C$51)^(1/4),K35&gt;2*$C$51,($C$51*2/$C$51)^(1/4),AND(K35&gt;=$C$51/2,K35&lt;=$C$51*2),(K35/$C$51)^(1/4))</f>
        <v>#DIV/0!</v>
      </c>
      <c r="M35" s="427">
        <v>1</v>
      </c>
      <c r="N35" s="427" t="e">
        <f t="shared" si="1"/>
        <v>#DIV/0!</v>
      </c>
      <c r="O35" s="427"/>
      <c r="P35" s="432" t="e">
        <f>#REF!</f>
        <v>#REF!</v>
      </c>
      <c r="Q35" s="432" t="e">
        <f t="shared" si="0"/>
        <v>#DIV/0!</v>
      </c>
      <c r="R35" s="427"/>
      <c r="S35" s="427"/>
      <c r="T35" s="427"/>
      <c r="U35" s="427"/>
      <c r="V35" s="427"/>
      <c r="W35" s="427"/>
      <c r="X35" s="427"/>
      <c r="Y35" s="427"/>
      <c r="Z35" s="427"/>
      <c r="AA35" s="427"/>
      <c r="AB35" s="427"/>
      <c r="AC35" s="427"/>
      <c r="AD35" s="427"/>
      <c r="AE35" s="427"/>
      <c r="AF35" s="427"/>
      <c r="AG35" s="427"/>
      <c r="AH35" s="427"/>
      <c r="AI35" s="427"/>
    </row>
    <row r="36" spans="1:35" s="386" customFormat="1" ht="20.100000000000001" customHeight="1" x14ac:dyDescent="0.25">
      <c r="F36" s="427"/>
      <c r="G36" s="427"/>
      <c r="H36" s="427"/>
      <c r="I36" s="427"/>
      <c r="J36" s="427"/>
      <c r="K36" s="427">
        <f t="shared" si="2"/>
        <v>14.5</v>
      </c>
      <c r="L36" s="431" t="e" cm="1">
        <f t="array" ref="L36">_xlfn.IFS(K36&lt;$C$51/2,(($C$51/2)/$C$51)^(1/4),K36&gt;2*$C$51,($C$51*2/$C$51)^(1/4),AND(K36&gt;=$C$51/2,K36&lt;=$C$51*2),(K36/$C$51)^(1/4))</f>
        <v>#DIV/0!</v>
      </c>
      <c r="M36" s="427">
        <v>1</v>
      </c>
      <c r="N36" s="427" t="e">
        <f t="shared" si="1"/>
        <v>#DIV/0!</v>
      </c>
      <c r="O36" s="427"/>
      <c r="P36" s="432" t="e">
        <f>#REF!</f>
        <v>#REF!</v>
      </c>
      <c r="Q36" s="432" t="e">
        <f t="shared" si="0"/>
        <v>#DIV/0!</v>
      </c>
      <c r="R36" s="427"/>
      <c r="S36" s="427"/>
      <c r="T36" s="427"/>
      <c r="U36" s="427"/>
      <c r="V36" s="427"/>
      <c r="W36" s="427"/>
      <c r="X36" s="427"/>
      <c r="Y36" s="427"/>
      <c r="Z36" s="427"/>
      <c r="AA36" s="427"/>
      <c r="AB36" s="427"/>
      <c r="AC36" s="427"/>
      <c r="AD36" s="427"/>
      <c r="AE36" s="427"/>
      <c r="AF36" s="427"/>
      <c r="AG36" s="427"/>
      <c r="AH36" s="427"/>
      <c r="AI36" s="427"/>
    </row>
    <row r="37" spans="1:35" s="386" customFormat="1" ht="20.100000000000001" customHeight="1" x14ac:dyDescent="0.25">
      <c r="F37" s="427"/>
      <c r="G37" s="427"/>
      <c r="H37" s="427"/>
      <c r="I37" s="427"/>
      <c r="J37" s="427"/>
      <c r="K37" s="427">
        <f t="shared" si="2"/>
        <v>15</v>
      </c>
      <c r="L37" s="431" t="e" cm="1">
        <f t="array" ref="L37">_xlfn.IFS(K37&lt;$C$51/2,(($C$51/2)/$C$51)^(1/4),K37&gt;2*$C$51,($C$51*2/$C$51)^(1/4),AND(K37&gt;=$C$51/2,K37&lt;=$C$51*2),(K37/$C$51)^(1/4))</f>
        <v>#DIV/0!</v>
      </c>
      <c r="M37" s="427">
        <v>1</v>
      </c>
      <c r="N37" s="427" t="e">
        <f t="shared" si="1"/>
        <v>#DIV/0!</v>
      </c>
      <c r="O37" s="427"/>
      <c r="P37" s="432" t="e">
        <f>#REF!</f>
        <v>#REF!</v>
      </c>
      <c r="Q37" s="432" t="e">
        <f t="shared" si="0"/>
        <v>#DIV/0!</v>
      </c>
      <c r="R37" s="427"/>
      <c r="S37" s="427"/>
      <c r="T37" s="427"/>
      <c r="U37" s="427"/>
      <c r="V37" s="427"/>
      <c r="W37" s="427"/>
      <c r="X37" s="427"/>
      <c r="Y37" s="427"/>
      <c r="Z37" s="427"/>
      <c r="AA37" s="427"/>
      <c r="AB37" s="427"/>
      <c r="AC37" s="427"/>
      <c r="AD37" s="427"/>
      <c r="AE37" s="427"/>
      <c r="AF37" s="427"/>
      <c r="AG37" s="427"/>
      <c r="AH37" s="427"/>
      <c r="AI37" s="427"/>
    </row>
    <row r="38" spans="1:35" s="386" customFormat="1" ht="20.100000000000001" customHeight="1" x14ac:dyDescent="0.25">
      <c r="F38" s="427"/>
      <c r="G38" s="427"/>
      <c r="H38" s="427"/>
      <c r="I38" s="427"/>
      <c r="J38" s="427"/>
      <c r="K38" s="427">
        <f t="shared" si="2"/>
        <v>15.5</v>
      </c>
      <c r="L38" s="431" t="e" cm="1">
        <f t="array" ref="L38">_xlfn.IFS(K38&lt;$C$51/2,(($C$51/2)/$C$51)^(1/4),K38&gt;2*$C$51,($C$51*2/$C$51)^(1/4),AND(K38&gt;=$C$51/2,K38&lt;=$C$51*2),(K38/$C$51)^(1/4))</f>
        <v>#DIV/0!</v>
      </c>
      <c r="M38" s="427">
        <v>1</v>
      </c>
      <c r="N38" s="427" t="e">
        <f t="shared" si="1"/>
        <v>#DIV/0!</v>
      </c>
      <c r="O38" s="427"/>
      <c r="P38" s="432" t="e">
        <f>#REF!</f>
        <v>#REF!</v>
      </c>
      <c r="Q38" s="432" t="e">
        <f t="shared" si="0"/>
        <v>#DIV/0!</v>
      </c>
      <c r="R38" s="427"/>
      <c r="S38" s="427"/>
      <c r="T38" s="427"/>
      <c r="U38" s="427"/>
      <c r="V38" s="427"/>
      <c r="W38" s="427"/>
      <c r="X38" s="427"/>
      <c r="Y38" s="427"/>
      <c r="Z38" s="427"/>
      <c r="AA38" s="427"/>
      <c r="AB38" s="427"/>
      <c r="AC38" s="427"/>
      <c r="AD38" s="427"/>
      <c r="AE38" s="427"/>
      <c r="AF38" s="427"/>
      <c r="AG38" s="427"/>
      <c r="AH38" s="427"/>
      <c r="AI38" s="427"/>
    </row>
    <row r="39" spans="1:35" s="386" customFormat="1" ht="20.100000000000001" customHeight="1" x14ac:dyDescent="0.25">
      <c r="F39" s="427"/>
      <c r="G39" s="427"/>
      <c r="H39" s="427"/>
      <c r="I39" s="427"/>
      <c r="J39" s="427"/>
      <c r="K39" s="427">
        <f t="shared" si="2"/>
        <v>16</v>
      </c>
      <c r="L39" s="431" t="e" cm="1">
        <f t="array" ref="L39">_xlfn.IFS(K39&lt;$C$51/2,(($C$51/2)/$C$51)^(1/4),K39&gt;2*$C$51,($C$51*2/$C$51)^(1/4),AND(K39&gt;=$C$51/2,K39&lt;=$C$51*2),(K39/$C$51)^(1/4))</f>
        <v>#DIV/0!</v>
      </c>
      <c r="M39" s="427">
        <v>1</v>
      </c>
      <c r="N39" s="427" t="e">
        <f t="shared" si="1"/>
        <v>#DIV/0!</v>
      </c>
      <c r="O39" s="427"/>
      <c r="P39" s="432" t="e">
        <f>#REF!</f>
        <v>#REF!</v>
      </c>
      <c r="Q39" s="432" t="e">
        <f t="shared" si="0"/>
        <v>#DIV/0!</v>
      </c>
      <c r="R39" s="427"/>
      <c r="S39" s="427"/>
      <c r="T39" s="427"/>
      <c r="U39" s="427"/>
      <c r="V39" s="427"/>
      <c r="W39" s="427"/>
      <c r="X39" s="427"/>
      <c r="Y39" s="427"/>
      <c r="Z39" s="427"/>
      <c r="AA39" s="427"/>
      <c r="AB39" s="427"/>
      <c r="AC39" s="427"/>
      <c r="AD39" s="427"/>
      <c r="AE39" s="427"/>
      <c r="AF39" s="427"/>
      <c r="AG39" s="427"/>
      <c r="AH39" s="427"/>
      <c r="AI39" s="427"/>
    </row>
    <row r="40" spans="1:35" s="386" customFormat="1" ht="20.100000000000001" customHeight="1" x14ac:dyDescent="0.25">
      <c r="F40" s="427"/>
      <c r="G40" s="427"/>
      <c r="H40" s="427"/>
      <c r="I40" s="427"/>
      <c r="J40" s="427"/>
      <c r="K40" s="427">
        <f t="shared" si="2"/>
        <v>16.5</v>
      </c>
      <c r="L40" s="431" t="e" cm="1">
        <f t="array" ref="L40">_xlfn.IFS(K40&lt;$C$51/2,(($C$51/2)/$C$51)^(1/4),K40&gt;2*$C$51,($C$51*2/$C$51)^(1/4),AND(K40&gt;=$C$51/2,K40&lt;=$C$51*2),(K40/$C$51)^(1/4))</f>
        <v>#DIV/0!</v>
      </c>
      <c r="M40" s="427">
        <v>1</v>
      </c>
      <c r="N40" s="427" t="e">
        <f t="shared" si="1"/>
        <v>#DIV/0!</v>
      </c>
      <c r="O40" s="427"/>
      <c r="P40" s="432" t="e">
        <f>#REF!</f>
        <v>#REF!</v>
      </c>
      <c r="Q40" s="432" t="e">
        <f t="shared" si="0"/>
        <v>#DIV/0!</v>
      </c>
      <c r="R40" s="427"/>
      <c r="S40" s="427"/>
      <c r="T40" s="427"/>
      <c r="U40" s="427"/>
      <c r="V40" s="427"/>
      <c r="W40" s="427"/>
      <c r="X40" s="427"/>
      <c r="Y40" s="427"/>
      <c r="Z40" s="427"/>
      <c r="AA40" s="427"/>
      <c r="AB40" s="427"/>
      <c r="AC40" s="427"/>
      <c r="AD40" s="427"/>
      <c r="AE40" s="427"/>
      <c r="AF40" s="427"/>
      <c r="AG40" s="427"/>
      <c r="AH40" s="427"/>
      <c r="AI40" s="427"/>
    </row>
    <row r="41" spans="1:35" s="386" customFormat="1" ht="20.100000000000001" customHeight="1" x14ac:dyDescent="0.25">
      <c r="F41" s="427"/>
      <c r="G41" s="427"/>
      <c r="H41" s="427"/>
      <c r="I41" s="427"/>
      <c r="J41" s="427"/>
      <c r="K41" s="427">
        <f t="shared" si="2"/>
        <v>17</v>
      </c>
      <c r="L41" s="431" t="e" cm="1">
        <f t="array" ref="L41">_xlfn.IFS(K41&lt;$C$51/2,(($C$51/2)/$C$51)^(1/4),K41&gt;2*$C$51,($C$51*2/$C$51)^(1/4),AND(K41&gt;=$C$51/2,K41&lt;=$C$51*2),(K41/$C$51)^(1/4))</f>
        <v>#DIV/0!</v>
      </c>
      <c r="M41" s="427">
        <v>1</v>
      </c>
      <c r="N41" s="427" t="e">
        <f t="shared" si="1"/>
        <v>#DIV/0!</v>
      </c>
      <c r="O41" s="427"/>
      <c r="P41" s="432" t="e">
        <f>#REF!</f>
        <v>#REF!</v>
      </c>
      <c r="Q41" s="432" t="e">
        <f t="shared" si="0"/>
        <v>#DIV/0!</v>
      </c>
      <c r="R41" s="427"/>
      <c r="S41" s="427"/>
      <c r="T41" s="427"/>
      <c r="U41" s="427"/>
      <c r="V41" s="427"/>
      <c r="W41" s="427"/>
      <c r="X41" s="427"/>
      <c r="Y41" s="427"/>
      <c r="Z41" s="427"/>
      <c r="AA41" s="427"/>
      <c r="AB41" s="427"/>
      <c r="AC41" s="427"/>
      <c r="AD41" s="427"/>
      <c r="AE41" s="427"/>
      <c r="AF41" s="427"/>
      <c r="AG41" s="427"/>
      <c r="AH41" s="427"/>
      <c r="AI41" s="427"/>
    </row>
    <row r="42" spans="1:35" s="386" customFormat="1" ht="20.100000000000001" customHeight="1" x14ac:dyDescent="0.25">
      <c r="F42" s="427"/>
      <c r="G42" s="427"/>
      <c r="H42" s="427"/>
      <c r="I42" s="427"/>
      <c r="J42" s="427"/>
      <c r="K42" s="427">
        <f t="shared" si="2"/>
        <v>17.5</v>
      </c>
      <c r="L42" s="431" t="e" cm="1">
        <f t="array" ref="L42">_xlfn.IFS(K42&lt;$C$51/2,(($C$51/2)/$C$51)^(1/4),K42&gt;2*$C$51,($C$51*2/$C$51)^(1/4),AND(K42&gt;=$C$51/2,K42&lt;=$C$51*2),(K42/$C$51)^(1/4))</f>
        <v>#DIV/0!</v>
      </c>
      <c r="M42" s="427">
        <v>1</v>
      </c>
      <c r="N42" s="427" t="e">
        <f t="shared" si="1"/>
        <v>#DIV/0!</v>
      </c>
      <c r="O42" s="427"/>
      <c r="P42" s="432" t="e">
        <f>#REF!</f>
        <v>#REF!</v>
      </c>
      <c r="Q42" s="432" t="e">
        <f t="shared" si="0"/>
        <v>#DIV/0!</v>
      </c>
      <c r="R42" s="427"/>
      <c r="S42" s="427"/>
      <c r="T42" s="427"/>
      <c r="U42" s="427"/>
      <c r="V42" s="427"/>
      <c r="W42" s="427"/>
      <c r="X42" s="427"/>
      <c r="Y42" s="427"/>
      <c r="Z42" s="427"/>
      <c r="AA42" s="427"/>
      <c r="AB42" s="427"/>
      <c r="AC42" s="427"/>
      <c r="AD42" s="427"/>
      <c r="AE42" s="427"/>
      <c r="AF42" s="427"/>
      <c r="AG42" s="427"/>
      <c r="AH42" s="427"/>
      <c r="AI42" s="427"/>
    </row>
    <row r="43" spans="1:35" s="386" customFormat="1" ht="20.100000000000001" customHeight="1" x14ac:dyDescent="0.25">
      <c r="F43" s="427"/>
      <c r="G43" s="427"/>
      <c r="H43" s="427"/>
      <c r="I43" s="427"/>
      <c r="J43" s="427"/>
      <c r="K43" s="427">
        <f t="shared" si="2"/>
        <v>18</v>
      </c>
      <c r="L43" s="431" t="e" cm="1">
        <f t="array" ref="L43">_xlfn.IFS(K43&lt;$C$51/2,(($C$51/2)/$C$51)^(1/4),K43&gt;2*$C$51,($C$51*2/$C$51)^(1/4),AND(K43&gt;=$C$51/2,K43&lt;=$C$51*2),(K43/$C$51)^(1/4))</f>
        <v>#DIV/0!</v>
      </c>
      <c r="M43" s="427">
        <v>1</v>
      </c>
      <c r="N43" s="427" t="e">
        <f t="shared" si="1"/>
        <v>#DIV/0!</v>
      </c>
      <c r="O43" s="427"/>
      <c r="P43" s="432" t="e">
        <f>#REF!</f>
        <v>#REF!</v>
      </c>
      <c r="Q43" s="432" t="e">
        <f t="shared" si="0"/>
        <v>#DIV/0!</v>
      </c>
      <c r="R43" s="427"/>
      <c r="S43" s="427"/>
      <c r="T43" s="427"/>
      <c r="U43" s="427"/>
      <c r="V43" s="427"/>
      <c r="W43" s="427"/>
      <c r="X43" s="427"/>
      <c r="Y43" s="427"/>
      <c r="Z43" s="427"/>
      <c r="AA43" s="427"/>
      <c r="AB43" s="427"/>
      <c r="AC43" s="427"/>
      <c r="AD43" s="427"/>
      <c r="AE43" s="427"/>
      <c r="AF43" s="427"/>
      <c r="AG43" s="427"/>
      <c r="AH43" s="427"/>
      <c r="AI43" s="427"/>
    </row>
    <row r="44" spans="1:35" s="386" customFormat="1" ht="20.100000000000001" customHeight="1" x14ac:dyDescent="0.25">
      <c r="F44" s="427"/>
      <c r="G44" s="427"/>
      <c r="H44" s="427"/>
      <c r="I44" s="427"/>
      <c r="J44" s="427"/>
      <c r="K44" s="427">
        <f t="shared" si="2"/>
        <v>18.5</v>
      </c>
      <c r="L44" s="431" t="e" cm="1">
        <f t="array" ref="L44">_xlfn.IFS(K44&lt;$C$51/2,(($C$51/2)/$C$51)^(1/4),K44&gt;2*$C$51,($C$51*2/$C$51)^(1/4),AND(K44&gt;=$C$51/2,K44&lt;=$C$51*2),(K44/$C$51)^(1/4))</f>
        <v>#DIV/0!</v>
      </c>
      <c r="M44" s="427">
        <v>1</v>
      </c>
      <c r="N44" s="427" t="e">
        <f t="shared" si="1"/>
        <v>#DIV/0!</v>
      </c>
      <c r="O44" s="427"/>
      <c r="P44" s="432" t="e">
        <f>#REF!</f>
        <v>#REF!</v>
      </c>
      <c r="Q44" s="432" t="e">
        <f t="shared" si="0"/>
        <v>#DIV/0!</v>
      </c>
      <c r="R44" s="427"/>
      <c r="S44" s="427"/>
      <c r="T44" s="427"/>
      <c r="U44" s="427"/>
      <c r="V44" s="427"/>
      <c r="W44" s="427"/>
      <c r="X44" s="427"/>
      <c r="Y44" s="427"/>
      <c r="Z44" s="427"/>
      <c r="AA44" s="427"/>
      <c r="AB44" s="427"/>
      <c r="AC44" s="427"/>
      <c r="AD44" s="427"/>
      <c r="AE44" s="427"/>
      <c r="AF44" s="427"/>
      <c r="AG44" s="427"/>
      <c r="AH44" s="427"/>
      <c r="AI44" s="427"/>
    </row>
    <row r="45" spans="1:35" s="386" customFormat="1" ht="20.100000000000001" customHeight="1" x14ac:dyDescent="0.25">
      <c r="F45" s="427"/>
      <c r="G45" s="427"/>
      <c r="H45" s="427"/>
      <c r="I45" s="427"/>
      <c r="J45" s="427"/>
      <c r="K45" s="427">
        <f t="shared" si="2"/>
        <v>19</v>
      </c>
      <c r="L45" s="431" t="e" cm="1">
        <f t="array" ref="L45">_xlfn.IFS(K45&lt;$C$51/2,(($C$51/2)/$C$51)^(1/4),K45&gt;2*$C$51,($C$51*2/$C$51)^(1/4),AND(K45&gt;=$C$51/2,K45&lt;=$C$51*2),(K45/$C$51)^(1/4))</f>
        <v>#DIV/0!</v>
      </c>
      <c r="M45" s="427">
        <v>1</v>
      </c>
      <c r="N45" s="427" t="e">
        <f t="shared" si="1"/>
        <v>#DIV/0!</v>
      </c>
      <c r="O45" s="427"/>
      <c r="P45" s="432" t="e">
        <f>#REF!</f>
        <v>#REF!</v>
      </c>
      <c r="Q45" s="432" t="e">
        <f t="shared" si="0"/>
        <v>#DIV/0!</v>
      </c>
      <c r="R45" s="427"/>
      <c r="S45" s="427"/>
      <c r="T45" s="427"/>
      <c r="U45" s="427"/>
      <c r="V45" s="427"/>
      <c r="W45" s="427"/>
      <c r="X45" s="427"/>
      <c r="Y45" s="427"/>
      <c r="Z45" s="427"/>
      <c r="AA45" s="427"/>
      <c r="AB45" s="427"/>
      <c r="AC45" s="427"/>
      <c r="AD45" s="427"/>
      <c r="AE45" s="427"/>
      <c r="AF45" s="427"/>
      <c r="AG45" s="427"/>
      <c r="AH45" s="427"/>
      <c r="AI45" s="427"/>
    </row>
    <row r="46" spans="1:35" s="386" customFormat="1" ht="20.100000000000001" customHeight="1" x14ac:dyDescent="0.25">
      <c r="F46" s="427"/>
      <c r="G46" s="427"/>
      <c r="H46" s="427"/>
      <c r="I46" s="427"/>
      <c r="J46" s="427"/>
      <c r="K46" s="427">
        <f t="shared" si="2"/>
        <v>19.5</v>
      </c>
      <c r="L46" s="431" t="e" cm="1">
        <f t="array" ref="L46">_xlfn.IFS(K46&lt;$C$51/2,(($C$51/2)/$C$51)^(1/4),K46&gt;2*$C$51,($C$51*2/$C$51)^(1/4),AND(K46&gt;=$C$51/2,K46&lt;=$C$51*2),(K46/$C$51)^(1/4))</f>
        <v>#DIV/0!</v>
      </c>
      <c r="M46" s="427">
        <v>1</v>
      </c>
      <c r="N46" s="427" t="e">
        <f t="shared" si="1"/>
        <v>#DIV/0!</v>
      </c>
      <c r="O46" s="427"/>
      <c r="P46" s="432" t="e">
        <f>#REF!</f>
        <v>#REF!</v>
      </c>
      <c r="Q46" s="432" t="e">
        <f t="shared" si="0"/>
        <v>#DIV/0!</v>
      </c>
      <c r="R46" s="427"/>
      <c r="S46" s="427"/>
      <c r="T46" s="427"/>
      <c r="U46" s="427"/>
      <c r="V46" s="427"/>
      <c r="W46" s="427"/>
      <c r="X46" s="427"/>
      <c r="Y46" s="427"/>
      <c r="Z46" s="427"/>
      <c r="AA46" s="427"/>
      <c r="AB46" s="427"/>
      <c r="AC46" s="427"/>
      <c r="AD46" s="427"/>
      <c r="AE46" s="427"/>
      <c r="AF46" s="427"/>
      <c r="AG46" s="427"/>
      <c r="AH46" s="427"/>
      <c r="AI46" s="427"/>
    </row>
    <row r="47" spans="1:35" s="386" customFormat="1" ht="20.100000000000001" customHeight="1" x14ac:dyDescent="0.25">
      <c r="A47" s="400" t="s">
        <v>746</v>
      </c>
      <c r="B47" s="400"/>
      <c r="C47" s="400"/>
      <c r="D47" s="400"/>
      <c r="E47" s="400"/>
      <c r="F47" s="427"/>
      <c r="G47" s="427"/>
      <c r="H47" s="427"/>
      <c r="I47" s="427"/>
      <c r="J47" s="427"/>
      <c r="K47" s="427">
        <f t="shared" si="2"/>
        <v>20</v>
      </c>
      <c r="L47" s="431" t="e" cm="1">
        <f t="array" ref="L47">_xlfn.IFS(K47&lt;$C$51/2,(($C$51/2)/$C$51)^(1/4),K47&gt;2*$C$51,($C$51*2/$C$51)^(1/4),AND(K47&gt;=$C$51/2,K47&lt;=$C$51*2),(K47/$C$51)^(1/4))</f>
        <v>#DIV/0!</v>
      </c>
      <c r="M47" s="427">
        <v>1</v>
      </c>
      <c r="N47" s="427" t="e">
        <f t="shared" si="1"/>
        <v>#DIV/0!</v>
      </c>
      <c r="O47" s="427"/>
      <c r="P47" s="432" t="e">
        <f>#REF!</f>
        <v>#REF!</v>
      </c>
      <c r="Q47" s="432" t="e">
        <f t="shared" si="0"/>
        <v>#DIV/0!</v>
      </c>
      <c r="R47" s="427"/>
      <c r="S47" s="427"/>
      <c r="T47" s="427"/>
      <c r="U47" s="427"/>
      <c r="V47" s="427"/>
      <c r="W47" s="427"/>
      <c r="X47" s="427"/>
      <c r="Y47" s="427"/>
      <c r="Z47" s="427"/>
      <c r="AA47" s="427"/>
      <c r="AB47" s="427"/>
      <c r="AC47" s="427"/>
      <c r="AD47" s="427"/>
      <c r="AE47" s="427"/>
      <c r="AF47" s="427"/>
      <c r="AG47" s="427"/>
      <c r="AH47" s="427"/>
      <c r="AI47" s="427"/>
    </row>
    <row r="48" spans="1:35" s="386" customFormat="1" ht="20.100000000000001" customHeight="1" x14ac:dyDescent="0.25">
      <c r="A48" s="400" t="s">
        <v>747</v>
      </c>
      <c r="B48" s="425" t="s">
        <v>748</v>
      </c>
      <c r="C48" s="425"/>
      <c r="D48" s="425"/>
      <c r="E48" s="425"/>
      <c r="F48" s="427"/>
      <c r="G48" s="427"/>
      <c r="H48" s="427"/>
      <c r="I48" s="427"/>
      <c r="J48" s="427"/>
      <c r="K48" s="427">
        <f t="shared" si="2"/>
        <v>20.5</v>
      </c>
      <c r="L48" s="431" t="e" cm="1">
        <f t="array" ref="L48">_xlfn.IFS(K48&lt;$C$51/2,(($C$51/2)/$C$51)^(1/4),K48&gt;2*$C$51,($C$51*2/$C$51)^(1/4),AND(K48&gt;=$C$51/2,K48&lt;=$C$51*2),(K48/$C$51)^(1/4))</f>
        <v>#DIV/0!</v>
      </c>
      <c r="M48" s="427">
        <v>1</v>
      </c>
      <c r="N48" s="427" t="e">
        <f t="shared" si="1"/>
        <v>#DIV/0!</v>
      </c>
      <c r="O48" s="427"/>
      <c r="P48" s="432" t="e">
        <f>#REF!</f>
        <v>#REF!</v>
      </c>
      <c r="Q48" s="432" t="e">
        <f t="shared" si="0"/>
        <v>#DIV/0!</v>
      </c>
      <c r="R48" s="427"/>
      <c r="S48" s="427"/>
      <c r="T48" s="427"/>
      <c r="U48" s="427"/>
      <c r="V48" s="427"/>
      <c r="W48" s="427"/>
      <c r="X48" s="427"/>
      <c r="Y48" s="427"/>
      <c r="Z48" s="427"/>
      <c r="AA48" s="427"/>
      <c r="AB48" s="427"/>
      <c r="AC48" s="427"/>
      <c r="AD48" s="427"/>
      <c r="AE48" s="427"/>
      <c r="AF48" s="427"/>
      <c r="AG48" s="427"/>
      <c r="AH48" s="427"/>
      <c r="AI48" s="427"/>
    </row>
    <row r="49" spans="1:35" s="386" customFormat="1" ht="20.100000000000001" customHeight="1" x14ac:dyDescent="0.25">
      <c r="A49" s="425" t="s">
        <v>749</v>
      </c>
      <c r="B49" s="425"/>
      <c r="C49" s="425"/>
      <c r="D49" s="425"/>
      <c r="E49" s="425"/>
      <c r="F49" s="427"/>
      <c r="G49" s="427"/>
      <c r="H49" s="427"/>
      <c r="I49" s="427"/>
      <c r="J49" s="427"/>
      <c r="K49" s="427">
        <f t="shared" si="2"/>
        <v>21</v>
      </c>
      <c r="L49" s="431" t="e" cm="1">
        <f t="array" ref="L49">_xlfn.IFS(K49&lt;$C$51/2,(($C$51/2)/$C$51)^(1/4),K49&gt;2*$C$51,($C$51*2/$C$51)^(1/4),AND(K49&gt;=$C$51/2,K49&lt;=$C$51*2),(K49/$C$51)^(1/4))</f>
        <v>#DIV/0!</v>
      </c>
      <c r="M49" s="427">
        <v>1</v>
      </c>
      <c r="N49" s="427" t="e">
        <f t="shared" si="1"/>
        <v>#DIV/0!</v>
      </c>
      <c r="O49" s="427"/>
      <c r="P49" s="432" t="e">
        <f>#REF!</f>
        <v>#REF!</v>
      </c>
      <c r="Q49" s="432" t="e">
        <f t="shared" si="0"/>
        <v>#DIV/0!</v>
      </c>
      <c r="R49" s="427"/>
      <c r="S49" s="427"/>
      <c r="T49" s="427"/>
      <c r="U49" s="427"/>
      <c r="V49" s="427"/>
      <c r="W49" s="427"/>
      <c r="X49" s="427"/>
      <c r="Y49" s="427"/>
      <c r="Z49" s="427"/>
      <c r="AA49" s="427"/>
      <c r="AB49" s="427"/>
      <c r="AC49" s="427"/>
      <c r="AD49" s="427"/>
      <c r="AE49" s="427"/>
      <c r="AF49" s="427"/>
      <c r="AG49" s="427"/>
      <c r="AH49" s="427"/>
      <c r="AI49" s="427"/>
    </row>
    <row r="50" spans="1:35" s="386" customFormat="1" ht="20.100000000000001" customHeight="1" x14ac:dyDescent="0.25">
      <c r="A50" s="400" t="s">
        <v>750</v>
      </c>
      <c r="B50" s="400" t="s">
        <v>751</v>
      </c>
      <c r="C50" s="400"/>
      <c r="D50" s="400"/>
      <c r="E50" s="400"/>
      <c r="F50" s="427"/>
      <c r="G50" s="427"/>
      <c r="H50" s="427"/>
      <c r="I50" s="427"/>
      <c r="J50" s="427"/>
      <c r="K50" s="427">
        <f t="shared" si="2"/>
        <v>21.5</v>
      </c>
      <c r="L50" s="431" t="e" cm="1">
        <f t="array" ref="L50">_xlfn.IFS(K50&lt;$C$51/2,(($C$51/2)/$C$51)^(1/4),K50&gt;2*$C$51,($C$51*2/$C$51)^(1/4),AND(K50&gt;=$C$51/2,K50&lt;=$C$51*2),(K50/$C$51)^(1/4))</f>
        <v>#DIV/0!</v>
      </c>
      <c r="M50" s="427">
        <v>1</v>
      </c>
      <c r="N50" s="427" t="e">
        <f t="shared" si="1"/>
        <v>#DIV/0!</v>
      </c>
      <c r="O50" s="427"/>
      <c r="P50" s="432" t="e">
        <f>#REF!</f>
        <v>#REF!</v>
      </c>
      <c r="Q50" s="432" t="e">
        <f t="shared" si="0"/>
        <v>#DIV/0!</v>
      </c>
      <c r="R50" s="427"/>
      <c r="S50" s="427"/>
      <c r="T50" s="427"/>
      <c r="U50" s="427"/>
      <c r="V50" s="427"/>
      <c r="W50" s="427"/>
      <c r="X50" s="427"/>
      <c r="Y50" s="427"/>
      <c r="Z50" s="427"/>
      <c r="AA50" s="427"/>
      <c r="AB50" s="427"/>
      <c r="AC50" s="427"/>
      <c r="AD50" s="427"/>
      <c r="AE50" s="427"/>
      <c r="AF50" s="427"/>
      <c r="AG50" s="427"/>
      <c r="AH50" s="427"/>
      <c r="AI50" s="427"/>
    </row>
    <row r="51" spans="1:35" s="386" customFormat="1" ht="20.100000000000001" customHeight="1" x14ac:dyDescent="0.25">
      <c r="F51" s="427"/>
      <c r="G51" s="427"/>
      <c r="H51" s="427"/>
      <c r="I51" s="427"/>
      <c r="J51" s="427"/>
      <c r="K51" s="427">
        <f t="shared" si="2"/>
        <v>22</v>
      </c>
      <c r="L51" s="431" t="e" cm="1">
        <f t="array" ref="L51">_xlfn.IFS(K51&lt;$C$51/2,(($C$51/2)/$C$51)^(1/4),K51&gt;2*$C$51,($C$51*2/$C$51)^(1/4),AND(K51&gt;=$C$51/2,K51&lt;=$C$51*2),(K51/$C$51)^(1/4))</f>
        <v>#DIV/0!</v>
      </c>
      <c r="M51" s="427">
        <v>1</v>
      </c>
      <c r="N51" s="427" t="e">
        <f t="shared" si="1"/>
        <v>#DIV/0!</v>
      </c>
      <c r="O51" s="427"/>
      <c r="P51" s="432" t="e">
        <f>#REF!</f>
        <v>#REF!</v>
      </c>
      <c r="Q51" s="432" t="e">
        <f t="shared" si="0"/>
        <v>#DIV/0!</v>
      </c>
      <c r="R51" s="427"/>
      <c r="S51" s="427"/>
      <c r="T51" s="427"/>
      <c r="U51" s="427"/>
      <c r="V51" s="427"/>
      <c r="W51" s="427"/>
      <c r="X51" s="427"/>
      <c r="Y51" s="427"/>
      <c r="Z51" s="427"/>
      <c r="AA51" s="427"/>
      <c r="AB51" s="427"/>
      <c r="AC51" s="427"/>
      <c r="AD51" s="427"/>
      <c r="AE51" s="427"/>
      <c r="AF51" s="427"/>
      <c r="AG51" s="427"/>
      <c r="AH51" s="427"/>
      <c r="AI51" s="427"/>
    </row>
    <row r="52" spans="1:35" s="386" customFormat="1" ht="20.100000000000001" customHeight="1" x14ac:dyDescent="0.25">
      <c r="A52" s="448" t="s">
        <v>752</v>
      </c>
      <c r="B52" s="448"/>
      <c r="C52" s="449">
        <v>12</v>
      </c>
      <c r="E52" s="450" t="s">
        <v>3</v>
      </c>
      <c r="F52" s="427"/>
      <c r="G52" s="427"/>
      <c r="H52" s="427"/>
      <c r="I52" s="427"/>
      <c r="J52" s="427"/>
      <c r="K52" s="427">
        <f t="shared" si="2"/>
        <v>22.5</v>
      </c>
      <c r="L52" s="431" t="e" cm="1">
        <f t="array" ref="L52">_xlfn.IFS(K52&lt;$C$51/2,(($C$51/2)/$C$51)^(1/4),K52&gt;2*$C$51,($C$51*2/$C$51)^(1/4),AND(K52&gt;=$C$51/2,K52&lt;=$C$51*2),(K52/$C$51)^(1/4))</f>
        <v>#DIV/0!</v>
      </c>
      <c r="M52" s="427">
        <v>1</v>
      </c>
      <c r="N52" s="427" t="e">
        <f t="shared" si="1"/>
        <v>#DIV/0!</v>
      </c>
      <c r="O52" s="427"/>
      <c r="P52" s="432" t="e">
        <f>#REF!</f>
        <v>#REF!</v>
      </c>
      <c r="Q52" s="432" t="e">
        <f t="shared" si="0"/>
        <v>#DIV/0!</v>
      </c>
      <c r="R52" s="427"/>
      <c r="S52" s="427"/>
      <c r="T52" s="427"/>
      <c r="U52" s="427"/>
      <c r="V52" s="427"/>
      <c r="W52" s="427"/>
      <c r="X52" s="427"/>
      <c r="Y52" s="427"/>
      <c r="Z52" s="427"/>
      <c r="AA52" s="427"/>
      <c r="AB52" s="427"/>
      <c r="AC52" s="427"/>
      <c r="AD52" s="427"/>
      <c r="AE52" s="427"/>
      <c r="AF52" s="427"/>
      <c r="AG52" s="427"/>
      <c r="AH52" s="427"/>
      <c r="AI52" s="427"/>
    </row>
    <row r="53" spans="1:35" s="386" customFormat="1" ht="20.100000000000001" customHeight="1" x14ac:dyDescent="0.25">
      <c r="F53" s="427"/>
      <c r="G53" s="427"/>
      <c r="H53" s="427"/>
      <c r="I53" s="427"/>
      <c r="J53" s="427"/>
      <c r="K53" s="427">
        <f t="shared" si="2"/>
        <v>23</v>
      </c>
      <c r="L53" s="431" t="e" cm="1">
        <f t="array" ref="L53">_xlfn.IFS(K53&lt;$C$51/2,(($C$51/2)/$C$51)^(1/4),K53&gt;2*$C$51,($C$51*2/$C$51)^(1/4),AND(K53&gt;=$C$51/2,K53&lt;=$C$51*2),(K53/$C$51)^(1/4))</f>
        <v>#DIV/0!</v>
      </c>
      <c r="M53" s="427">
        <v>1</v>
      </c>
      <c r="N53" s="427" t="e">
        <f t="shared" si="1"/>
        <v>#DIV/0!</v>
      </c>
      <c r="O53" s="427"/>
      <c r="P53" s="432" t="e">
        <f>#REF!</f>
        <v>#REF!</v>
      </c>
      <c r="Q53" s="432" t="e">
        <f t="shared" si="0"/>
        <v>#DIV/0!</v>
      </c>
      <c r="R53" s="427"/>
      <c r="S53" s="427"/>
      <c r="T53" s="427"/>
      <c r="U53" s="427"/>
      <c r="V53" s="427"/>
      <c r="W53" s="427"/>
      <c r="X53" s="427"/>
      <c r="Y53" s="427"/>
      <c r="Z53" s="427"/>
      <c r="AA53" s="427"/>
      <c r="AB53" s="427"/>
      <c r="AC53" s="427"/>
      <c r="AD53" s="427"/>
      <c r="AE53" s="427"/>
      <c r="AF53" s="427"/>
      <c r="AG53" s="427"/>
      <c r="AH53" s="427"/>
      <c r="AI53" s="427"/>
    </row>
    <row r="54" spans="1:35" s="386" customFormat="1" ht="20.100000000000001" customHeight="1" x14ac:dyDescent="0.25">
      <c r="A54" s="448" t="s">
        <v>737</v>
      </c>
      <c r="B54" s="448"/>
      <c r="C54" s="449">
        <v>25</v>
      </c>
      <c r="E54" s="450" t="s">
        <v>304</v>
      </c>
      <c r="F54" s="427"/>
      <c r="G54" s="427"/>
      <c r="H54" s="427"/>
      <c r="I54" s="427"/>
      <c r="J54" s="427"/>
      <c r="K54" s="427">
        <f t="shared" si="2"/>
        <v>23.5</v>
      </c>
      <c r="L54" s="431" t="e" cm="1">
        <f t="array" ref="L54">_xlfn.IFS(K54&lt;$C$51/2,(($C$51/2)/$C$51)^(1/4),K54&gt;2*$C$51,($C$51*2/$C$51)^(1/4),AND(K54&gt;=$C$51/2,K54&lt;=$C$51*2),(K54/$C$51)^(1/4))</f>
        <v>#DIV/0!</v>
      </c>
      <c r="M54" s="427">
        <v>1</v>
      </c>
      <c r="N54" s="427" t="e">
        <f t="shared" si="1"/>
        <v>#DIV/0!</v>
      </c>
      <c r="O54" s="427"/>
      <c r="P54" s="432" t="e">
        <f>#REF!</f>
        <v>#REF!</v>
      </c>
      <c r="Q54" s="432" t="e">
        <f t="shared" si="0"/>
        <v>#DIV/0!</v>
      </c>
      <c r="R54" s="427"/>
      <c r="S54" s="427"/>
      <c r="T54" s="427"/>
      <c r="U54" s="427"/>
      <c r="V54" s="427"/>
      <c r="W54" s="427"/>
      <c r="X54" s="427"/>
      <c r="Y54" s="427"/>
      <c r="Z54" s="427"/>
      <c r="AA54" s="427"/>
      <c r="AB54" s="427"/>
      <c r="AC54" s="427"/>
      <c r="AD54" s="427"/>
      <c r="AE54" s="427"/>
      <c r="AF54" s="427"/>
      <c r="AG54" s="427"/>
      <c r="AH54" s="427"/>
      <c r="AI54" s="427"/>
    </row>
    <row r="55" spans="1:35" s="386" customFormat="1" ht="20.100000000000001" customHeight="1" x14ac:dyDescent="0.25">
      <c r="F55" s="427"/>
      <c r="G55" s="427"/>
      <c r="H55" s="427"/>
      <c r="I55" s="427"/>
      <c r="J55" s="427"/>
      <c r="K55" s="427">
        <f t="shared" si="2"/>
        <v>24</v>
      </c>
      <c r="L55" s="431" t="e" cm="1">
        <f t="array" ref="L55">_xlfn.IFS(K55&lt;$C$51/2,(($C$51/2)/$C$51)^(1/4),K55&gt;2*$C$51,($C$51*2/$C$51)^(1/4),AND(K55&gt;=$C$51/2,K55&lt;=$C$51*2),(K55/$C$51)^(1/4))</f>
        <v>#DIV/0!</v>
      </c>
      <c r="M55" s="427">
        <v>1</v>
      </c>
      <c r="N55" s="427" t="e">
        <f t="shared" si="1"/>
        <v>#DIV/0!</v>
      </c>
      <c r="O55" s="427"/>
      <c r="P55" s="432" t="e">
        <f>#REF!</f>
        <v>#REF!</v>
      </c>
      <c r="Q55" s="432" t="e">
        <f t="shared" si="0"/>
        <v>#DIV/0!</v>
      </c>
      <c r="R55" s="427"/>
      <c r="S55" s="427"/>
      <c r="T55" s="427"/>
      <c r="U55" s="427"/>
      <c r="V55" s="427"/>
      <c r="W55" s="427"/>
      <c r="X55" s="427"/>
      <c r="Y55" s="427"/>
      <c r="Z55" s="427"/>
      <c r="AA55" s="427"/>
      <c r="AB55" s="427"/>
      <c r="AC55" s="427"/>
      <c r="AD55" s="427"/>
      <c r="AE55" s="427"/>
      <c r="AF55" s="427"/>
      <c r="AG55" s="427"/>
      <c r="AH55" s="427"/>
      <c r="AI55" s="427"/>
    </row>
    <row r="56" spans="1:35" s="386" customFormat="1" ht="20.100000000000001" customHeight="1" x14ac:dyDescent="0.25">
      <c r="A56" s="403" t="s">
        <v>550</v>
      </c>
      <c r="B56" s="450"/>
      <c r="C56" s="451" cm="1">
        <f t="array" ref="C56">_xlfn.IFS(C54&lt;C52/2,((C52/2)/C52)^(1/4),AND(C54&gt;=C52/2,C54&lt;=2*C52),((C54)/C52)^(1/4),C54&gt;2*C52,((C52*2)/C52)^(1/4))</f>
        <v>1.189207115002721</v>
      </c>
      <c r="F56" s="427"/>
      <c r="G56" s="427"/>
      <c r="H56" s="427"/>
      <c r="I56" s="427"/>
      <c r="J56" s="427"/>
      <c r="K56" s="427">
        <f t="shared" si="2"/>
        <v>24.5</v>
      </c>
      <c r="L56" s="431" t="e" cm="1">
        <f t="array" ref="L56">_xlfn.IFS(K56&lt;$C$51/2,(($C$51/2)/$C$51)^(1/4),K56&gt;2*$C$51,($C$51*2/$C$51)^(1/4),AND(K56&gt;=$C$51/2,K56&lt;=$C$51*2),(K56/$C$51)^(1/4))</f>
        <v>#DIV/0!</v>
      </c>
      <c r="M56" s="427">
        <v>1</v>
      </c>
      <c r="N56" s="427" t="e">
        <f t="shared" si="1"/>
        <v>#DIV/0!</v>
      </c>
      <c r="O56" s="427"/>
      <c r="P56" s="432" t="e">
        <f>#REF!</f>
        <v>#REF!</v>
      </c>
      <c r="Q56" s="432" t="e">
        <f t="shared" si="0"/>
        <v>#DIV/0!</v>
      </c>
      <c r="R56" s="427"/>
      <c r="S56" s="427"/>
      <c r="T56" s="427"/>
      <c r="U56" s="427"/>
      <c r="V56" s="427"/>
      <c r="W56" s="427"/>
      <c r="X56" s="427"/>
      <c r="Y56" s="427"/>
      <c r="Z56" s="427"/>
      <c r="AA56" s="427"/>
      <c r="AB56" s="427"/>
      <c r="AC56" s="427"/>
      <c r="AD56" s="427"/>
      <c r="AE56" s="427"/>
      <c r="AF56" s="427"/>
      <c r="AG56" s="427"/>
      <c r="AH56" s="427"/>
      <c r="AI56" s="427"/>
    </row>
    <row r="57" spans="1:35" s="386" customFormat="1" ht="20.100000000000001" customHeight="1" x14ac:dyDescent="0.25">
      <c r="F57" s="427"/>
      <c r="G57" s="427"/>
      <c r="H57" s="427"/>
      <c r="I57" s="427"/>
      <c r="J57" s="427"/>
      <c r="K57" s="427">
        <f t="shared" si="2"/>
        <v>25</v>
      </c>
      <c r="L57" s="431" t="e" cm="1">
        <f t="array" ref="L57">_xlfn.IFS(K57&lt;$C$51/2,(($C$51/2)/$C$51)^(1/4),K57&gt;2*$C$51,($C$51*2/$C$51)^(1/4),AND(K57&gt;=$C$51/2,K57&lt;=$C$51*2),(K57/$C$51)^(1/4))</f>
        <v>#DIV/0!</v>
      </c>
      <c r="M57" s="427">
        <v>1</v>
      </c>
      <c r="N57" s="427" t="e">
        <f t="shared" si="1"/>
        <v>#DIV/0!</v>
      </c>
      <c r="O57" s="427"/>
      <c r="P57" s="432" t="e">
        <f>#REF!</f>
        <v>#REF!</v>
      </c>
      <c r="Q57" s="432" t="e">
        <f t="shared" si="0"/>
        <v>#DIV/0!</v>
      </c>
      <c r="R57" s="427"/>
      <c r="S57" s="427"/>
      <c r="T57" s="427"/>
      <c r="U57" s="427"/>
      <c r="V57" s="427"/>
      <c r="W57" s="427"/>
      <c r="X57" s="427"/>
      <c r="Y57" s="427"/>
      <c r="Z57" s="427"/>
      <c r="AA57" s="427"/>
      <c r="AB57" s="427"/>
      <c r="AC57" s="427"/>
      <c r="AD57" s="427"/>
      <c r="AE57" s="427"/>
      <c r="AF57" s="427"/>
      <c r="AG57" s="427"/>
      <c r="AH57" s="427"/>
      <c r="AI57" s="427"/>
    </row>
    <row r="58" spans="1:35" s="386" customFormat="1" ht="20.100000000000001" customHeight="1" x14ac:dyDescent="0.25">
      <c r="F58" s="427"/>
      <c r="G58" s="427"/>
      <c r="H58" s="427"/>
      <c r="I58" s="427"/>
      <c r="J58" s="427"/>
      <c r="K58" s="427">
        <f t="shared" si="2"/>
        <v>25.5</v>
      </c>
      <c r="L58" s="431" t="e" cm="1">
        <f t="array" ref="L58">_xlfn.IFS(K58&lt;$C$51/2,(($C$51/2)/$C$51)^(1/4),K58&gt;2*$C$51,($C$51*2/$C$51)^(1/4),AND(K58&gt;=$C$51/2,K58&lt;=$C$51*2),(K58/$C$51)^(1/4))</f>
        <v>#DIV/0!</v>
      </c>
      <c r="M58" s="427">
        <v>1</v>
      </c>
      <c r="N58" s="427" t="e">
        <f t="shared" si="1"/>
        <v>#DIV/0!</v>
      </c>
      <c r="O58" s="427"/>
      <c r="P58" s="432" t="e">
        <f>#REF!</f>
        <v>#REF!</v>
      </c>
      <c r="Q58" s="432" t="e">
        <f t="shared" si="0"/>
        <v>#DIV/0!</v>
      </c>
      <c r="R58" s="427"/>
      <c r="S58" s="427"/>
      <c r="T58" s="427"/>
      <c r="U58" s="427"/>
      <c r="V58" s="427"/>
      <c r="W58" s="427"/>
      <c r="X58" s="427"/>
      <c r="Y58" s="427"/>
      <c r="Z58" s="427"/>
      <c r="AA58" s="427"/>
      <c r="AB58" s="427"/>
      <c r="AC58" s="427"/>
      <c r="AD58" s="427"/>
      <c r="AE58" s="427"/>
      <c r="AF58" s="427"/>
      <c r="AG58" s="427"/>
      <c r="AH58" s="427"/>
      <c r="AI58" s="427"/>
    </row>
    <row r="59" spans="1:35" s="386" customFormat="1" ht="20.100000000000001" customHeight="1" x14ac:dyDescent="0.25">
      <c r="A59" s="407" t="s">
        <v>753</v>
      </c>
      <c r="B59" s="407"/>
      <c r="C59" s="407"/>
      <c r="D59" s="407"/>
      <c r="E59" s="407"/>
      <c r="F59" s="427"/>
      <c r="G59" s="427"/>
      <c r="H59" s="427"/>
      <c r="I59" s="427"/>
      <c r="J59" s="427"/>
      <c r="K59" s="427">
        <f t="shared" si="2"/>
        <v>26</v>
      </c>
      <c r="L59" s="431" t="e" cm="1">
        <f t="array" ref="L59">_xlfn.IFS(K59&lt;$C$51/2,(($C$51/2)/$C$51)^(1/4),K59&gt;2*$C$51,($C$51*2/$C$51)^(1/4),AND(K59&gt;=$C$51/2,K59&lt;=$C$51*2),(K59/$C$51)^(1/4))</f>
        <v>#DIV/0!</v>
      </c>
      <c r="M59" s="427">
        <v>1</v>
      </c>
      <c r="N59" s="427" t="e">
        <f t="shared" si="1"/>
        <v>#DIV/0!</v>
      </c>
      <c r="O59" s="427"/>
      <c r="P59" s="432" t="e">
        <f>#REF!</f>
        <v>#REF!</v>
      </c>
      <c r="Q59" s="432" t="e">
        <f t="shared" si="0"/>
        <v>#DIV/0!</v>
      </c>
      <c r="R59" s="427"/>
      <c r="S59" s="427"/>
      <c r="T59" s="427"/>
      <c r="U59" s="427"/>
      <c r="V59" s="427"/>
      <c r="W59" s="427"/>
      <c r="X59" s="427"/>
      <c r="Y59" s="427"/>
      <c r="Z59" s="427"/>
      <c r="AA59" s="427"/>
      <c r="AB59" s="427"/>
      <c r="AC59" s="427"/>
      <c r="AD59" s="427"/>
      <c r="AE59" s="427"/>
      <c r="AF59" s="427"/>
      <c r="AG59" s="427"/>
      <c r="AH59" s="427"/>
      <c r="AI59" s="427"/>
    </row>
    <row r="60" spans="1:35" s="386" customFormat="1" ht="20.100000000000001" customHeight="1" x14ac:dyDescent="0.25">
      <c r="A60" s="407"/>
      <c r="B60" s="407"/>
      <c r="C60" s="407"/>
      <c r="D60" s="407"/>
      <c r="E60" s="407"/>
      <c r="F60" s="427"/>
      <c r="G60" s="427"/>
      <c r="H60" s="427"/>
      <c r="I60" s="427"/>
      <c r="J60" s="427"/>
      <c r="K60" s="427">
        <f t="shared" si="2"/>
        <v>26.5</v>
      </c>
      <c r="L60" s="431" t="e" cm="1">
        <f t="array" ref="L60">_xlfn.IFS(K60&lt;$C$51/2,(($C$51/2)/$C$51)^(1/4),K60&gt;2*$C$51,($C$51*2/$C$51)^(1/4),AND(K60&gt;=$C$51/2,K60&lt;=$C$51*2),(K60/$C$51)^(1/4))</f>
        <v>#DIV/0!</v>
      </c>
      <c r="M60" s="427">
        <v>1</v>
      </c>
      <c r="N60" s="427" t="e">
        <f t="shared" si="1"/>
        <v>#DIV/0!</v>
      </c>
      <c r="O60" s="427"/>
      <c r="P60" s="432" t="e">
        <f>#REF!</f>
        <v>#REF!</v>
      </c>
      <c r="Q60" s="432" t="e">
        <f t="shared" si="0"/>
        <v>#DIV/0!</v>
      </c>
      <c r="R60" s="427"/>
      <c r="S60" s="427"/>
      <c r="T60" s="427"/>
      <c r="U60" s="427"/>
      <c r="V60" s="427"/>
      <c r="W60" s="427"/>
      <c r="X60" s="427"/>
      <c r="Y60" s="427"/>
      <c r="Z60" s="427"/>
      <c r="AA60" s="427"/>
      <c r="AB60" s="427"/>
      <c r="AC60" s="427"/>
      <c r="AD60" s="427"/>
      <c r="AE60" s="427"/>
      <c r="AF60" s="427"/>
      <c r="AG60" s="427"/>
      <c r="AH60" s="427"/>
      <c r="AI60" s="427"/>
    </row>
    <row r="61" spans="1:35" s="386" customFormat="1" ht="20.100000000000001" customHeight="1" x14ac:dyDescent="0.25">
      <c r="A61" s="407"/>
      <c r="B61" s="407"/>
      <c r="C61" s="407"/>
      <c r="D61" s="407"/>
      <c r="E61" s="407"/>
      <c r="F61" s="427"/>
      <c r="G61" s="427"/>
      <c r="H61" s="427"/>
      <c r="I61" s="427"/>
      <c r="J61" s="427"/>
      <c r="K61" s="427">
        <f t="shared" si="2"/>
        <v>27</v>
      </c>
      <c r="L61" s="431" t="e" cm="1">
        <f t="array" ref="L61">_xlfn.IFS(K61&lt;$C$51/2,(($C$51/2)/$C$51)^(1/4),K61&gt;2*$C$51,($C$51*2/$C$51)^(1/4),AND(K61&gt;=$C$51/2,K61&lt;=$C$51*2),(K61/$C$51)^(1/4))</f>
        <v>#DIV/0!</v>
      </c>
      <c r="M61" s="427">
        <v>1</v>
      </c>
      <c r="N61" s="427" t="e">
        <f t="shared" si="1"/>
        <v>#DIV/0!</v>
      </c>
      <c r="O61" s="427"/>
      <c r="P61" s="432" t="e">
        <f>#REF!</f>
        <v>#REF!</v>
      </c>
      <c r="Q61" s="432" t="e">
        <f t="shared" si="0"/>
        <v>#DIV/0!</v>
      </c>
      <c r="R61" s="427"/>
      <c r="S61" s="427"/>
      <c r="T61" s="427"/>
      <c r="U61" s="427"/>
      <c r="V61" s="427"/>
      <c r="W61" s="427"/>
      <c r="X61" s="427"/>
      <c r="Y61" s="427"/>
      <c r="Z61" s="427"/>
      <c r="AA61" s="427"/>
      <c r="AB61" s="427"/>
      <c r="AC61" s="427"/>
      <c r="AD61" s="427"/>
      <c r="AE61" s="427"/>
      <c r="AF61" s="427"/>
      <c r="AG61" s="427"/>
      <c r="AH61" s="427"/>
      <c r="AI61" s="427"/>
    </row>
    <row r="62" spans="1:35" s="386" customFormat="1" ht="20.100000000000001" customHeight="1" x14ac:dyDescent="0.25">
      <c r="F62" s="427"/>
      <c r="G62" s="427"/>
      <c r="H62" s="427"/>
      <c r="I62" s="427"/>
      <c r="J62" s="427"/>
      <c r="K62" s="427">
        <f t="shared" si="2"/>
        <v>27.5</v>
      </c>
      <c r="L62" s="431" t="e" cm="1">
        <f t="array" ref="L62">_xlfn.IFS(K62&lt;$C$51/2,(($C$51/2)/$C$51)^(1/4),K62&gt;2*$C$51,($C$51*2/$C$51)^(1/4),AND(K62&gt;=$C$51/2,K62&lt;=$C$51*2),(K62/$C$51)^(1/4))</f>
        <v>#DIV/0!</v>
      </c>
      <c r="M62" s="427">
        <v>1</v>
      </c>
      <c r="N62" s="427" t="e">
        <f t="shared" si="1"/>
        <v>#DIV/0!</v>
      </c>
      <c r="O62" s="427"/>
      <c r="P62" s="432" t="e">
        <f>#REF!</f>
        <v>#REF!</v>
      </c>
      <c r="Q62" s="432" t="e">
        <f t="shared" si="0"/>
        <v>#DIV/0!</v>
      </c>
      <c r="R62" s="427"/>
      <c r="S62" s="427"/>
      <c r="T62" s="427"/>
      <c r="U62" s="427"/>
      <c r="V62" s="427"/>
      <c r="W62" s="427"/>
      <c r="X62" s="427"/>
      <c r="Y62" s="427"/>
      <c r="Z62" s="427"/>
      <c r="AA62" s="427"/>
      <c r="AB62" s="427"/>
      <c r="AC62" s="427"/>
      <c r="AD62" s="427"/>
      <c r="AE62" s="427"/>
      <c r="AF62" s="427"/>
      <c r="AG62" s="427"/>
      <c r="AH62" s="427"/>
      <c r="AI62" s="427"/>
    </row>
    <row r="63" spans="1:35" s="386" customFormat="1" ht="20.100000000000001" customHeight="1" thickBot="1" x14ac:dyDescent="0.3">
      <c r="B63" s="452"/>
      <c r="C63" s="453" t="s">
        <v>3</v>
      </c>
      <c r="D63" s="453"/>
      <c r="E63" s="454" t="s">
        <v>551</v>
      </c>
      <c r="F63" s="427"/>
      <c r="G63" s="427"/>
      <c r="H63" s="427"/>
      <c r="I63" s="427"/>
      <c r="J63" s="427"/>
      <c r="K63" s="427">
        <f t="shared" si="2"/>
        <v>28</v>
      </c>
      <c r="L63" s="431" t="e" cm="1">
        <f t="array" ref="L63">_xlfn.IFS(K63&lt;$C$51/2,(($C$51/2)/$C$51)^(1/4),K63&gt;2*$C$51,($C$51*2/$C$51)^(1/4),AND(K63&gt;=$C$51/2,K63&lt;=$C$51*2),(K63/$C$51)^(1/4))</f>
        <v>#DIV/0!</v>
      </c>
      <c r="M63" s="427">
        <v>1</v>
      </c>
      <c r="N63" s="427" t="e">
        <f t="shared" si="1"/>
        <v>#DIV/0!</v>
      </c>
      <c r="O63" s="427"/>
      <c r="P63" s="432" t="e">
        <f>#REF!</f>
        <v>#REF!</v>
      </c>
      <c r="Q63" s="432" t="e">
        <f t="shared" si="0"/>
        <v>#DIV/0!</v>
      </c>
      <c r="R63" s="427"/>
      <c r="S63" s="427"/>
      <c r="T63" s="427"/>
      <c r="U63" s="427"/>
      <c r="V63" s="427"/>
      <c r="W63" s="427"/>
      <c r="X63" s="427"/>
      <c r="Y63" s="427"/>
      <c r="Z63" s="427"/>
      <c r="AA63" s="427"/>
      <c r="AB63" s="427"/>
      <c r="AC63" s="427"/>
      <c r="AD63" s="427"/>
      <c r="AE63" s="427"/>
      <c r="AF63" s="427"/>
      <c r="AG63" s="427"/>
      <c r="AH63" s="427"/>
      <c r="AI63" s="427"/>
    </row>
    <row r="64" spans="1:35" s="386" customFormat="1" ht="20.100000000000001" customHeight="1" x14ac:dyDescent="0.25">
      <c r="B64" s="455" t="s">
        <v>754</v>
      </c>
      <c r="C64" s="456" t="e">
        <f>MIN(L7:L82)</f>
        <v>#DIV/0!</v>
      </c>
      <c r="D64" s="456"/>
      <c r="E64" s="352" t="e">
        <f>C64-1</f>
        <v>#DIV/0!</v>
      </c>
      <c r="F64" s="427"/>
      <c r="G64" s="427"/>
      <c r="H64" s="427"/>
      <c r="I64" s="427"/>
      <c r="J64" s="427"/>
      <c r="K64" s="427">
        <f t="shared" si="2"/>
        <v>28.5</v>
      </c>
      <c r="L64" s="431" t="e" cm="1">
        <f t="array" ref="L64">_xlfn.IFS(K64&lt;$C$51/2,(($C$51/2)/$C$51)^(1/4),K64&gt;2*$C$51,($C$51*2/$C$51)^(1/4),AND(K64&gt;=$C$51/2,K64&lt;=$C$51*2),(K64/$C$51)^(1/4))</f>
        <v>#DIV/0!</v>
      </c>
      <c r="M64" s="427">
        <v>1</v>
      </c>
      <c r="N64" s="427" t="e">
        <f t="shared" si="1"/>
        <v>#DIV/0!</v>
      </c>
      <c r="O64" s="427"/>
      <c r="P64" s="432" t="e">
        <f>#REF!</f>
        <v>#REF!</v>
      </c>
      <c r="Q64" s="432" t="e">
        <f t="shared" si="0"/>
        <v>#DIV/0!</v>
      </c>
      <c r="R64" s="427"/>
      <c r="S64" s="427"/>
      <c r="T64" s="427"/>
      <c r="U64" s="427"/>
      <c r="V64" s="427"/>
      <c r="W64" s="427"/>
      <c r="X64" s="427"/>
      <c r="Y64" s="427"/>
      <c r="Z64" s="427"/>
      <c r="AA64" s="427"/>
      <c r="AB64" s="427"/>
      <c r="AC64" s="427"/>
      <c r="AD64" s="427"/>
      <c r="AE64" s="427"/>
      <c r="AF64" s="427"/>
      <c r="AG64" s="427"/>
      <c r="AH64" s="427"/>
      <c r="AI64" s="427"/>
    </row>
    <row r="65" spans="2:35" s="386" customFormat="1" ht="20.100000000000001" customHeight="1" x14ac:dyDescent="0.25">
      <c r="B65" s="435" t="s">
        <v>755</v>
      </c>
      <c r="C65" s="457" t="e">
        <f>MAX(L7:L82)</f>
        <v>#DIV/0!</v>
      </c>
      <c r="D65" s="457"/>
      <c r="E65" s="353" t="e">
        <f>C65-1</f>
        <v>#DIV/0!</v>
      </c>
      <c r="F65" s="427"/>
      <c r="G65" s="427"/>
      <c r="H65" s="427"/>
      <c r="I65" s="427"/>
      <c r="J65" s="427"/>
      <c r="K65" s="427">
        <f t="shared" si="2"/>
        <v>29</v>
      </c>
      <c r="L65" s="431" t="e" cm="1">
        <f t="array" ref="L65">_xlfn.IFS(K65&lt;$C$51/2,(($C$51/2)/$C$51)^(1/4),K65&gt;2*$C$51,($C$51*2/$C$51)^(1/4),AND(K65&gt;=$C$51/2,K65&lt;=$C$51*2),(K65/$C$51)^(1/4))</f>
        <v>#DIV/0!</v>
      </c>
      <c r="M65" s="427">
        <v>1</v>
      </c>
      <c r="N65" s="427" t="e">
        <f t="shared" si="1"/>
        <v>#DIV/0!</v>
      </c>
      <c r="O65" s="427"/>
      <c r="P65" s="432" t="e">
        <f>#REF!</f>
        <v>#REF!</v>
      </c>
      <c r="Q65" s="432" t="e">
        <f t="shared" si="0"/>
        <v>#DIV/0!</v>
      </c>
      <c r="R65" s="427"/>
      <c r="S65" s="427"/>
      <c r="T65" s="427"/>
      <c r="U65" s="427"/>
      <c r="V65" s="427"/>
      <c r="W65" s="427"/>
      <c r="X65" s="427"/>
      <c r="Y65" s="427"/>
      <c r="Z65" s="427"/>
      <c r="AA65" s="427"/>
      <c r="AB65" s="427"/>
      <c r="AC65" s="427"/>
      <c r="AD65" s="427"/>
      <c r="AE65" s="427"/>
      <c r="AF65" s="427"/>
      <c r="AG65" s="427"/>
      <c r="AH65" s="427"/>
      <c r="AI65" s="427"/>
    </row>
    <row r="66" spans="2:35" s="386" customFormat="1" ht="20.100000000000001" customHeight="1" x14ac:dyDescent="0.25">
      <c r="F66" s="427"/>
      <c r="G66" s="427"/>
      <c r="H66" s="427"/>
      <c r="I66" s="427"/>
      <c r="J66" s="427"/>
      <c r="K66" s="427">
        <f t="shared" si="2"/>
        <v>29.5</v>
      </c>
      <c r="L66" s="431" t="e" cm="1">
        <f t="array" ref="L66">_xlfn.IFS(K66&lt;$C$51/2,(($C$51/2)/$C$51)^(1/4),K66&gt;2*$C$51,($C$51*2/$C$51)^(1/4),AND(K66&gt;=$C$51/2,K66&lt;=$C$51*2),(K66/$C$51)^(1/4))</f>
        <v>#DIV/0!</v>
      </c>
      <c r="M66" s="427">
        <v>1</v>
      </c>
      <c r="N66" s="427" t="e">
        <f t="shared" si="1"/>
        <v>#DIV/0!</v>
      </c>
      <c r="O66" s="427"/>
      <c r="P66" s="432" t="e">
        <f>#REF!</f>
        <v>#REF!</v>
      </c>
      <c r="Q66" s="432" t="e">
        <f t="shared" si="0"/>
        <v>#DIV/0!</v>
      </c>
      <c r="R66" s="427"/>
      <c r="S66" s="427"/>
      <c r="T66" s="427"/>
      <c r="U66" s="427"/>
      <c r="V66" s="427"/>
      <c r="W66" s="427"/>
      <c r="X66" s="427"/>
      <c r="Y66" s="427"/>
      <c r="Z66" s="427"/>
      <c r="AA66" s="427"/>
      <c r="AB66" s="427"/>
      <c r="AC66" s="427"/>
      <c r="AD66" s="427"/>
      <c r="AE66" s="427"/>
      <c r="AF66" s="427"/>
      <c r="AG66" s="427"/>
      <c r="AH66" s="427"/>
      <c r="AI66" s="427"/>
    </row>
    <row r="67" spans="2:35" s="386" customFormat="1" ht="20.100000000000001" customHeight="1" x14ac:dyDescent="0.25">
      <c r="F67" s="427"/>
      <c r="G67" s="427"/>
      <c r="H67" s="427"/>
      <c r="I67" s="427"/>
      <c r="J67" s="427"/>
      <c r="K67" s="427">
        <f t="shared" si="2"/>
        <v>30</v>
      </c>
      <c r="L67" s="431" t="e" cm="1">
        <f t="array" ref="L67">_xlfn.IFS(K67&lt;$C$51/2,(($C$51/2)/$C$51)^(1/4),K67&gt;2*$C$51,($C$51*2/$C$51)^(1/4),AND(K67&gt;=$C$51/2,K67&lt;=$C$51*2),(K67/$C$51)^(1/4))</f>
        <v>#DIV/0!</v>
      </c>
      <c r="M67" s="427">
        <v>1</v>
      </c>
      <c r="N67" s="427" t="e">
        <f t="shared" si="1"/>
        <v>#DIV/0!</v>
      </c>
      <c r="O67" s="427"/>
      <c r="P67" s="432" t="e">
        <f>#REF!</f>
        <v>#REF!</v>
      </c>
      <c r="Q67" s="432" t="e">
        <f t="shared" si="0"/>
        <v>#DIV/0!</v>
      </c>
      <c r="R67" s="427"/>
      <c r="S67" s="427"/>
      <c r="T67" s="427"/>
      <c r="U67" s="427"/>
      <c r="V67" s="427"/>
      <c r="W67" s="427"/>
      <c r="X67" s="427"/>
      <c r="Y67" s="427"/>
      <c r="Z67" s="427"/>
      <c r="AA67" s="427"/>
      <c r="AB67" s="427"/>
      <c r="AC67" s="427"/>
      <c r="AD67" s="427"/>
      <c r="AE67" s="427"/>
      <c r="AF67" s="427"/>
      <c r="AG67" s="427"/>
      <c r="AH67" s="427"/>
      <c r="AI67" s="427"/>
    </row>
    <row r="68" spans="2:35" s="386" customFormat="1" ht="20.100000000000001" customHeight="1" x14ac:dyDescent="0.25">
      <c r="F68" s="427"/>
      <c r="G68" s="427"/>
      <c r="H68" s="427"/>
      <c r="I68" s="427"/>
      <c r="J68" s="427"/>
      <c r="K68" s="427">
        <f t="shared" si="2"/>
        <v>30.5</v>
      </c>
      <c r="L68" s="431" t="e" cm="1">
        <f t="array" ref="L68">_xlfn.IFS(K68&lt;$C$51/2,(($C$51/2)/$C$51)^(1/4),K68&gt;2*$C$51,($C$51*2/$C$51)^(1/4),AND(K68&gt;=$C$51/2,K68&lt;=$C$51*2),(K68/$C$51)^(1/4))</f>
        <v>#DIV/0!</v>
      </c>
      <c r="M68" s="427">
        <v>1</v>
      </c>
      <c r="N68" s="427" t="e">
        <f t="shared" si="1"/>
        <v>#DIV/0!</v>
      </c>
      <c r="O68" s="427"/>
      <c r="P68" s="432" t="e">
        <f>#REF!</f>
        <v>#REF!</v>
      </c>
      <c r="Q68" s="432" t="e">
        <f t="shared" si="0"/>
        <v>#DIV/0!</v>
      </c>
      <c r="R68" s="427"/>
      <c r="S68" s="427"/>
      <c r="T68" s="427"/>
      <c r="U68" s="427"/>
      <c r="V68" s="427"/>
      <c r="W68" s="427"/>
      <c r="X68" s="427"/>
      <c r="Y68" s="427"/>
      <c r="Z68" s="427"/>
      <c r="AA68" s="427"/>
      <c r="AB68" s="427"/>
      <c r="AC68" s="427"/>
      <c r="AD68" s="427"/>
      <c r="AE68" s="427"/>
      <c r="AF68" s="427"/>
      <c r="AG68" s="427"/>
      <c r="AH68" s="427"/>
      <c r="AI68" s="427"/>
    </row>
    <row r="69" spans="2:35" s="386" customFormat="1" ht="20.100000000000001" customHeight="1" x14ac:dyDescent="0.25">
      <c r="F69" s="427"/>
      <c r="G69" s="427"/>
      <c r="H69" s="427"/>
      <c r="I69" s="427"/>
      <c r="J69" s="427"/>
      <c r="K69" s="427">
        <f t="shared" si="2"/>
        <v>31</v>
      </c>
      <c r="L69" s="431" t="e" cm="1">
        <f t="array" ref="L69">_xlfn.IFS(K69&lt;$C$51/2,(($C$51/2)/$C$51)^(1/4),K69&gt;2*$C$51,($C$51*2/$C$51)^(1/4),AND(K69&gt;=$C$51/2,K69&lt;=$C$51*2),(K69/$C$51)^(1/4))</f>
        <v>#DIV/0!</v>
      </c>
      <c r="M69" s="427">
        <v>1</v>
      </c>
      <c r="N69" s="427" t="e">
        <f t="shared" si="1"/>
        <v>#DIV/0!</v>
      </c>
      <c r="O69" s="427"/>
      <c r="P69" s="432" t="e">
        <f>#REF!</f>
        <v>#REF!</v>
      </c>
      <c r="Q69" s="432" t="e">
        <f t="shared" si="0"/>
        <v>#DIV/0!</v>
      </c>
      <c r="R69" s="427"/>
      <c r="S69" s="427"/>
      <c r="T69" s="427"/>
      <c r="U69" s="427"/>
      <c r="V69" s="427"/>
      <c r="W69" s="427"/>
      <c r="X69" s="427"/>
      <c r="Y69" s="427"/>
      <c r="Z69" s="427"/>
      <c r="AA69" s="427"/>
      <c r="AB69" s="427"/>
      <c r="AC69" s="427"/>
      <c r="AD69" s="427"/>
      <c r="AE69" s="427"/>
      <c r="AF69" s="427"/>
      <c r="AG69" s="427"/>
      <c r="AH69" s="427"/>
      <c r="AI69" s="427"/>
    </row>
    <row r="70" spans="2:35" s="386" customFormat="1" ht="20.100000000000001" customHeight="1" x14ac:dyDescent="0.25">
      <c r="F70" s="427"/>
      <c r="G70" s="427"/>
      <c r="H70" s="427"/>
      <c r="I70" s="427"/>
      <c r="J70" s="427"/>
      <c r="K70" s="427">
        <f t="shared" si="2"/>
        <v>31.5</v>
      </c>
      <c r="L70" s="431" t="e" cm="1">
        <f t="array" ref="L70">_xlfn.IFS(K70&lt;$C$51/2,(($C$51/2)/$C$51)^(1/4),K70&gt;2*$C$51,($C$51*2/$C$51)^(1/4),AND(K70&gt;=$C$51/2,K70&lt;=$C$51*2),(K70/$C$51)^(1/4))</f>
        <v>#DIV/0!</v>
      </c>
      <c r="M70" s="427">
        <v>1</v>
      </c>
      <c r="N70" s="427" t="e">
        <f t="shared" si="1"/>
        <v>#DIV/0!</v>
      </c>
      <c r="O70" s="427"/>
      <c r="P70" s="432" t="e">
        <f>#REF!</f>
        <v>#REF!</v>
      </c>
      <c r="Q70" s="432" t="e">
        <f t="shared" si="0"/>
        <v>#DIV/0!</v>
      </c>
      <c r="R70" s="427"/>
      <c r="S70" s="427"/>
      <c r="T70" s="427"/>
      <c r="U70" s="427"/>
      <c r="V70" s="427"/>
      <c r="W70" s="427"/>
      <c r="X70" s="427"/>
      <c r="Y70" s="427"/>
      <c r="Z70" s="427"/>
      <c r="AA70" s="427"/>
      <c r="AB70" s="427"/>
      <c r="AC70" s="427"/>
      <c r="AD70" s="427"/>
      <c r="AE70" s="427"/>
      <c r="AF70" s="427"/>
      <c r="AG70" s="427"/>
      <c r="AH70" s="427"/>
      <c r="AI70" s="427"/>
    </row>
    <row r="71" spans="2:35" s="386" customFormat="1" ht="20.100000000000001" customHeight="1" x14ac:dyDescent="0.25">
      <c r="F71" s="427"/>
      <c r="G71" s="427"/>
      <c r="H71" s="427"/>
      <c r="I71" s="427"/>
      <c r="J71" s="427"/>
      <c r="K71" s="427">
        <f>K70+0.5</f>
        <v>32</v>
      </c>
      <c r="L71" s="431" t="e" cm="1">
        <f t="array" ref="L71">_xlfn.IFS(K71&lt;$C$51/2,(($C$51/2)/$C$51)^(1/4),K71&gt;2*$C$51,($C$51*2/$C$51)^(1/4),AND(K71&gt;=$C$51/2,K71&lt;=$C$51*2),(K71/$C$51)^(1/4))</f>
        <v>#DIV/0!</v>
      </c>
      <c r="M71" s="427">
        <v>1</v>
      </c>
      <c r="N71" s="427" t="e">
        <f t="shared" si="1"/>
        <v>#DIV/0!</v>
      </c>
      <c r="O71" s="427"/>
      <c r="P71" s="432" t="e">
        <f>#REF!</f>
        <v>#REF!</v>
      </c>
      <c r="Q71" s="432" t="e">
        <f t="shared" ref="Q71:Q83" si="3">$L$81</f>
        <v>#DIV/0!</v>
      </c>
      <c r="R71" s="427"/>
      <c r="S71" s="427"/>
      <c r="T71" s="427"/>
      <c r="U71" s="427"/>
      <c r="V71" s="427"/>
      <c r="W71" s="427"/>
      <c r="X71" s="427"/>
      <c r="Y71" s="427"/>
      <c r="Z71" s="427"/>
      <c r="AA71" s="427"/>
      <c r="AB71" s="427"/>
      <c r="AC71" s="427"/>
      <c r="AD71" s="427"/>
      <c r="AE71" s="427"/>
      <c r="AF71" s="427"/>
      <c r="AG71" s="427"/>
      <c r="AH71" s="427"/>
      <c r="AI71" s="427"/>
    </row>
    <row r="72" spans="2:35" s="386" customFormat="1" ht="20.100000000000001" customHeight="1" x14ac:dyDescent="0.25">
      <c r="F72" s="427"/>
      <c r="G72" s="427"/>
      <c r="H72" s="427"/>
      <c r="I72" s="427"/>
      <c r="J72" s="427"/>
      <c r="K72" s="427">
        <f t="shared" ref="K72:K83" si="4">K71+0.5</f>
        <v>32.5</v>
      </c>
      <c r="L72" s="431" t="e" cm="1">
        <f t="array" ref="L72">_xlfn.IFS(K72&lt;$C$51/2,(($C$51/2)/$C$51)^(1/4),K72&gt;2*$C$51,($C$51*2/$C$51)^(1/4),AND(K72&gt;=$C$51/2,K72&lt;=$C$51*2),(K72/$C$51)^(1/4))</f>
        <v>#DIV/0!</v>
      </c>
      <c r="M72" s="427">
        <v>1</v>
      </c>
      <c r="N72" s="427" t="e">
        <f t="shared" ref="N72:N83" si="5">L72-1</f>
        <v>#DIV/0!</v>
      </c>
      <c r="O72" s="427"/>
      <c r="P72" s="432" t="e">
        <f>#REF!</f>
        <v>#REF!</v>
      </c>
      <c r="Q72" s="432" t="e">
        <f t="shared" si="3"/>
        <v>#DIV/0!</v>
      </c>
      <c r="R72" s="427"/>
      <c r="S72" s="427"/>
      <c r="T72" s="427"/>
      <c r="U72" s="427"/>
      <c r="V72" s="427"/>
      <c r="W72" s="427"/>
      <c r="X72" s="427"/>
      <c r="Y72" s="427"/>
      <c r="Z72" s="427"/>
      <c r="AA72" s="427"/>
      <c r="AB72" s="427"/>
      <c r="AC72" s="427"/>
      <c r="AD72" s="427"/>
      <c r="AE72" s="427"/>
      <c r="AF72" s="427"/>
      <c r="AG72" s="427"/>
      <c r="AH72" s="427"/>
      <c r="AI72" s="427"/>
    </row>
    <row r="73" spans="2:35" s="386" customFormat="1" ht="20.100000000000001" customHeight="1" x14ac:dyDescent="0.25">
      <c r="F73" s="427"/>
      <c r="G73" s="427"/>
      <c r="H73" s="427"/>
      <c r="I73" s="427"/>
      <c r="J73" s="427"/>
      <c r="K73" s="427">
        <f t="shared" si="4"/>
        <v>33</v>
      </c>
      <c r="L73" s="431" t="e" cm="1">
        <f t="array" ref="L73">_xlfn.IFS(K73&lt;$C$51/2,(($C$51/2)/$C$51)^(1/4),K73&gt;2*$C$51,($C$51*2/$C$51)^(1/4),AND(K73&gt;=$C$51/2,K73&lt;=$C$51*2),(K73/$C$51)^(1/4))</f>
        <v>#DIV/0!</v>
      </c>
      <c r="M73" s="427">
        <v>1</v>
      </c>
      <c r="N73" s="427" t="e">
        <f t="shared" si="5"/>
        <v>#DIV/0!</v>
      </c>
      <c r="O73" s="427"/>
      <c r="P73" s="432" t="e">
        <f>#REF!</f>
        <v>#REF!</v>
      </c>
      <c r="Q73" s="432" t="e">
        <f t="shared" si="3"/>
        <v>#DIV/0!</v>
      </c>
      <c r="R73" s="427"/>
      <c r="S73" s="427"/>
      <c r="T73" s="427"/>
      <c r="U73" s="427"/>
      <c r="V73" s="427"/>
      <c r="W73" s="427"/>
      <c r="X73" s="427"/>
      <c r="Y73" s="427"/>
      <c r="Z73" s="427"/>
      <c r="AA73" s="427"/>
      <c r="AB73" s="427"/>
      <c r="AC73" s="427"/>
      <c r="AD73" s="427"/>
      <c r="AE73" s="427"/>
      <c r="AF73" s="427"/>
      <c r="AG73" s="427"/>
      <c r="AH73" s="427"/>
      <c r="AI73" s="427"/>
    </row>
    <row r="74" spans="2:35" s="386" customFormat="1" ht="20.100000000000001" customHeight="1" x14ac:dyDescent="0.25">
      <c r="F74" s="427"/>
      <c r="G74" s="427"/>
      <c r="H74" s="427"/>
      <c r="I74" s="427"/>
      <c r="J74" s="427"/>
      <c r="K74" s="427">
        <f t="shared" si="4"/>
        <v>33.5</v>
      </c>
      <c r="L74" s="431" t="e" cm="1">
        <f t="array" ref="L74">_xlfn.IFS(K74&lt;$C$51/2,(($C$51/2)/$C$51)^(1/4),K74&gt;2*$C$51,($C$51*2/$C$51)^(1/4),AND(K74&gt;=$C$51/2,K74&lt;=$C$51*2),(K74/$C$51)^(1/4))</f>
        <v>#DIV/0!</v>
      </c>
      <c r="M74" s="427">
        <v>1</v>
      </c>
      <c r="N74" s="427" t="e">
        <f t="shared" si="5"/>
        <v>#DIV/0!</v>
      </c>
      <c r="O74" s="427"/>
      <c r="P74" s="432" t="e">
        <f>#REF!</f>
        <v>#REF!</v>
      </c>
      <c r="Q74" s="432" t="e">
        <f t="shared" si="3"/>
        <v>#DIV/0!</v>
      </c>
      <c r="R74" s="427"/>
      <c r="S74" s="427"/>
      <c r="T74" s="427"/>
      <c r="U74" s="427"/>
      <c r="V74" s="427"/>
      <c r="W74" s="427"/>
      <c r="X74" s="427"/>
      <c r="Y74" s="427"/>
      <c r="Z74" s="427"/>
      <c r="AA74" s="427"/>
      <c r="AB74" s="427"/>
      <c r="AC74" s="427"/>
      <c r="AD74" s="427"/>
      <c r="AE74" s="427"/>
      <c r="AF74" s="427"/>
      <c r="AG74" s="427"/>
      <c r="AH74" s="427"/>
      <c r="AI74" s="427"/>
    </row>
    <row r="75" spans="2:35" s="386" customFormat="1" ht="20.100000000000001" customHeight="1" x14ac:dyDescent="0.25">
      <c r="F75" s="427"/>
      <c r="G75" s="427"/>
      <c r="H75" s="427"/>
      <c r="I75" s="427"/>
      <c r="J75" s="427"/>
      <c r="K75" s="427">
        <f t="shared" si="4"/>
        <v>34</v>
      </c>
      <c r="L75" s="431" t="e" cm="1">
        <f t="array" ref="L75">_xlfn.IFS(K75&lt;$C$51/2,(($C$51/2)/$C$51)^(1/4),K75&gt;2*$C$51,($C$51*2/$C$51)^(1/4),AND(K75&gt;=$C$51/2,K75&lt;=$C$51*2),(K75/$C$51)^(1/4))</f>
        <v>#DIV/0!</v>
      </c>
      <c r="M75" s="427">
        <v>1</v>
      </c>
      <c r="N75" s="427" t="e">
        <f t="shared" si="5"/>
        <v>#DIV/0!</v>
      </c>
      <c r="O75" s="427"/>
      <c r="P75" s="432" t="e">
        <f>#REF!</f>
        <v>#REF!</v>
      </c>
      <c r="Q75" s="432" t="e">
        <f t="shared" si="3"/>
        <v>#DIV/0!</v>
      </c>
      <c r="R75" s="427"/>
      <c r="S75" s="427"/>
      <c r="T75" s="427"/>
      <c r="U75" s="427"/>
      <c r="V75" s="427"/>
      <c r="W75" s="427"/>
      <c r="X75" s="427"/>
      <c r="Y75" s="427"/>
      <c r="Z75" s="427"/>
      <c r="AA75" s="427"/>
      <c r="AB75" s="427"/>
      <c r="AC75" s="427"/>
      <c r="AD75" s="427"/>
      <c r="AE75" s="427"/>
      <c r="AF75" s="427"/>
      <c r="AG75" s="427"/>
      <c r="AH75" s="427"/>
      <c r="AI75" s="427"/>
    </row>
    <row r="76" spans="2:35" s="386" customFormat="1" ht="20.100000000000001" customHeight="1" x14ac:dyDescent="0.25">
      <c r="F76" s="427"/>
      <c r="G76" s="427"/>
      <c r="H76" s="427"/>
      <c r="I76" s="427"/>
      <c r="J76" s="427"/>
      <c r="K76" s="427">
        <f t="shared" si="4"/>
        <v>34.5</v>
      </c>
      <c r="L76" s="431" t="e" cm="1">
        <f t="array" ref="L76">_xlfn.IFS(K76&lt;$C$51/2,(($C$51/2)/$C$51)^(1/4),K76&gt;2*$C$51,($C$51*2/$C$51)^(1/4),AND(K76&gt;=$C$51/2,K76&lt;=$C$51*2),(K76/$C$51)^(1/4))</f>
        <v>#DIV/0!</v>
      </c>
      <c r="M76" s="427">
        <v>1</v>
      </c>
      <c r="N76" s="427" t="e">
        <f t="shared" si="5"/>
        <v>#DIV/0!</v>
      </c>
      <c r="O76" s="427"/>
      <c r="P76" s="432" t="e">
        <f>#REF!</f>
        <v>#REF!</v>
      </c>
      <c r="Q76" s="432" t="e">
        <f t="shared" si="3"/>
        <v>#DIV/0!</v>
      </c>
      <c r="R76" s="427"/>
      <c r="S76" s="427"/>
      <c r="T76" s="427"/>
      <c r="U76" s="427"/>
      <c r="V76" s="427"/>
      <c r="W76" s="427"/>
      <c r="X76" s="427"/>
      <c r="Y76" s="427"/>
      <c r="Z76" s="427"/>
      <c r="AA76" s="427"/>
      <c r="AB76" s="427"/>
      <c r="AC76" s="427"/>
      <c r="AD76" s="427"/>
      <c r="AE76" s="427"/>
      <c r="AF76" s="427"/>
      <c r="AG76" s="427"/>
      <c r="AH76" s="427"/>
      <c r="AI76" s="427"/>
    </row>
    <row r="77" spans="2:35" s="386" customFormat="1" ht="20.100000000000001" customHeight="1" x14ac:dyDescent="0.25">
      <c r="F77" s="427"/>
      <c r="G77" s="427"/>
      <c r="H77" s="427"/>
      <c r="I77" s="427"/>
      <c r="J77" s="427"/>
      <c r="K77" s="427">
        <f t="shared" si="4"/>
        <v>35</v>
      </c>
      <c r="L77" s="431" t="e" cm="1">
        <f t="array" ref="L77">_xlfn.IFS(K77&lt;$C$51/2,(($C$51/2)/$C$51)^(1/4),K77&gt;2*$C$51,($C$51*2/$C$51)^(1/4),AND(K77&gt;=$C$51/2,K77&lt;=$C$51*2),(K77/$C$51)^(1/4))</f>
        <v>#DIV/0!</v>
      </c>
      <c r="M77" s="427">
        <v>1</v>
      </c>
      <c r="N77" s="427" t="e">
        <f t="shared" si="5"/>
        <v>#DIV/0!</v>
      </c>
      <c r="O77" s="427"/>
      <c r="P77" s="432" t="e">
        <f>#REF!</f>
        <v>#REF!</v>
      </c>
      <c r="Q77" s="432" t="e">
        <f t="shared" si="3"/>
        <v>#DIV/0!</v>
      </c>
      <c r="R77" s="427"/>
      <c r="S77" s="427"/>
      <c r="T77" s="427"/>
      <c r="U77" s="427"/>
      <c r="V77" s="427"/>
      <c r="W77" s="427"/>
      <c r="X77" s="427"/>
      <c r="Y77" s="427"/>
      <c r="Z77" s="427"/>
      <c r="AA77" s="427"/>
      <c r="AB77" s="427"/>
      <c r="AC77" s="427"/>
      <c r="AD77" s="427"/>
      <c r="AE77" s="427"/>
      <c r="AF77" s="427"/>
      <c r="AG77" s="427"/>
      <c r="AH77" s="427"/>
      <c r="AI77" s="427"/>
    </row>
    <row r="78" spans="2:35" s="386" customFormat="1" ht="20.100000000000001" customHeight="1" x14ac:dyDescent="0.25">
      <c r="F78" s="427"/>
      <c r="G78" s="427"/>
      <c r="H78" s="427"/>
      <c r="I78" s="427"/>
      <c r="J78" s="427"/>
      <c r="K78" s="427">
        <f t="shared" si="4"/>
        <v>35.5</v>
      </c>
      <c r="L78" s="431" t="e" cm="1">
        <f t="array" ref="L78">_xlfn.IFS(K78&lt;$C$51/2,(($C$51/2)/$C$51)^(1/4),K78&gt;2*$C$51,($C$51*2/$C$51)^(1/4),AND(K78&gt;=$C$51/2,K78&lt;=$C$51*2),(K78/$C$51)^(1/4))</f>
        <v>#DIV/0!</v>
      </c>
      <c r="M78" s="427">
        <v>1</v>
      </c>
      <c r="N78" s="427" t="e">
        <f t="shared" si="5"/>
        <v>#DIV/0!</v>
      </c>
      <c r="O78" s="427"/>
      <c r="P78" s="432" t="e">
        <f>#REF!</f>
        <v>#REF!</v>
      </c>
      <c r="Q78" s="432" t="e">
        <f t="shared" si="3"/>
        <v>#DIV/0!</v>
      </c>
      <c r="R78" s="427"/>
      <c r="S78" s="427"/>
      <c r="T78" s="427"/>
      <c r="U78" s="427"/>
      <c r="V78" s="427"/>
      <c r="W78" s="427"/>
      <c r="X78" s="427"/>
      <c r="Y78" s="427"/>
      <c r="Z78" s="427"/>
      <c r="AA78" s="427"/>
      <c r="AB78" s="427"/>
      <c r="AC78" s="427"/>
      <c r="AD78" s="427"/>
      <c r="AE78" s="427"/>
      <c r="AF78" s="427"/>
      <c r="AG78" s="427"/>
      <c r="AH78" s="427"/>
      <c r="AI78" s="427"/>
    </row>
    <row r="79" spans="2:35" s="386" customFormat="1" ht="20.100000000000001" customHeight="1" x14ac:dyDescent="0.25">
      <c r="F79" s="427"/>
      <c r="G79" s="427"/>
      <c r="H79" s="427"/>
      <c r="I79" s="427"/>
      <c r="J79" s="427"/>
      <c r="K79" s="427">
        <f t="shared" si="4"/>
        <v>36</v>
      </c>
      <c r="L79" s="431" t="e" cm="1">
        <f t="array" ref="L79">_xlfn.IFS(K79&lt;$C$51/2,(($C$51/2)/$C$51)^(1/4),K79&gt;2*$C$51,($C$51*2/$C$51)^(1/4),AND(K79&gt;=$C$51/2,K79&lt;=$C$51*2),(K79/$C$51)^(1/4))</f>
        <v>#DIV/0!</v>
      </c>
      <c r="M79" s="427">
        <v>1</v>
      </c>
      <c r="N79" s="427" t="e">
        <f t="shared" si="5"/>
        <v>#DIV/0!</v>
      </c>
      <c r="O79" s="427"/>
      <c r="P79" s="432" t="e">
        <f>#REF!</f>
        <v>#REF!</v>
      </c>
      <c r="Q79" s="432" t="e">
        <f t="shared" si="3"/>
        <v>#DIV/0!</v>
      </c>
      <c r="R79" s="427"/>
      <c r="S79" s="427"/>
      <c r="T79" s="427"/>
      <c r="U79" s="427"/>
      <c r="V79" s="427"/>
      <c r="W79" s="427"/>
      <c r="X79" s="427"/>
      <c r="Y79" s="427"/>
      <c r="Z79" s="427"/>
      <c r="AA79" s="427"/>
      <c r="AB79" s="427"/>
      <c r="AC79" s="427"/>
      <c r="AD79" s="427"/>
      <c r="AE79" s="427"/>
      <c r="AF79" s="427"/>
      <c r="AG79" s="427"/>
      <c r="AH79" s="427"/>
      <c r="AI79" s="427"/>
    </row>
    <row r="80" spans="2:35" s="386" customFormat="1" ht="20.100000000000001" customHeight="1" x14ac:dyDescent="0.25">
      <c r="F80" s="427"/>
      <c r="G80" s="427"/>
      <c r="H80" s="427"/>
      <c r="I80" s="427"/>
      <c r="J80" s="427"/>
      <c r="K80" s="427">
        <f t="shared" si="4"/>
        <v>36.5</v>
      </c>
      <c r="L80" s="431" t="e" cm="1">
        <f t="array" ref="L80">_xlfn.IFS(K80&lt;$C$51/2,(($C$51/2)/$C$51)^(1/4),K80&gt;2*$C$51,($C$51*2/$C$51)^(1/4),AND(K80&gt;=$C$51/2,K80&lt;=$C$51*2),(K80/$C$51)^(1/4))</f>
        <v>#DIV/0!</v>
      </c>
      <c r="M80" s="427">
        <v>1</v>
      </c>
      <c r="N80" s="427" t="e">
        <f t="shared" si="5"/>
        <v>#DIV/0!</v>
      </c>
      <c r="O80" s="427"/>
      <c r="P80" s="432" t="e">
        <f>#REF!</f>
        <v>#REF!</v>
      </c>
      <c r="Q80" s="432" t="e">
        <f t="shared" si="3"/>
        <v>#DIV/0!</v>
      </c>
      <c r="R80" s="427"/>
      <c r="S80" s="427"/>
      <c r="T80" s="427"/>
      <c r="U80" s="427"/>
      <c r="V80" s="427"/>
      <c r="W80" s="427"/>
      <c r="X80" s="427"/>
      <c r="Y80" s="427"/>
      <c r="Z80" s="427"/>
      <c r="AA80" s="427"/>
      <c r="AB80" s="427"/>
      <c r="AC80" s="427"/>
      <c r="AD80" s="427"/>
      <c r="AE80" s="427"/>
      <c r="AF80" s="427"/>
      <c r="AG80" s="427"/>
      <c r="AH80" s="427"/>
      <c r="AI80" s="427"/>
    </row>
    <row r="81" spans="1:35" s="386" customFormat="1" ht="20.100000000000001" customHeight="1" x14ac:dyDescent="0.25">
      <c r="F81" s="427"/>
      <c r="G81" s="427"/>
      <c r="H81" s="427"/>
      <c r="I81" s="427"/>
      <c r="J81" s="427"/>
      <c r="K81" s="427">
        <f t="shared" si="4"/>
        <v>37</v>
      </c>
      <c r="L81" s="431" t="e" cm="1">
        <f t="array" ref="L81">_xlfn.IFS(K81&lt;$C$51/2,(($C$51/2)/$C$51)^(1/4),K81&gt;2*$C$51,($C$51*2/$C$51)^(1/4),AND(K81&gt;=$C$51/2,K81&lt;=$C$51*2),(K81/$C$51)^(1/4))</f>
        <v>#DIV/0!</v>
      </c>
      <c r="M81" s="427">
        <v>1</v>
      </c>
      <c r="N81" s="427" t="e">
        <f t="shared" si="5"/>
        <v>#DIV/0!</v>
      </c>
      <c r="O81" s="427"/>
      <c r="P81" s="432" t="e">
        <f>#REF!</f>
        <v>#REF!</v>
      </c>
      <c r="Q81" s="432" t="e">
        <f t="shared" si="3"/>
        <v>#DIV/0!</v>
      </c>
      <c r="R81" s="427"/>
      <c r="S81" s="427"/>
      <c r="T81" s="427"/>
      <c r="U81" s="427"/>
      <c r="V81" s="427"/>
      <c r="W81" s="427"/>
      <c r="X81" s="427"/>
      <c r="Y81" s="427"/>
      <c r="Z81" s="427"/>
      <c r="AA81" s="427"/>
      <c r="AB81" s="427"/>
      <c r="AC81" s="427"/>
      <c r="AD81" s="427"/>
      <c r="AE81" s="427"/>
      <c r="AF81" s="427"/>
      <c r="AG81" s="427"/>
      <c r="AH81" s="427"/>
      <c r="AI81" s="427"/>
    </row>
    <row r="82" spans="1:35" s="386" customFormat="1" ht="20.100000000000001" customHeight="1" x14ac:dyDescent="0.25">
      <c r="F82" s="427"/>
      <c r="G82" s="427"/>
      <c r="H82" s="427"/>
      <c r="I82" s="427"/>
      <c r="J82" s="427"/>
      <c r="K82" s="427">
        <f t="shared" si="4"/>
        <v>37.5</v>
      </c>
      <c r="L82" s="431" t="e" cm="1">
        <f t="array" ref="L82">_xlfn.IFS(K82&lt;$C$51/2,(($C$51/2)/$C$51)^(1/4),K82&gt;2*$C$51,($C$51*2/$C$51)^(1/4),AND(K82&gt;=$C$51/2,K82&lt;=$C$51*2),(K82/$C$51)^(1/4))</f>
        <v>#DIV/0!</v>
      </c>
      <c r="M82" s="427">
        <v>1</v>
      </c>
      <c r="N82" s="427" t="e">
        <f t="shared" si="5"/>
        <v>#DIV/0!</v>
      </c>
      <c r="O82" s="427"/>
      <c r="P82" s="432" t="e">
        <f>#REF!</f>
        <v>#REF!</v>
      </c>
      <c r="Q82" s="432" t="e">
        <f t="shared" si="3"/>
        <v>#DIV/0!</v>
      </c>
      <c r="R82" s="427"/>
      <c r="S82" s="427"/>
      <c r="T82" s="427"/>
      <c r="U82" s="427"/>
      <c r="V82" s="427"/>
      <c r="W82" s="427"/>
      <c r="X82" s="427"/>
      <c r="Y82" s="427"/>
      <c r="Z82" s="427"/>
      <c r="AA82" s="427"/>
      <c r="AB82" s="427"/>
      <c r="AC82" s="427"/>
      <c r="AD82" s="427"/>
      <c r="AE82" s="427"/>
      <c r="AF82" s="427"/>
      <c r="AG82" s="427"/>
      <c r="AH82" s="427"/>
      <c r="AI82" s="427"/>
    </row>
    <row r="83" spans="1:35" s="386" customFormat="1" ht="20.100000000000001" customHeight="1" x14ac:dyDescent="0.25">
      <c r="F83" s="427"/>
      <c r="G83" s="427"/>
      <c r="H83" s="427"/>
      <c r="I83" s="427"/>
      <c r="J83" s="427"/>
      <c r="K83" s="427">
        <f t="shared" si="4"/>
        <v>38</v>
      </c>
      <c r="L83" s="431" t="e" cm="1">
        <f t="array" ref="L83">_xlfn.IFS(K83&lt;$C$51/2,(($C$51/2)/$C$51)^(1/4),K83&gt;2*$C$51,($C$51*2/$C$51)^(1/4),AND(K83&gt;=$C$51/2,K83&lt;=$C$51*2),(K83/$C$51)^(1/4))</f>
        <v>#DIV/0!</v>
      </c>
      <c r="M83" s="427">
        <v>2</v>
      </c>
      <c r="N83" s="427" t="e">
        <f t="shared" si="5"/>
        <v>#DIV/0!</v>
      </c>
      <c r="O83" s="427"/>
      <c r="P83" s="432" t="e">
        <f>#REF!</f>
        <v>#REF!</v>
      </c>
      <c r="Q83" s="432" t="e">
        <f t="shared" si="3"/>
        <v>#DIV/0!</v>
      </c>
      <c r="R83" s="427"/>
      <c r="S83" s="427"/>
      <c r="T83" s="427"/>
      <c r="U83" s="427"/>
      <c r="V83" s="427"/>
      <c r="W83" s="427"/>
      <c r="X83" s="427"/>
      <c r="Y83" s="427"/>
      <c r="Z83" s="427"/>
      <c r="AA83" s="427"/>
      <c r="AB83" s="427"/>
      <c r="AC83" s="427"/>
      <c r="AD83" s="427"/>
      <c r="AE83" s="427"/>
      <c r="AF83" s="427"/>
      <c r="AG83" s="427"/>
      <c r="AH83" s="427"/>
      <c r="AI83" s="427"/>
    </row>
    <row r="84" spans="1:35" s="386" customFormat="1" ht="20.100000000000001" customHeight="1" x14ac:dyDescent="0.25">
      <c r="F84" s="427"/>
      <c r="G84" s="427"/>
      <c r="H84" s="427"/>
      <c r="I84" s="427"/>
      <c r="J84" s="427"/>
      <c r="K84" s="427"/>
      <c r="L84" s="427"/>
      <c r="M84" s="427"/>
      <c r="N84" s="427"/>
      <c r="O84" s="427"/>
      <c r="P84" s="427"/>
      <c r="Q84" s="427"/>
      <c r="R84" s="427"/>
      <c r="S84" s="427"/>
      <c r="T84" s="427"/>
      <c r="U84" s="427"/>
      <c r="V84" s="427"/>
      <c r="W84" s="427"/>
      <c r="X84" s="427"/>
      <c r="Y84" s="427"/>
      <c r="Z84" s="427"/>
      <c r="AA84" s="427"/>
      <c r="AB84" s="427"/>
      <c r="AC84" s="427"/>
      <c r="AD84" s="427"/>
      <c r="AE84" s="427"/>
      <c r="AF84" s="427"/>
      <c r="AG84" s="427"/>
      <c r="AH84" s="427"/>
      <c r="AI84" s="427"/>
    </row>
    <row r="85" spans="1:35" s="386" customFormat="1" ht="20.100000000000001" customHeight="1" x14ac:dyDescent="0.25">
      <c r="F85" s="427"/>
      <c r="G85" s="427"/>
      <c r="H85" s="427"/>
      <c r="I85" s="427"/>
      <c r="J85" s="427"/>
      <c r="K85" s="427"/>
      <c r="L85" s="427"/>
      <c r="M85" s="427"/>
      <c r="N85" s="427"/>
      <c r="O85" s="427"/>
      <c r="P85" s="427"/>
      <c r="Q85" s="427"/>
      <c r="R85" s="427"/>
      <c r="S85" s="427"/>
      <c r="T85" s="427"/>
      <c r="U85" s="427"/>
      <c r="V85" s="427"/>
      <c r="W85" s="427"/>
      <c r="X85" s="427"/>
      <c r="Y85" s="427"/>
      <c r="Z85" s="427"/>
      <c r="AA85" s="427"/>
      <c r="AB85" s="427"/>
      <c r="AC85" s="427"/>
      <c r="AD85" s="427"/>
      <c r="AE85" s="427"/>
      <c r="AF85" s="427"/>
      <c r="AG85" s="427"/>
      <c r="AH85" s="427"/>
      <c r="AI85" s="427"/>
    </row>
    <row r="86" spans="1:35" s="386" customFormat="1" ht="20.100000000000001" customHeight="1" x14ac:dyDescent="0.25">
      <c r="F86" s="427"/>
      <c r="G86" s="427"/>
      <c r="H86" s="427"/>
      <c r="I86" s="427"/>
      <c r="J86" s="427"/>
      <c r="K86" s="427"/>
      <c r="L86" s="427"/>
      <c r="M86" s="427"/>
      <c r="N86" s="427"/>
      <c r="O86" s="427"/>
      <c r="P86" s="427"/>
      <c r="Q86" s="427"/>
      <c r="R86" s="427"/>
      <c r="S86" s="427"/>
      <c r="T86" s="427"/>
      <c r="U86" s="427"/>
      <c r="V86" s="427"/>
      <c r="W86" s="427"/>
      <c r="X86" s="427"/>
      <c r="Y86" s="427"/>
      <c r="Z86" s="427"/>
      <c r="AA86" s="427"/>
      <c r="AB86" s="427"/>
      <c r="AC86" s="427"/>
      <c r="AD86" s="427"/>
      <c r="AE86" s="427"/>
      <c r="AF86" s="427"/>
      <c r="AG86" s="427"/>
      <c r="AH86" s="427"/>
      <c r="AI86" s="427"/>
    </row>
    <row r="87" spans="1:35" s="386" customFormat="1" ht="20.100000000000001" customHeight="1" x14ac:dyDescent="0.25">
      <c r="A87" s="389" t="s">
        <v>59</v>
      </c>
      <c r="F87" s="427"/>
      <c r="G87" s="427"/>
      <c r="H87" s="427"/>
      <c r="I87" s="427"/>
      <c r="J87" s="427"/>
      <c r="K87" s="427"/>
      <c r="L87" s="427"/>
      <c r="M87" s="427"/>
      <c r="N87" s="427"/>
      <c r="O87" s="427"/>
      <c r="P87" s="427"/>
      <c r="Q87" s="427"/>
      <c r="R87" s="427"/>
      <c r="S87" s="427"/>
      <c r="T87" s="427"/>
      <c r="U87" s="427"/>
      <c r="V87" s="427"/>
      <c r="W87" s="427"/>
      <c r="X87" s="427"/>
      <c r="Y87" s="427"/>
      <c r="Z87" s="427"/>
      <c r="AA87" s="427"/>
      <c r="AB87" s="427"/>
      <c r="AC87" s="427"/>
      <c r="AD87" s="427"/>
      <c r="AE87" s="427"/>
      <c r="AF87" s="427"/>
      <c r="AG87" s="427"/>
      <c r="AH87" s="427"/>
      <c r="AI87" s="427"/>
    </row>
    <row r="88" spans="1:35" s="386" customFormat="1" ht="20.100000000000001" customHeight="1" x14ac:dyDescent="0.25">
      <c r="A88" s="407" t="s">
        <v>756</v>
      </c>
      <c r="B88" s="407"/>
      <c r="C88" s="407"/>
      <c r="D88" s="407"/>
      <c r="E88" s="407"/>
      <c r="F88" s="427"/>
      <c r="G88" s="427"/>
      <c r="H88" s="427"/>
      <c r="I88" s="427"/>
      <c r="J88" s="427"/>
      <c r="K88" s="427"/>
      <c r="L88" s="427"/>
      <c r="M88" s="427"/>
      <c r="N88" s="427"/>
      <c r="O88" s="427"/>
      <c r="P88" s="427"/>
      <c r="Q88" s="427"/>
      <c r="R88" s="427"/>
      <c r="S88" s="427"/>
      <c r="T88" s="427"/>
      <c r="U88" s="427"/>
      <c r="V88" s="427"/>
      <c r="W88" s="427"/>
      <c r="X88" s="427"/>
      <c r="Y88" s="427"/>
      <c r="Z88" s="427"/>
      <c r="AA88" s="427"/>
      <c r="AB88" s="427"/>
      <c r="AC88" s="427"/>
      <c r="AD88" s="427"/>
      <c r="AE88" s="427"/>
      <c r="AF88" s="427"/>
      <c r="AG88" s="427"/>
      <c r="AH88" s="427"/>
      <c r="AI88" s="427"/>
    </row>
    <row r="89" spans="1:35" s="386" customFormat="1" ht="20.100000000000001" customHeight="1" x14ac:dyDescent="0.25">
      <c r="A89" s="407" t="s">
        <v>757</v>
      </c>
      <c r="B89" s="407"/>
      <c r="C89" s="407"/>
      <c r="D89" s="407"/>
      <c r="E89" s="407"/>
      <c r="F89" s="427"/>
      <c r="G89" s="427"/>
      <c r="H89" s="427"/>
      <c r="I89" s="427"/>
      <c r="J89" s="427"/>
      <c r="K89" s="427"/>
      <c r="L89" s="431"/>
      <c r="M89" s="427"/>
      <c r="N89" s="427"/>
      <c r="O89" s="427"/>
      <c r="P89" s="427"/>
      <c r="Q89" s="427"/>
      <c r="R89" s="427"/>
      <c r="S89" s="427"/>
      <c r="T89" s="427"/>
      <c r="U89" s="427"/>
      <c r="V89" s="427"/>
      <c r="W89" s="427"/>
      <c r="X89" s="427"/>
      <c r="Y89" s="427"/>
      <c r="Z89" s="427"/>
      <c r="AA89" s="427"/>
      <c r="AB89" s="427"/>
      <c r="AC89" s="427"/>
      <c r="AD89" s="427"/>
      <c r="AE89" s="427"/>
      <c r="AF89" s="427"/>
      <c r="AG89" s="427"/>
      <c r="AH89" s="427"/>
      <c r="AI89" s="427"/>
    </row>
    <row r="90" spans="1:35" s="386" customFormat="1" ht="20.100000000000001" customHeight="1" x14ac:dyDescent="0.25">
      <c r="A90" s="407"/>
      <c r="B90" s="407"/>
      <c r="C90" s="407"/>
      <c r="D90" s="407"/>
      <c r="E90" s="407"/>
      <c r="F90" s="427"/>
      <c r="G90" s="427"/>
      <c r="H90" s="427"/>
      <c r="I90" s="427"/>
      <c r="J90" s="427"/>
      <c r="K90" s="427"/>
      <c r="L90" s="431"/>
      <c r="M90" s="427"/>
      <c r="N90" s="427"/>
      <c r="O90" s="427"/>
      <c r="P90" s="427"/>
      <c r="Q90" s="427"/>
      <c r="R90" s="427"/>
      <c r="S90" s="427"/>
      <c r="T90" s="427"/>
      <c r="U90" s="427"/>
      <c r="V90" s="427"/>
      <c r="W90" s="427"/>
      <c r="X90" s="427"/>
      <c r="Y90" s="427"/>
      <c r="Z90" s="427"/>
      <c r="AA90" s="427"/>
      <c r="AB90" s="427"/>
      <c r="AC90" s="427"/>
      <c r="AD90" s="427"/>
      <c r="AE90" s="427"/>
      <c r="AF90" s="427"/>
      <c r="AG90" s="427"/>
      <c r="AH90" s="427"/>
      <c r="AI90" s="427"/>
    </row>
    <row r="91" spans="1:35" s="386" customFormat="1" ht="20.100000000000001" customHeight="1" x14ac:dyDescent="0.25">
      <c r="A91" s="407" t="s">
        <v>681</v>
      </c>
      <c r="B91" s="407"/>
      <c r="C91" s="407"/>
      <c r="D91" s="407"/>
      <c r="E91" s="407"/>
      <c r="F91" s="427"/>
      <c r="G91" s="427"/>
      <c r="H91" s="427"/>
      <c r="I91" s="427"/>
      <c r="J91" s="427"/>
      <c r="K91" s="427"/>
      <c r="L91" s="431"/>
      <c r="M91" s="427"/>
      <c r="N91" s="427"/>
      <c r="O91" s="427"/>
      <c r="P91" s="427"/>
      <c r="Q91" s="427"/>
      <c r="R91" s="427"/>
      <c r="S91" s="427"/>
      <c r="T91" s="427"/>
      <c r="U91" s="427"/>
      <c r="V91" s="427"/>
      <c r="W91" s="427"/>
      <c r="X91" s="427"/>
      <c r="Y91" s="427"/>
      <c r="Z91" s="427"/>
      <c r="AA91" s="427"/>
      <c r="AB91" s="427"/>
      <c r="AC91" s="427"/>
      <c r="AD91" s="427"/>
      <c r="AE91" s="427"/>
      <c r="AF91" s="427"/>
      <c r="AG91" s="427"/>
      <c r="AH91" s="427"/>
      <c r="AI91" s="427"/>
    </row>
    <row r="92" spans="1:35" s="386" customFormat="1" ht="20.100000000000001" customHeight="1" x14ac:dyDescent="0.25">
      <c r="A92" s="407" t="s">
        <v>758</v>
      </c>
      <c r="B92" s="407"/>
      <c r="C92" s="407"/>
      <c r="D92" s="407"/>
      <c r="E92" s="407"/>
      <c r="F92" s="427"/>
      <c r="G92" s="427"/>
      <c r="H92" s="427"/>
      <c r="I92" s="427"/>
      <c r="J92" s="427"/>
      <c r="K92" s="427"/>
      <c r="L92" s="431"/>
      <c r="M92" s="427"/>
      <c r="N92" s="427"/>
      <c r="O92" s="427"/>
      <c r="P92" s="427"/>
      <c r="Q92" s="427"/>
      <c r="R92" s="427"/>
      <c r="S92" s="427"/>
      <c r="T92" s="427"/>
      <c r="U92" s="427"/>
      <c r="V92" s="427"/>
      <c r="W92" s="427"/>
      <c r="X92" s="427"/>
      <c r="Y92" s="427"/>
      <c r="Z92" s="427"/>
      <c r="AA92" s="427"/>
      <c r="AB92" s="427"/>
      <c r="AC92" s="427"/>
      <c r="AD92" s="427"/>
      <c r="AE92" s="427"/>
      <c r="AF92" s="427"/>
      <c r="AG92" s="427"/>
      <c r="AH92" s="427"/>
      <c r="AI92" s="427"/>
    </row>
    <row r="93" spans="1:35" s="386" customFormat="1" ht="20.100000000000001" customHeight="1" x14ac:dyDescent="0.25">
      <c r="A93" s="407" t="s">
        <v>759</v>
      </c>
      <c r="B93" s="407"/>
      <c r="C93" s="407"/>
      <c r="D93" s="407"/>
      <c r="E93" s="407"/>
      <c r="F93" s="427"/>
      <c r="G93" s="427"/>
      <c r="H93" s="427"/>
      <c r="I93" s="427"/>
      <c r="J93" s="427"/>
      <c r="K93" s="427"/>
      <c r="L93" s="431"/>
      <c r="M93" s="427"/>
      <c r="N93" s="427"/>
      <c r="O93" s="427"/>
      <c r="P93" s="427"/>
      <c r="Q93" s="427"/>
      <c r="R93" s="427"/>
      <c r="S93" s="427"/>
      <c r="T93" s="427"/>
      <c r="U93" s="427"/>
      <c r="V93" s="427"/>
      <c r="W93" s="427"/>
      <c r="X93" s="427"/>
      <c r="Y93" s="427"/>
      <c r="Z93" s="427"/>
      <c r="AA93" s="427"/>
      <c r="AB93" s="427"/>
      <c r="AC93" s="427"/>
      <c r="AD93" s="427"/>
      <c r="AE93" s="427"/>
      <c r="AF93" s="427"/>
      <c r="AG93" s="427"/>
      <c r="AH93" s="427"/>
      <c r="AI93" s="427"/>
    </row>
    <row r="94" spans="1:35" s="386" customFormat="1" ht="20.100000000000001" customHeight="1" x14ac:dyDescent="0.25">
      <c r="A94" s="407"/>
      <c r="B94" s="407"/>
      <c r="C94" s="407"/>
      <c r="D94" s="407"/>
      <c r="E94" s="407"/>
      <c r="F94" s="427"/>
      <c r="G94" s="427"/>
      <c r="H94" s="427"/>
      <c r="I94" s="427"/>
      <c r="J94" s="427"/>
      <c r="K94" s="427"/>
      <c r="L94" s="431"/>
      <c r="M94" s="427"/>
      <c r="N94" s="427"/>
      <c r="O94" s="427"/>
      <c r="P94" s="427"/>
      <c r="Q94" s="427"/>
      <c r="R94" s="427"/>
      <c r="S94" s="427"/>
      <c r="T94" s="427"/>
      <c r="U94" s="427"/>
      <c r="V94" s="427"/>
      <c r="W94" s="427"/>
      <c r="X94" s="427"/>
      <c r="Y94" s="427"/>
      <c r="Z94" s="427"/>
      <c r="AA94" s="427"/>
      <c r="AB94" s="427"/>
      <c r="AC94" s="427"/>
      <c r="AD94" s="427"/>
      <c r="AE94" s="427"/>
      <c r="AF94" s="427"/>
      <c r="AG94" s="427"/>
      <c r="AH94" s="427"/>
      <c r="AI94" s="427"/>
    </row>
    <row r="95" spans="1:35" s="386" customFormat="1" ht="20.100000000000001" customHeight="1" x14ac:dyDescent="0.25">
      <c r="F95" s="427"/>
      <c r="G95" s="427"/>
      <c r="H95" s="427"/>
      <c r="I95" s="427"/>
      <c r="J95" s="427"/>
      <c r="K95" s="427"/>
      <c r="L95" s="431"/>
      <c r="M95" s="427"/>
      <c r="N95" s="427"/>
      <c r="O95" s="427"/>
      <c r="P95" s="427"/>
      <c r="Q95" s="427"/>
      <c r="R95" s="427"/>
      <c r="S95" s="427"/>
      <c r="T95" s="427"/>
      <c r="U95" s="427"/>
      <c r="V95" s="427"/>
      <c r="W95" s="427"/>
      <c r="X95" s="427"/>
      <c r="Y95" s="427"/>
      <c r="Z95" s="427"/>
      <c r="AA95" s="427"/>
      <c r="AB95" s="427"/>
      <c r="AC95" s="427"/>
      <c r="AD95" s="427"/>
      <c r="AE95" s="427"/>
      <c r="AF95" s="427"/>
      <c r="AG95" s="427"/>
      <c r="AH95" s="427"/>
      <c r="AI95" s="427"/>
    </row>
    <row r="96" spans="1:35" s="386" customFormat="1" ht="20.100000000000001" customHeight="1" x14ac:dyDescent="0.25">
      <c r="F96" s="427"/>
      <c r="G96" s="427"/>
      <c r="H96" s="427"/>
      <c r="I96" s="427"/>
      <c r="J96" s="427"/>
      <c r="K96" s="427"/>
      <c r="L96" s="431"/>
      <c r="M96" s="427"/>
      <c r="N96" s="427"/>
      <c r="O96" s="427"/>
      <c r="P96" s="427"/>
      <c r="Q96" s="427"/>
      <c r="R96" s="427"/>
      <c r="S96" s="427"/>
      <c r="T96" s="427"/>
      <c r="U96" s="427"/>
      <c r="V96" s="427"/>
      <c r="W96" s="427"/>
      <c r="X96" s="427"/>
      <c r="Y96" s="427"/>
      <c r="Z96" s="427"/>
      <c r="AA96" s="427"/>
      <c r="AB96" s="427"/>
      <c r="AC96" s="427"/>
      <c r="AD96" s="427"/>
      <c r="AE96" s="427"/>
      <c r="AF96" s="427"/>
      <c r="AG96" s="427"/>
      <c r="AH96" s="427"/>
      <c r="AI96" s="427"/>
    </row>
    <row r="97" spans="6:35" s="386" customFormat="1" ht="20.100000000000001" customHeight="1" x14ac:dyDescent="0.25">
      <c r="F97" s="427"/>
      <c r="G97" s="427"/>
      <c r="H97" s="427"/>
      <c r="I97" s="427"/>
      <c r="J97" s="427"/>
      <c r="K97" s="427"/>
      <c r="L97" s="431"/>
      <c r="M97" s="427"/>
      <c r="N97" s="427"/>
      <c r="O97" s="427"/>
      <c r="P97" s="427"/>
      <c r="Q97" s="427"/>
      <c r="R97" s="427"/>
      <c r="S97" s="427"/>
      <c r="T97" s="427"/>
      <c r="U97" s="427"/>
      <c r="V97" s="427"/>
      <c r="W97" s="427"/>
      <c r="X97" s="427"/>
      <c r="Y97" s="427"/>
      <c r="Z97" s="427"/>
      <c r="AA97" s="427"/>
      <c r="AB97" s="427"/>
      <c r="AC97" s="427"/>
      <c r="AD97" s="427"/>
      <c r="AE97" s="427"/>
      <c r="AF97" s="427"/>
      <c r="AG97" s="427"/>
      <c r="AH97" s="427"/>
      <c r="AI97" s="427"/>
    </row>
    <row r="98" spans="6:35" s="386" customFormat="1" ht="20.100000000000001" customHeight="1" x14ac:dyDescent="0.25">
      <c r="F98" s="427"/>
      <c r="G98" s="427"/>
      <c r="H98" s="427"/>
      <c r="I98" s="427"/>
      <c r="J98" s="427"/>
      <c r="K98" s="427"/>
      <c r="L98" s="431"/>
      <c r="M98" s="427"/>
      <c r="N98" s="427"/>
      <c r="O98" s="427"/>
      <c r="P98" s="427"/>
      <c r="Q98" s="427"/>
      <c r="R98" s="427"/>
      <c r="S98" s="427"/>
      <c r="T98" s="427"/>
      <c r="U98" s="427"/>
      <c r="V98" s="427"/>
      <c r="W98" s="427"/>
      <c r="X98" s="427"/>
      <c r="Y98" s="427"/>
      <c r="Z98" s="427"/>
      <c r="AA98" s="427"/>
      <c r="AB98" s="427"/>
      <c r="AC98" s="427"/>
      <c r="AD98" s="427"/>
      <c r="AE98" s="427"/>
      <c r="AF98" s="427"/>
      <c r="AG98" s="427"/>
      <c r="AH98" s="427"/>
      <c r="AI98" s="427"/>
    </row>
    <row r="99" spans="6:35" s="386" customFormat="1" ht="20.100000000000001" customHeight="1" x14ac:dyDescent="0.25">
      <c r="F99" s="427"/>
      <c r="G99" s="427"/>
      <c r="H99" s="427"/>
      <c r="I99" s="427"/>
      <c r="J99" s="427"/>
      <c r="K99" s="427"/>
      <c r="L99" s="431"/>
      <c r="M99" s="427"/>
      <c r="N99" s="427"/>
      <c r="O99" s="427"/>
      <c r="P99" s="427"/>
      <c r="Q99" s="427"/>
      <c r="R99" s="427"/>
      <c r="S99" s="427"/>
      <c r="T99" s="427"/>
      <c r="U99" s="427"/>
      <c r="V99" s="427"/>
      <c r="W99" s="427"/>
      <c r="X99" s="427"/>
      <c r="Y99" s="427"/>
      <c r="Z99" s="427"/>
      <c r="AA99" s="427"/>
      <c r="AB99" s="427"/>
      <c r="AC99" s="427"/>
      <c r="AD99" s="427"/>
      <c r="AE99" s="427"/>
      <c r="AF99" s="427"/>
      <c r="AG99" s="427"/>
      <c r="AH99" s="427"/>
      <c r="AI99" s="427"/>
    </row>
    <row r="100" spans="6:35" s="386" customFormat="1" ht="20.100000000000001" customHeight="1" x14ac:dyDescent="0.25">
      <c r="F100" s="427"/>
      <c r="G100" s="427"/>
      <c r="H100" s="427"/>
      <c r="I100" s="427"/>
      <c r="J100" s="427"/>
      <c r="K100" s="427"/>
      <c r="L100" s="431"/>
      <c r="M100" s="427"/>
      <c r="N100" s="427"/>
      <c r="O100" s="427"/>
      <c r="P100" s="427"/>
      <c r="Q100" s="427"/>
      <c r="R100" s="427"/>
      <c r="S100" s="427"/>
      <c r="T100" s="427"/>
      <c r="U100" s="427"/>
      <c r="V100" s="427"/>
      <c r="W100" s="427"/>
      <c r="X100" s="427"/>
      <c r="Y100" s="427"/>
      <c r="Z100" s="427"/>
      <c r="AA100" s="427"/>
      <c r="AB100" s="427"/>
      <c r="AC100" s="427"/>
      <c r="AD100" s="427"/>
      <c r="AE100" s="427"/>
      <c r="AF100" s="427"/>
      <c r="AG100" s="427"/>
      <c r="AH100" s="427"/>
      <c r="AI100" s="427"/>
    </row>
    <row r="101" spans="6:35" s="386" customFormat="1" ht="20.100000000000001" customHeight="1" x14ac:dyDescent="0.25">
      <c r="F101" s="427"/>
      <c r="G101" s="427"/>
      <c r="H101" s="427"/>
      <c r="I101" s="427"/>
      <c r="J101" s="427"/>
      <c r="K101" s="427"/>
      <c r="L101" s="431"/>
      <c r="M101" s="427"/>
      <c r="N101" s="427"/>
      <c r="O101" s="427"/>
      <c r="P101" s="427"/>
      <c r="Q101" s="427"/>
      <c r="R101" s="427"/>
      <c r="S101" s="427"/>
      <c r="T101" s="427"/>
      <c r="U101" s="427"/>
      <c r="V101" s="427"/>
      <c r="W101" s="427"/>
      <c r="X101" s="427"/>
      <c r="Y101" s="427"/>
      <c r="Z101" s="427"/>
      <c r="AA101" s="427"/>
      <c r="AB101" s="427"/>
      <c r="AC101" s="427"/>
      <c r="AD101" s="427"/>
      <c r="AE101" s="427"/>
      <c r="AF101" s="427"/>
      <c r="AG101" s="427"/>
      <c r="AH101" s="427"/>
      <c r="AI101" s="427"/>
    </row>
    <row r="102" spans="6:35" s="386" customFormat="1" ht="20.100000000000001" customHeight="1" x14ac:dyDescent="0.25">
      <c r="F102" s="427"/>
      <c r="G102" s="427"/>
      <c r="H102" s="427"/>
      <c r="I102" s="427"/>
      <c r="J102" s="427"/>
      <c r="K102" s="427"/>
      <c r="L102" s="431"/>
      <c r="M102" s="427"/>
      <c r="N102" s="427"/>
      <c r="O102" s="427"/>
      <c r="P102" s="427"/>
      <c r="Q102" s="427"/>
      <c r="R102" s="427"/>
      <c r="S102" s="427"/>
      <c r="T102" s="427"/>
      <c r="U102" s="427"/>
      <c r="V102" s="427"/>
      <c r="W102" s="427"/>
      <c r="X102" s="427"/>
      <c r="Y102" s="427"/>
      <c r="Z102" s="427"/>
      <c r="AA102" s="427"/>
      <c r="AB102" s="427"/>
      <c r="AC102" s="427"/>
      <c r="AD102" s="427"/>
      <c r="AE102" s="427"/>
      <c r="AF102" s="427"/>
      <c r="AG102" s="427"/>
      <c r="AH102" s="427"/>
      <c r="AI102" s="427"/>
    </row>
    <row r="103" spans="6:35" s="386" customFormat="1" ht="20.100000000000001" customHeight="1" x14ac:dyDescent="0.25">
      <c r="F103" s="427"/>
      <c r="G103" s="427"/>
      <c r="H103" s="427"/>
      <c r="I103" s="427"/>
      <c r="J103" s="427"/>
      <c r="K103" s="427"/>
      <c r="L103" s="431"/>
      <c r="M103" s="427"/>
      <c r="N103" s="427"/>
      <c r="O103" s="427"/>
      <c r="P103" s="427"/>
      <c r="Q103" s="427"/>
      <c r="R103" s="427"/>
      <c r="S103" s="427"/>
      <c r="T103" s="427"/>
      <c r="U103" s="427"/>
      <c r="V103" s="427"/>
      <c r="W103" s="427"/>
      <c r="X103" s="427"/>
      <c r="Y103" s="427"/>
      <c r="Z103" s="427"/>
      <c r="AA103" s="427"/>
      <c r="AB103" s="427"/>
      <c r="AC103" s="427"/>
      <c r="AD103" s="427"/>
      <c r="AE103" s="427"/>
      <c r="AF103" s="427"/>
      <c r="AG103" s="427"/>
      <c r="AH103" s="427"/>
      <c r="AI103" s="427"/>
    </row>
    <row r="104" spans="6:35" s="386" customFormat="1" ht="20.100000000000001" customHeight="1" x14ac:dyDescent="0.25">
      <c r="F104" s="427"/>
      <c r="G104" s="427"/>
      <c r="H104" s="427"/>
      <c r="I104" s="427"/>
      <c r="J104" s="427"/>
      <c r="K104" s="427"/>
      <c r="L104" s="431"/>
      <c r="M104" s="427"/>
      <c r="N104" s="427"/>
      <c r="O104" s="427"/>
      <c r="P104" s="427"/>
      <c r="Q104" s="427"/>
      <c r="R104" s="427"/>
      <c r="S104" s="427"/>
      <c r="T104" s="427"/>
      <c r="U104" s="427"/>
      <c r="V104" s="427"/>
      <c r="W104" s="427"/>
      <c r="X104" s="427"/>
      <c r="Y104" s="427"/>
      <c r="Z104" s="427"/>
      <c r="AA104" s="427"/>
      <c r="AB104" s="427"/>
      <c r="AC104" s="427"/>
      <c r="AD104" s="427"/>
      <c r="AE104" s="427"/>
      <c r="AF104" s="427"/>
      <c r="AG104" s="427"/>
      <c r="AH104" s="427"/>
      <c r="AI104" s="427"/>
    </row>
    <row r="105" spans="6:35" s="386" customFormat="1" ht="20.100000000000001" customHeight="1" x14ac:dyDescent="0.25">
      <c r="F105" s="427"/>
      <c r="G105" s="427"/>
      <c r="H105" s="427"/>
      <c r="I105" s="427"/>
      <c r="J105" s="427"/>
      <c r="K105" s="427"/>
      <c r="L105" s="431"/>
      <c r="M105" s="427"/>
      <c r="N105" s="427"/>
      <c r="O105" s="427"/>
      <c r="P105" s="427"/>
      <c r="Q105" s="427"/>
      <c r="R105" s="427"/>
      <c r="S105" s="427"/>
      <c r="T105" s="427"/>
      <c r="U105" s="427"/>
      <c r="V105" s="427"/>
      <c r="W105" s="427"/>
      <c r="X105" s="427"/>
      <c r="Y105" s="427"/>
      <c r="Z105" s="427"/>
      <c r="AA105" s="427"/>
      <c r="AB105" s="427"/>
      <c r="AC105" s="427"/>
      <c r="AD105" s="427"/>
      <c r="AE105" s="427"/>
      <c r="AF105" s="427"/>
      <c r="AG105" s="427"/>
      <c r="AH105" s="427"/>
      <c r="AI105" s="427"/>
    </row>
    <row r="106" spans="6:35" s="386" customFormat="1" ht="20.100000000000001" customHeight="1" x14ac:dyDescent="0.25">
      <c r="F106" s="427"/>
      <c r="G106" s="427"/>
      <c r="H106" s="427"/>
      <c r="I106" s="427"/>
      <c r="J106" s="427"/>
      <c r="K106" s="427"/>
      <c r="L106" s="431"/>
      <c r="M106" s="427"/>
      <c r="N106" s="427"/>
      <c r="O106" s="427"/>
      <c r="P106" s="427"/>
      <c r="Q106" s="427"/>
      <c r="R106" s="427"/>
      <c r="S106" s="427"/>
      <c r="T106" s="427"/>
      <c r="U106" s="427"/>
      <c r="V106" s="427"/>
      <c r="W106" s="427"/>
      <c r="X106" s="427"/>
      <c r="Y106" s="427"/>
      <c r="Z106" s="427"/>
      <c r="AA106" s="427"/>
      <c r="AB106" s="427"/>
      <c r="AC106" s="427"/>
      <c r="AD106" s="427"/>
      <c r="AE106" s="427"/>
      <c r="AF106" s="427"/>
      <c r="AG106" s="427"/>
      <c r="AH106" s="427"/>
      <c r="AI106" s="427"/>
    </row>
    <row r="107" spans="6:35" s="386" customFormat="1" ht="20.100000000000001" customHeight="1" x14ac:dyDescent="0.25">
      <c r="F107" s="427"/>
      <c r="G107" s="427"/>
      <c r="H107" s="427"/>
      <c r="I107" s="427"/>
      <c r="J107" s="427"/>
      <c r="K107" s="427"/>
      <c r="L107" s="431"/>
      <c r="M107" s="427"/>
      <c r="N107" s="427"/>
      <c r="O107" s="427"/>
      <c r="P107" s="427"/>
      <c r="Q107" s="427"/>
      <c r="R107" s="427"/>
      <c r="S107" s="427"/>
      <c r="T107" s="427"/>
      <c r="U107" s="427"/>
      <c r="V107" s="427"/>
      <c r="W107" s="427"/>
      <c r="X107" s="427"/>
      <c r="Y107" s="427"/>
      <c r="Z107" s="427"/>
      <c r="AA107" s="427"/>
      <c r="AB107" s="427"/>
      <c r="AC107" s="427"/>
      <c r="AD107" s="427"/>
      <c r="AE107" s="427"/>
      <c r="AF107" s="427"/>
      <c r="AG107" s="427"/>
      <c r="AH107" s="427"/>
      <c r="AI107" s="427"/>
    </row>
    <row r="108" spans="6:35" s="386" customFormat="1" ht="20.100000000000001" customHeight="1" x14ac:dyDescent="0.25">
      <c r="F108" s="427"/>
      <c r="G108" s="427"/>
      <c r="H108" s="427"/>
      <c r="I108" s="427"/>
      <c r="J108" s="427"/>
      <c r="K108" s="427"/>
      <c r="L108" s="431"/>
      <c r="M108" s="427"/>
      <c r="N108" s="427"/>
      <c r="O108" s="427"/>
      <c r="P108" s="427"/>
      <c r="Q108" s="427"/>
      <c r="R108" s="427"/>
      <c r="S108" s="427"/>
      <c r="T108" s="427"/>
      <c r="U108" s="427"/>
      <c r="V108" s="427"/>
      <c r="W108" s="427"/>
      <c r="X108" s="427"/>
      <c r="Y108" s="427"/>
      <c r="Z108" s="427"/>
      <c r="AA108" s="427"/>
      <c r="AB108" s="427"/>
      <c r="AC108" s="427"/>
      <c r="AD108" s="427"/>
      <c r="AE108" s="427"/>
      <c r="AF108" s="427"/>
      <c r="AG108" s="427"/>
      <c r="AH108" s="427"/>
      <c r="AI108" s="427"/>
    </row>
    <row r="109" spans="6:35" s="386" customFormat="1" ht="20.100000000000001" customHeight="1" x14ac:dyDescent="0.25">
      <c r="F109" s="427"/>
      <c r="G109" s="427"/>
      <c r="H109" s="427"/>
      <c r="I109" s="427"/>
      <c r="J109" s="427"/>
      <c r="K109" s="427"/>
      <c r="L109" s="431"/>
      <c r="M109" s="427"/>
      <c r="N109" s="427"/>
      <c r="O109" s="427"/>
      <c r="P109" s="427"/>
      <c r="Q109" s="427"/>
      <c r="R109" s="427"/>
      <c r="S109" s="427"/>
      <c r="T109" s="427"/>
      <c r="U109" s="427"/>
      <c r="V109" s="427"/>
      <c r="W109" s="427"/>
      <c r="X109" s="427"/>
      <c r="Y109" s="427"/>
      <c r="Z109" s="427"/>
      <c r="AA109" s="427"/>
      <c r="AB109" s="427"/>
      <c r="AC109" s="427"/>
      <c r="AD109" s="427"/>
      <c r="AE109" s="427"/>
      <c r="AF109" s="427"/>
      <c r="AG109" s="427"/>
      <c r="AH109" s="427"/>
      <c r="AI109" s="427"/>
    </row>
    <row r="110" spans="6:35" s="386" customFormat="1" ht="20.100000000000001" customHeight="1" x14ac:dyDescent="0.25">
      <c r="F110" s="427"/>
      <c r="G110" s="427"/>
      <c r="H110" s="427"/>
      <c r="I110" s="427"/>
      <c r="J110" s="427"/>
      <c r="K110" s="427"/>
      <c r="L110" s="431"/>
      <c r="M110" s="427"/>
      <c r="N110" s="427"/>
      <c r="O110" s="427"/>
      <c r="P110" s="427"/>
      <c r="Q110" s="427"/>
      <c r="R110" s="427"/>
      <c r="S110" s="427"/>
      <c r="T110" s="427"/>
      <c r="U110" s="427"/>
      <c r="V110" s="427"/>
      <c r="W110" s="427"/>
      <c r="X110" s="427"/>
      <c r="Y110" s="427"/>
      <c r="Z110" s="427"/>
      <c r="AA110" s="427"/>
      <c r="AB110" s="427"/>
      <c r="AC110" s="427"/>
      <c r="AD110" s="427"/>
      <c r="AE110" s="427"/>
      <c r="AF110" s="427"/>
      <c r="AG110" s="427"/>
      <c r="AH110" s="427"/>
      <c r="AI110" s="427"/>
    </row>
    <row r="111" spans="6:35" s="386" customFormat="1" ht="20.100000000000001" customHeight="1" x14ac:dyDescent="0.25">
      <c r="F111" s="427"/>
      <c r="G111" s="427"/>
      <c r="H111" s="427"/>
      <c r="I111" s="427"/>
      <c r="J111" s="427"/>
      <c r="K111" s="427"/>
      <c r="L111" s="431"/>
      <c r="M111" s="427"/>
      <c r="N111" s="427"/>
      <c r="O111" s="427"/>
      <c r="P111" s="427"/>
      <c r="Q111" s="427"/>
      <c r="R111" s="427"/>
      <c r="S111" s="427"/>
      <c r="T111" s="427"/>
      <c r="U111" s="427"/>
      <c r="V111" s="427"/>
      <c r="W111" s="427"/>
      <c r="X111" s="427"/>
      <c r="Y111" s="427"/>
      <c r="Z111" s="427"/>
      <c r="AA111" s="427"/>
      <c r="AB111" s="427"/>
      <c r="AC111" s="427"/>
      <c r="AD111" s="427"/>
      <c r="AE111" s="427"/>
      <c r="AF111" s="427"/>
      <c r="AG111" s="427"/>
      <c r="AH111" s="427"/>
      <c r="AI111" s="427"/>
    </row>
    <row r="112" spans="6:35" s="386" customFormat="1" ht="20.100000000000001" customHeight="1" x14ac:dyDescent="0.25">
      <c r="F112" s="427"/>
      <c r="G112" s="427"/>
      <c r="H112" s="427"/>
      <c r="I112" s="427"/>
      <c r="J112" s="427"/>
      <c r="K112" s="427"/>
      <c r="L112" s="431"/>
      <c r="M112" s="427"/>
      <c r="N112" s="427"/>
      <c r="O112" s="427"/>
      <c r="P112" s="427"/>
      <c r="Q112" s="427"/>
      <c r="R112" s="427"/>
      <c r="S112" s="427"/>
      <c r="T112" s="427"/>
      <c r="U112" s="427"/>
      <c r="V112" s="427"/>
      <c r="W112" s="427"/>
      <c r="X112" s="427"/>
      <c r="Y112" s="427"/>
      <c r="Z112" s="427"/>
      <c r="AA112" s="427"/>
      <c r="AB112" s="427"/>
      <c r="AC112" s="427"/>
      <c r="AD112" s="427"/>
      <c r="AE112" s="427"/>
      <c r="AF112" s="427"/>
      <c r="AG112" s="427"/>
      <c r="AH112" s="427"/>
      <c r="AI112" s="427"/>
    </row>
    <row r="113" spans="6:35" s="386" customFormat="1" ht="20.100000000000001" customHeight="1" x14ac:dyDescent="0.25">
      <c r="F113" s="427"/>
      <c r="G113" s="427"/>
      <c r="H113" s="427"/>
      <c r="I113" s="427"/>
      <c r="J113" s="427"/>
      <c r="K113" s="427"/>
      <c r="L113" s="431"/>
      <c r="M113" s="427"/>
      <c r="N113" s="427"/>
      <c r="O113" s="427"/>
      <c r="P113" s="427"/>
      <c r="Q113" s="427"/>
      <c r="R113" s="427"/>
      <c r="S113" s="427"/>
      <c r="T113" s="427"/>
      <c r="U113" s="427"/>
      <c r="V113" s="427"/>
      <c r="W113" s="427"/>
      <c r="X113" s="427"/>
      <c r="Y113" s="427"/>
      <c r="Z113" s="427"/>
      <c r="AA113" s="427"/>
      <c r="AB113" s="427"/>
      <c r="AC113" s="427"/>
      <c r="AD113" s="427"/>
      <c r="AE113" s="427"/>
      <c r="AF113" s="427"/>
      <c r="AG113" s="427"/>
      <c r="AH113" s="427"/>
      <c r="AI113" s="427"/>
    </row>
    <row r="114" spans="6:35" s="386" customFormat="1" ht="20.100000000000001" customHeight="1" x14ac:dyDescent="0.25">
      <c r="F114" s="427"/>
      <c r="G114" s="427"/>
      <c r="H114" s="427"/>
      <c r="I114" s="427"/>
      <c r="J114" s="427"/>
      <c r="K114" s="427"/>
      <c r="L114" s="431"/>
      <c r="M114" s="427"/>
      <c r="N114" s="427"/>
      <c r="O114" s="427"/>
      <c r="P114" s="427"/>
      <c r="Q114" s="427"/>
      <c r="R114" s="427"/>
      <c r="S114" s="427"/>
      <c r="T114" s="427"/>
      <c r="U114" s="427"/>
      <c r="V114" s="427"/>
      <c r="W114" s="427"/>
      <c r="X114" s="427"/>
      <c r="Y114" s="427"/>
      <c r="Z114" s="427"/>
      <c r="AA114" s="427"/>
      <c r="AB114" s="427"/>
      <c r="AC114" s="427"/>
      <c r="AD114" s="427"/>
      <c r="AE114" s="427"/>
      <c r="AF114" s="427"/>
      <c r="AG114" s="427"/>
      <c r="AH114" s="427"/>
      <c r="AI114" s="427"/>
    </row>
    <row r="115" spans="6:35" s="386" customFormat="1" ht="20.100000000000001" customHeight="1" x14ac:dyDescent="0.25">
      <c r="F115" s="427"/>
      <c r="G115" s="427"/>
      <c r="H115" s="427"/>
      <c r="I115" s="427"/>
      <c r="J115" s="427"/>
      <c r="K115" s="427"/>
      <c r="L115" s="431"/>
      <c r="M115" s="427"/>
      <c r="N115" s="427"/>
      <c r="O115" s="427"/>
      <c r="P115" s="427"/>
      <c r="Q115" s="427"/>
      <c r="R115" s="427"/>
      <c r="S115" s="427"/>
      <c r="T115" s="427"/>
      <c r="U115" s="427"/>
      <c r="V115" s="427"/>
      <c r="W115" s="427"/>
      <c r="X115" s="427"/>
      <c r="Y115" s="427"/>
      <c r="Z115" s="427"/>
      <c r="AA115" s="427"/>
      <c r="AB115" s="427"/>
      <c r="AC115" s="427"/>
      <c r="AD115" s="427"/>
      <c r="AE115" s="427"/>
      <c r="AF115" s="427"/>
      <c r="AG115" s="427"/>
      <c r="AH115" s="427"/>
      <c r="AI115" s="427"/>
    </row>
    <row r="116" spans="6:35" s="386" customFormat="1" ht="20.100000000000001" customHeight="1" x14ac:dyDescent="0.25">
      <c r="F116" s="427"/>
      <c r="G116" s="427"/>
      <c r="H116" s="427"/>
      <c r="I116" s="427"/>
      <c r="J116" s="427"/>
      <c r="K116" s="427"/>
      <c r="L116" s="431"/>
      <c r="M116" s="427"/>
      <c r="N116" s="427"/>
      <c r="O116" s="427"/>
      <c r="P116" s="427"/>
      <c r="Q116" s="427"/>
      <c r="R116" s="427"/>
      <c r="S116" s="427"/>
      <c r="T116" s="427"/>
      <c r="U116" s="427"/>
      <c r="V116" s="427"/>
      <c r="W116" s="427"/>
      <c r="X116" s="427"/>
      <c r="Y116" s="427"/>
      <c r="Z116" s="427"/>
      <c r="AA116" s="427"/>
      <c r="AB116" s="427"/>
      <c r="AC116" s="427"/>
      <c r="AD116" s="427"/>
      <c r="AE116" s="427"/>
      <c r="AF116" s="427"/>
      <c r="AG116" s="427"/>
      <c r="AH116" s="427"/>
      <c r="AI116" s="427"/>
    </row>
    <row r="117" spans="6:35" s="386" customFormat="1" ht="20.100000000000001" customHeight="1" x14ac:dyDescent="0.25">
      <c r="F117" s="427"/>
      <c r="G117" s="427"/>
      <c r="H117" s="427"/>
      <c r="I117" s="427"/>
      <c r="J117" s="427"/>
      <c r="K117" s="427"/>
      <c r="L117" s="431"/>
      <c r="M117" s="427"/>
      <c r="N117" s="427"/>
      <c r="O117" s="427"/>
      <c r="P117" s="427"/>
      <c r="Q117" s="427"/>
      <c r="R117" s="427"/>
      <c r="S117" s="427"/>
      <c r="T117" s="427"/>
      <c r="U117" s="427"/>
      <c r="V117" s="427"/>
      <c r="W117" s="427"/>
      <c r="X117" s="427"/>
      <c r="Y117" s="427"/>
      <c r="Z117" s="427"/>
      <c r="AA117" s="427"/>
      <c r="AB117" s="427"/>
      <c r="AC117" s="427"/>
      <c r="AD117" s="427"/>
      <c r="AE117" s="427"/>
      <c r="AF117" s="427"/>
      <c r="AG117" s="427"/>
      <c r="AH117" s="427"/>
      <c r="AI117" s="427"/>
    </row>
    <row r="118" spans="6:35" s="386" customFormat="1" ht="20.100000000000001" customHeight="1" x14ac:dyDescent="0.25">
      <c r="F118" s="427"/>
      <c r="G118" s="427"/>
      <c r="H118" s="427"/>
      <c r="I118" s="427"/>
      <c r="J118" s="427"/>
      <c r="K118" s="427"/>
      <c r="L118" s="431"/>
      <c r="M118" s="427"/>
      <c r="N118" s="427"/>
      <c r="O118" s="427"/>
      <c r="P118" s="427"/>
      <c r="Q118" s="427"/>
      <c r="R118" s="427"/>
      <c r="S118" s="427"/>
      <c r="T118" s="427"/>
      <c r="U118" s="427"/>
      <c r="V118" s="427"/>
      <c r="W118" s="427"/>
      <c r="X118" s="427"/>
      <c r="Y118" s="427"/>
      <c r="Z118" s="427"/>
      <c r="AA118" s="427"/>
      <c r="AB118" s="427"/>
      <c r="AC118" s="427"/>
      <c r="AD118" s="427"/>
      <c r="AE118" s="427"/>
      <c r="AF118" s="427"/>
      <c r="AG118" s="427"/>
      <c r="AH118" s="427"/>
      <c r="AI118" s="427"/>
    </row>
    <row r="119" spans="6:35" s="386" customFormat="1" ht="20.100000000000001" customHeight="1" x14ac:dyDescent="0.25">
      <c r="F119" s="427"/>
      <c r="G119" s="427"/>
      <c r="H119" s="427"/>
      <c r="I119" s="427"/>
      <c r="J119" s="427"/>
      <c r="K119" s="427"/>
      <c r="L119" s="431"/>
      <c r="M119" s="427"/>
      <c r="N119" s="427"/>
      <c r="O119" s="427"/>
      <c r="P119" s="427"/>
      <c r="Q119" s="427"/>
      <c r="R119" s="427"/>
      <c r="S119" s="427"/>
      <c r="T119" s="427"/>
      <c r="U119" s="427"/>
      <c r="V119" s="427"/>
      <c r="W119" s="427"/>
      <c r="X119" s="427"/>
      <c r="Y119" s="427"/>
      <c r="Z119" s="427"/>
      <c r="AA119" s="427"/>
      <c r="AB119" s="427"/>
      <c r="AC119" s="427"/>
      <c r="AD119" s="427"/>
      <c r="AE119" s="427"/>
      <c r="AF119" s="427"/>
      <c r="AG119" s="427"/>
      <c r="AH119" s="427"/>
      <c r="AI119" s="427"/>
    </row>
    <row r="120" spans="6:35" s="386" customFormat="1" ht="20.100000000000001" customHeight="1" x14ac:dyDescent="0.25">
      <c r="F120" s="427"/>
      <c r="G120" s="427"/>
      <c r="H120" s="427"/>
      <c r="I120" s="427"/>
      <c r="J120" s="427"/>
      <c r="K120" s="427"/>
      <c r="L120" s="431"/>
      <c r="M120" s="427"/>
      <c r="N120" s="427"/>
      <c r="O120" s="427"/>
      <c r="P120" s="427"/>
      <c r="Q120" s="427"/>
      <c r="R120" s="427"/>
      <c r="S120" s="427"/>
      <c r="T120" s="427"/>
      <c r="U120" s="427"/>
      <c r="V120" s="427"/>
      <c r="W120" s="427"/>
      <c r="X120" s="427"/>
      <c r="Y120" s="427"/>
      <c r="Z120" s="427"/>
      <c r="AA120" s="427"/>
      <c r="AB120" s="427"/>
      <c r="AC120" s="427"/>
      <c r="AD120" s="427"/>
      <c r="AE120" s="427"/>
      <c r="AF120" s="427"/>
      <c r="AG120" s="427"/>
      <c r="AH120" s="427"/>
      <c r="AI120" s="427"/>
    </row>
    <row r="121" spans="6:35" s="386" customFormat="1" ht="20.100000000000001" customHeight="1" x14ac:dyDescent="0.25">
      <c r="F121" s="427"/>
      <c r="G121" s="427"/>
      <c r="H121" s="427"/>
      <c r="I121" s="427"/>
      <c r="J121" s="427"/>
      <c r="K121" s="427"/>
      <c r="L121" s="431"/>
      <c r="M121" s="427"/>
      <c r="N121" s="427"/>
      <c r="O121" s="427"/>
      <c r="P121" s="427"/>
      <c r="Q121" s="427"/>
      <c r="R121" s="427"/>
      <c r="S121" s="427"/>
      <c r="T121" s="427"/>
      <c r="U121" s="427"/>
      <c r="V121" s="427"/>
      <c r="W121" s="427"/>
      <c r="X121" s="427"/>
      <c r="Y121" s="427"/>
      <c r="Z121" s="427"/>
      <c r="AA121" s="427"/>
      <c r="AB121" s="427"/>
      <c r="AC121" s="427"/>
      <c r="AD121" s="427"/>
      <c r="AE121" s="427"/>
      <c r="AF121" s="427"/>
      <c r="AG121" s="427"/>
      <c r="AH121" s="427"/>
      <c r="AI121" s="427"/>
    </row>
    <row r="122" spans="6:35" s="386" customFormat="1" ht="20.100000000000001" customHeight="1" x14ac:dyDescent="0.25">
      <c r="F122" s="427"/>
      <c r="G122" s="427"/>
      <c r="H122" s="427"/>
      <c r="I122" s="427"/>
      <c r="J122" s="427"/>
      <c r="K122" s="427"/>
      <c r="L122" s="431"/>
      <c r="M122" s="427"/>
      <c r="N122" s="427"/>
      <c r="O122" s="427"/>
      <c r="P122" s="427"/>
      <c r="Q122" s="427"/>
      <c r="R122" s="427"/>
      <c r="S122" s="427"/>
      <c r="T122" s="427"/>
      <c r="U122" s="427"/>
      <c r="V122" s="427"/>
      <c r="W122" s="427"/>
      <c r="X122" s="427"/>
      <c r="Y122" s="427"/>
      <c r="Z122" s="427"/>
      <c r="AA122" s="427"/>
      <c r="AB122" s="427"/>
      <c r="AC122" s="427"/>
      <c r="AD122" s="427"/>
      <c r="AE122" s="427"/>
      <c r="AF122" s="427"/>
      <c r="AG122" s="427"/>
      <c r="AH122" s="427"/>
      <c r="AI122" s="427"/>
    </row>
    <row r="123" spans="6:35" s="386" customFormat="1" ht="20.100000000000001" customHeight="1" x14ac:dyDescent="0.25">
      <c r="F123" s="427"/>
      <c r="G123" s="427"/>
      <c r="H123" s="427"/>
      <c r="I123" s="427"/>
      <c r="J123" s="427"/>
      <c r="K123" s="427"/>
      <c r="L123" s="431"/>
      <c r="M123" s="427"/>
      <c r="N123" s="427"/>
      <c r="O123" s="427"/>
      <c r="P123" s="427"/>
      <c r="Q123" s="427"/>
      <c r="R123" s="427"/>
      <c r="S123" s="427"/>
      <c r="T123" s="427"/>
      <c r="U123" s="427"/>
      <c r="V123" s="427"/>
      <c r="W123" s="427"/>
      <c r="X123" s="427"/>
      <c r="Y123" s="427"/>
      <c r="Z123" s="427"/>
      <c r="AA123" s="427"/>
      <c r="AB123" s="427"/>
      <c r="AC123" s="427"/>
      <c r="AD123" s="427"/>
      <c r="AE123" s="427"/>
      <c r="AF123" s="427"/>
      <c r="AG123" s="427"/>
      <c r="AH123" s="427"/>
      <c r="AI123" s="427"/>
    </row>
    <row r="124" spans="6:35" s="386" customFormat="1" ht="20.100000000000001" customHeight="1" x14ac:dyDescent="0.25">
      <c r="F124" s="427"/>
      <c r="G124" s="427"/>
      <c r="H124" s="427"/>
      <c r="I124" s="427"/>
      <c r="J124" s="427"/>
      <c r="K124" s="427"/>
      <c r="L124" s="431"/>
      <c r="M124" s="427"/>
      <c r="N124" s="427"/>
      <c r="O124" s="427"/>
      <c r="P124" s="427"/>
      <c r="Q124" s="427"/>
      <c r="R124" s="427"/>
      <c r="S124" s="427"/>
      <c r="T124" s="427"/>
      <c r="U124" s="427"/>
      <c r="V124" s="427"/>
      <c r="W124" s="427"/>
      <c r="X124" s="427"/>
      <c r="Y124" s="427"/>
      <c r="Z124" s="427"/>
      <c r="AA124" s="427"/>
      <c r="AB124" s="427"/>
      <c r="AC124" s="427"/>
      <c r="AD124" s="427"/>
      <c r="AE124" s="427"/>
      <c r="AF124" s="427"/>
      <c r="AG124" s="427"/>
      <c r="AH124" s="427"/>
      <c r="AI124" s="427"/>
    </row>
    <row r="125" spans="6:35" s="386" customFormat="1" ht="20.100000000000001" customHeight="1" x14ac:dyDescent="0.25">
      <c r="F125" s="427"/>
      <c r="G125" s="427"/>
      <c r="H125" s="427"/>
      <c r="I125" s="427"/>
      <c r="J125" s="427"/>
      <c r="K125" s="427"/>
      <c r="L125" s="431"/>
      <c r="M125" s="427"/>
      <c r="N125" s="427"/>
      <c r="O125" s="427"/>
      <c r="P125" s="427"/>
      <c r="Q125" s="427"/>
      <c r="R125" s="427"/>
      <c r="S125" s="427"/>
      <c r="T125" s="427"/>
      <c r="U125" s="427"/>
      <c r="V125" s="427"/>
      <c r="W125" s="427"/>
      <c r="X125" s="427"/>
      <c r="Y125" s="427"/>
      <c r="Z125" s="427"/>
      <c r="AA125" s="427"/>
      <c r="AB125" s="427"/>
      <c r="AC125" s="427"/>
      <c r="AD125" s="427"/>
      <c r="AE125" s="427"/>
      <c r="AF125" s="427"/>
      <c r="AG125" s="427"/>
      <c r="AH125" s="427"/>
      <c r="AI125" s="427"/>
    </row>
    <row r="126" spans="6:35" s="386" customFormat="1" ht="20.100000000000001" customHeight="1" x14ac:dyDescent="0.25">
      <c r="F126" s="427"/>
      <c r="G126" s="427"/>
      <c r="H126" s="427"/>
      <c r="I126" s="427"/>
      <c r="J126" s="427"/>
      <c r="K126" s="427"/>
      <c r="L126" s="431"/>
      <c r="M126" s="427"/>
      <c r="N126" s="427"/>
      <c r="O126" s="427"/>
      <c r="P126" s="427"/>
      <c r="Q126" s="427"/>
      <c r="R126" s="427"/>
      <c r="S126" s="427"/>
      <c r="T126" s="427"/>
      <c r="U126" s="427"/>
      <c r="V126" s="427"/>
      <c r="W126" s="427"/>
      <c r="X126" s="427"/>
      <c r="Y126" s="427"/>
      <c r="Z126" s="427"/>
      <c r="AA126" s="427"/>
      <c r="AB126" s="427"/>
      <c r="AC126" s="427"/>
      <c r="AD126" s="427"/>
      <c r="AE126" s="427"/>
      <c r="AF126" s="427"/>
      <c r="AG126" s="427"/>
      <c r="AH126" s="427"/>
      <c r="AI126" s="427"/>
    </row>
    <row r="127" spans="6:35" s="386" customFormat="1" ht="20.100000000000001" customHeight="1" x14ac:dyDescent="0.25">
      <c r="F127" s="427"/>
      <c r="G127" s="427"/>
      <c r="H127" s="427"/>
      <c r="I127" s="427"/>
      <c r="J127" s="427"/>
      <c r="K127" s="427"/>
      <c r="L127" s="431"/>
      <c r="M127" s="427"/>
      <c r="N127" s="427"/>
      <c r="O127" s="427"/>
      <c r="P127" s="427"/>
      <c r="Q127" s="427"/>
      <c r="R127" s="427"/>
      <c r="S127" s="427"/>
      <c r="T127" s="427"/>
      <c r="U127" s="427"/>
      <c r="V127" s="427"/>
      <c r="W127" s="427"/>
      <c r="X127" s="427"/>
      <c r="Y127" s="427"/>
      <c r="Z127" s="427"/>
      <c r="AA127" s="427"/>
      <c r="AB127" s="427"/>
      <c r="AC127" s="427"/>
      <c r="AD127" s="427"/>
      <c r="AE127" s="427"/>
      <c r="AF127" s="427"/>
      <c r="AG127" s="427"/>
      <c r="AH127" s="427"/>
      <c r="AI127" s="427"/>
    </row>
    <row r="128" spans="6:35" s="386" customFormat="1" ht="20.100000000000001" customHeight="1" x14ac:dyDescent="0.25">
      <c r="F128" s="427"/>
      <c r="G128" s="427"/>
      <c r="H128" s="427"/>
      <c r="I128" s="427"/>
      <c r="J128" s="427"/>
      <c r="K128" s="427"/>
      <c r="L128" s="431"/>
      <c r="M128" s="427"/>
      <c r="N128" s="427"/>
      <c r="O128" s="427"/>
      <c r="P128" s="427"/>
      <c r="Q128" s="427"/>
      <c r="R128" s="427"/>
      <c r="S128" s="427"/>
      <c r="T128" s="427"/>
      <c r="U128" s="427"/>
      <c r="V128" s="427"/>
      <c r="W128" s="427"/>
      <c r="X128" s="427"/>
      <c r="Y128" s="427"/>
      <c r="Z128" s="427"/>
      <c r="AA128" s="427"/>
      <c r="AB128" s="427"/>
      <c r="AC128" s="427"/>
      <c r="AD128" s="427"/>
      <c r="AE128" s="427"/>
      <c r="AF128" s="427"/>
      <c r="AG128" s="427"/>
      <c r="AH128" s="427"/>
      <c r="AI128" s="427"/>
    </row>
    <row r="129" spans="6:35" s="386" customFormat="1" ht="20.100000000000001" customHeight="1" x14ac:dyDescent="0.25">
      <c r="F129" s="427"/>
      <c r="G129" s="427"/>
      <c r="H129" s="427"/>
      <c r="I129" s="427"/>
      <c r="J129" s="427"/>
      <c r="K129" s="427"/>
      <c r="L129" s="431"/>
      <c r="M129" s="427"/>
      <c r="N129" s="427"/>
      <c r="O129" s="427"/>
      <c r="P129" s="427"/>
      <c r="Q129" s="427"/>
      <c r="R129" s="427"/>
      <c r="S129" s="427"/>
      <c r="T129" s="427"/>
      <c r="U129" s="427"/>
      <c r="V129" s="427"/>
      <c r="W129" s="427"/>
      <c r="X129" s="427"/>
      <c r="Y129" s="427"/>
      <c r="Z129" s="427"/>
      <c r="AA129" s="427"/>
      <c r="AB129" s="427"/>
      <c r="AC129" s="427"/>
      <c r="AD129" s="427"/>
      <c r="AE129" s="427"/>
      <c r="AF129" s="427"/>
      <c r="AG129" s="427"/>
      <c r="AH129" s="427"/>
      <c r="AI129" s="427"/>
    </row>
    <row r="130" spans="6:35" s="386" customFormat="1" ht="20.100000000000001" customHeight="1" x14ac:dyDescent="0.25">
      <c r="F130" s="427"/>
      <c r="G130" s="427"/>
      <c r="H130" s="427"/>
      <c r="I130" s="427"/>
      <c r="J130" s="427"/>
      <c r="K130" s="427"/>
      <c r="L130" s="431"/>
      <c r="M130" s="427"/>
      <c r="N130" s="427"/>
      <c r="O130" s="427"/>
      <c r="P130" s="427"/>
      <c r="Q130" s="427"/>
      <c r="R130" s="427"/>
      <c r="S130" s="427"/>
      <c r="T130" s="427"/>
      <c r="U130" s="427"/>
      <c r="V130" s="427"/>
      <c r="W130" s="427"/>
      <c r="X130" s="427"/>
      <c r="Y130" s="427"/>
      <c r="Z130" s="427"/>
      <c r="AA130" s="427"/>
      <c r="AB130" s="427"/>
      <c r="AC130" s="427"/>
      <c r="AD130" s="427"/>
      <c r="AE130" s="427"/>
      <c r="AF130" s="427"/>
      <c r="AG130" s="427"/>
      <c r="AH130" s="427"/>
      <c r="AI130" s="427"/>
    </row>
    <row r="131" spans="6:35" s="386" customFormat="1" ht="20.100000000000001" customHeight="1" x14ac:dyDescent="0.25">
      <c r="F131" s="427"/>
      <c r="G131" s="427"/>
      <c r="H131" s="427"/>
      <c r="I131" s="427"/>
      <c r="J131" s="427"/>
      <c r="K131" s="427"/>
      <c r="L131" s="431"/>
      <c r="M131" s="427"/>
      <c r="N131" s="427"/>
      <c r="O131" s="427"/>
      <c r="P131" s="427"/>
      <c r="Q131" s="427"/>
      <c r="R131" s="427"/>
      <c r="S131" s="427"/>
      <c r="T131" s="427"/>
      <c r="U131" s="427"/>
      <c r="V131" s="427"/>
      <c r="W131" s="427"/>
      <c r="X131" s="427"/>
      <c r="Y131" s="427"/>
      <c r="Z131" s="427"/>
      <c r="AA131" s="427"/>
      <c r="AB131" s="427"/>
      <c r="AC131" s="427"/>
      <c r="AD131" s="427"/>
      <c r="AE131" s="427"/>
      <c r="AF131" s="427"/>
      <c r="AG131" s="427"/>
      <c r="AH131" s="427"/>
      <c r="AI131" s="427"/>
    </row>
    <row r="132" spans="6:35" s="386" customFormat="1" ht="20.100000000000001" customHeight="1" x14ac:dyDescent="0.25">
      <c r="F132" s="427"/>
      <c r="G132" s="427"/>
      <c r="H132" s="427"/>
      <c r="I132" s="427"/>
      <c r="J132" s="427"/>
      <c r="K132" s="427"/>
      <c r="L132" s="431"/>
      <c r="M132" s="427"/>
      <c r="N132" s="427"/>
      <c r="O132" s="427"/>
      <c r="P132" s="427"/>
      <c r="Q132" s="427"/>
      <c r="R132" s="427"/>
      <c r="S132" s="427"/>
      <c r="T132" s="427"/>
      <c r="U132" s="427"/>
      <c r="V132" s="427"/>
      <c r="W132" s="427"/>
      <c r="X132" s="427"/>
      <c r="Y132" s="427"/>
      <c r="Z132" s="427"/>
      <c r="AA132" s="427"/>
      <c r="AB132" s="427"/>
      <c r="AC132" s="427"/>
      <c r="AD132" s="427"/>
      <c r="AE132" s="427"/>
      <c r="AF132" s="427"/>
      <c r="AG132" s="427"/>
      <c r="AH132" s="427"/>
      <c r="AI132" s="427"/>
    </row>
    <row r="133" spans="6:35" s="386" customFormat="1" ht="20.100000000000001" customHeight="1" x14ac:dyDescent="0.25">
      <c r="F133" s="427"/>
      <c r="G133" s="427"/>
      <c r="H133" s="427"/>
      <c r="I133" s="427"/>
      <c r="J133" s="427"/>
      <c r="K133" s="427"/>
      <c r="L133" s="431"/>
      <c r="M133" s="427"/>
      <c r="N133" s="427"/>
      <c r="O133" s="427"/>
      <c r="P133" s="427"/>
      <c r="Q133" s="427"/>
      <c r="R133" s="427"/>
      <c r="S133" s="427"/>
      <c r="T133" s="427"/>
      <c r="U133" s="427"/>
      <c r="V133" s="427"/>
      <c r="W133" s="427"/>
      <c r="X133" s="427"/>
      <c r="Y133" s="427"/>
      <c r="Z133" s="427"/>
      <c r="AA133" s="427"/>
      <c r="AB133" s="427"/>
      <c r="AC133" s="427"/>
      <c r="AD133" s="427"/>
      <c r="AE133" s="427"/>
      <c r="AF133" s="427"/>
      <c r="AG133" s="427"/>
      <c r="AH133" s="427"/>
      <c r="AI133" s="427"/>
    </row>
    <row r="134" spans="6:35" s="386" customFormat="1" ht="20.100000000000001" customHeight="1" x14ac:dyDescent="0.25">
      <c r="F134" s="427"/>
      <c r="G134" s="427"/>
      <c r="H134" s="427"/>
      <c r="I134" s="427"/>
      <c r="J134" s="427"/>
      <c r="K134" s="427"/>
      <c r="L134" s="431"/>
      <c r="M134" s="427"/>
      <c r="N134" s="427"/>
      <c r="O134" s="427"/>
      <c r="P134" s="427"/>
      <c r="Q134" s="427"/>
      <c r="R134" s="427"/>
      <c r="S134" s="427"/>
      <c r="T134" s="427"/>
      <c r="U134" s="427"/>
      <c r="V134" s="427"/>
      <c r="W134" s="427"/>
      <c r="X134" s="427"/>
      <c r="Y134" s="427"/>
      <c r="Z134" s="427"/>
      <c r="AA134" s="427"/>
      <c r="AB134" s="427"/>
      <c r="AC134" s="427"/>
      <c r="AD134" s="427"/>
      <c r="AE134" s="427"/>
      <c r="AF134" s="427"/>
      <c r="AG134" s="427"/>
      <c r="AH134" s="427"/>
      <c r="AI134" s="427"/>
    </row>
    <row r="135" spans="6:35" s="386" customFormat="1" ht="20.100000000000001" customHeight="1" x14ac:dyDescent="0.25">
      <c r="F135" s="427"/>
      <c r="G135" s="427"/>
      <c r="H135" s="427"/>
      <c r="I135" s="427"/>
      <c r="J135" s="427"/>
      <c r="K135" s="427"/>
      <c r="L135" s="431"/>
      <c r="M135" s="427"/>
      <c r="N135" s="427"/>
      <c r="O135" s="427"/>
      <c r="P135" s="427"/>
      <c r="Q135" s="427"/>
      <c r="R135" s="427"/>
      <c r="S135" s="427"/>
      <c r="T135" s="427"/>
      <c r="U135" s="427"/>
      <c r="V135" s="427"/>
      <c r="W135" s="427"/>
      <c r="X135" s="427"/>
      <c r="Y135" s="427"/>
      <c r="Z135" s="427"/>
      <c r="AA135" s="427"/>
      <c r="AB135" s="427"/>
      <c r="AC135" s="427"/>
      <c r="AD135" s="427"/>
      <c r="AE135" s="427"/>
      <c r="AF135" s="427"/>
      <c r="AG135" s="427"/>
      <c r="AH135" s="427"/>
      <c r="AI135" s="427"/>
    </row>
    <row r="136" spans="6:35" s="386" customFormat="1" ht="20.100000000000001" customHeight="1" x14ac:dyDescent="0.25">
      <c r="F136" s="427"/>
      <c r="G136" s="427"/>
      <c r="H136" s="427"/>
      <c r="I136" s="427"/>
      <c r="J136" s="427"/>
      <c r="K136" s="427"/>
      <c r="L136" s="431"/>
      <c r="M136" s="427"/>
      <c r="N136" s="427"/>
      <c r="O136" s="427"/>
      <c r="P136" s="427"/>
      <c r="Q136" s="427"/>
      <c r="R136" s="427"/>
      <c r="S136" s="427"/>
      <c r="T136" s="427"/>
      <c r="U136" s="427"/>
      <c r="V136" s="427"/>
      <c r="W136" s="427"/>
      <c r="X136" s="427"/>
      <c r="Y136" s="427"/>
      <c r="Z136" s="427"/>
      <c r="AA136" s="427"/>
      <c r="AB136" s="427"/>
      <c r="AC136" s="427"/>
      <c r="AD136" s="427"/>
      <c r="AE136" s="427"/>
      <c r="AF136" s="427"/>
      <c r="AG136" s="427"/>
      <c r="AH136" s="427"/>
      <c r="AI136" s="427"/>
    </row>
    <row r="137" spans="6:35" s="386" customFormat="1" ht="20.100000000000001" customHeight="1" x14ac:dyDescent="0.25">
      <c r="F137" s="427"/>
      <c r="G137" s="427"/>
      <c r="H137" s="427"/>
      <c r="I137" s="427"/>
      <c r="J137" s="427"/>
      <c r="K137" s="427"/>
      <c r="L137" s="431"/>
      <c r="M137" s="427"/>
      <c r="N137" s="427"/>
      <c r="O137" s="427"/>
      <c r="P137" s="427"/>
      <c r="Q137" s="427"/>
      <c r="R137" s="427"/>
      <c r="S137" s="427"/>
      <c r="T137" s="427"/>
      <c r="U137" s="427"/>
      <c r="V137" s="427"/>
      <c r="W137" s="427"/>
      <c r="X137" s="427"/>
      <c r="Y137" s="427"/>
      <c r="Z137" s="427"/>
      <c r="AA137" s="427"/>
      <c r="AB137" s="427"/>
      <c r="AC137" s="427"/>
      <c r="AD137" s="427"/>
      <c r="AE137" s="427"/>
      <c r="AF137" s="427"/>
      <c r="AG137" s="427"/>
      <c r="AH137" s="427"/>
      <c r="AI137" s="427"/>
    </row>
    <row r="138" spans="6:35" s="386" customFormat="1" ht="20.100000000000001" customHeight="1" x14ac:dyDescent="0.25">
      <c r="F138" s="427"/>
      <c r="G138" s="427"/>
      <c r="H138" s="427"/>
      <c r="I138" s="427"/>
      <c r="J138" s="427"/>
      <c r="K138" s="427"/>
      <c r="L138" s="431"/>
      <c r="M138" s="427"/>
      <c r="N138" s="427"/>
      <c r="O138" s="427"/>
      <c r="P138" s="427"/>
      <c r="Q138" s="427"/>
      <c r="R138" s="427"/>
      <c r="S138" s="427"/>
      <c r="T138" s="427"/>
      <c r="U138" s="427"/>
      <c r="V138" s="427"/>
      <c r="W138" s="427"/>
      <c r="X138" s="427"/>
      <c r="Y138" s="427"/>
      <c r="Z138" s="427"/>
      <c r="AA138" s="427"/>
      <c r="AB138" s="427"/>
      <c r="AC138" s="427"/>
      <c r="AD138" s="427"/>
      <c r="AE138" s="427"/>
      <c r="AF138" s="427"/>
      <c r="AG138" s="427"/>
      <c r="AH138" s="427"/>
      <c r="AI138" s="427"/>
    </row>
    <row r="139" spans="6:35" s="386" customFormat="1" ht="20.100000000000001" customHeight="1" x14ac:dyDescent="0.25">
      <c r="F139" s="427"/>
      <c r="G139" s="427"/>
      <c r="H139" s="427"/>
      <c r="I139" s="427"/>
      <c r="J139" s="427"/>
      <c r="K139" s="427"/>
      <c r="L139" s="431"/>
      <c r="M139" s="427"/>
      <c r="N139" s="427"/>
      <c r="O139" s="427"/>
      <c r="P139" s="427"/>
      <c r="Q139" s="427"/>
      <c r="R139" s="427"/>
      <c r="S139" s="427"/>
      <c r="T139" s="427"/>
      <c r="U139" s="427"/>
      <c r="V139" s="427"/>
      <c r="W139" s="427"/>
      <c r="X139" s="427"/>
      <c r="Y139" s="427"/>
      <c r="Z139" s="427"/>
      <c r="AA139" s="427"/>
      <c r="AB139" s="427"/>
      <c r="AC139" s="427"/>
      <c r="AD139" s="427"/>
      <c r="AE139" s="427"/>
      <c r="AF139" s="427"/>
      <c r="AG139" s="427"/>
      <c r="AH139" s="427"/>
      <c r="AI139" s="427"/>
    </row>
    <row r="140" spans="6:35" s="386" customFormat="1" ht="20.100000000000001" customHeight="1" x14ac:dyDescent="0.25">
      <c r="F140" s="427"/>
      <c r="G140" s="427"/>
      <c r="H140" s="427"/>
      <c r="I140" s="427"/>
      <c r="J140" s="427"/>
      <c r="K140" s="427"/>
      <c r="L140" s="431"/>
      <c r="M140" s="427"/>
      <c r="N140" s="427"/>
      <c r="O140" s="427"/>
      <c r="P140" s="427"/>
      <c r="Q140" s="427"/>
      <c r="R140" s="427"/>
      <c r="S140" s="427"/>
      <c r="T140" s="427"/>
      <c r="U140" s="427"/>
      <c r="V140" s="427"/>
      <c r="W140" s="427"/>
      <c r="X140" s="427"/>
      <c r="Y140" s="427"/>
      <c r="Z140" s="427"/>
      <c r="AA140" s="427"/>
      <c r="AB140" s="427"/>
      <c r="AC140" s="427"/>
      <c r="AD140" s="427"/>
      <c r="AE140" s="427"/>
      <c r="AF140" s="427"/>
      <c r="AG140" s="427"/>
      <c r="AH140" s="427"/>
      <c r="AI140" s="427"/>
    </row>
    <row r="141" spans="6:35" s="386" customFormat="1" ht="20.100000000000001" customHeight="1" x14ac:dyDescent="0.25">
      <c r="F141" s="427"/>
      <c r="G141" s="427"/>
      <c r="H141" s="427"/>
      <c r="I141" s="427"/>
      <c r="J141" s="427"/>
      <c r="K141" s="427"/>
      <c r="L141" s="431"/>
      <c r="M141" s="427"/>
      <c r="N141" s="427"/>
      <c r="O141" s="427"/>
      <c r="P141" s="427"/>
      <c r="Q141" s="427"/>
      <c r="R141" s="427"/>
      <c r="S141" s="427"/>
      <c r="T141" s="427"/>
      <c r="U141" s="427"/>
      <c r="V141" s="427"/>
      <c r="W141" s="427"/>
      <c r="X141" s="427"/>
      <c r="Y141" s="427"/>
      <c r="Z141" s="427"/>
      <c r="AA141" s="427"/>
      <c r="AB141" s="427"/>
      <c r="AC141" s="427"/>
      <c r="AD141" s="427"/>
      <c r="AE141" s="427"/>
      <c r="AF141" s="427"/>
      <c r="AG141" s="427"/>
      <c r="AH141" s="427"/>
      <c r="AI141" s="427"/>
    </row>
    <row r="142" spans="6:35" s="386" customFormat="1" ht="20.100000000000001" customHeight="1" x14ac:dyDescent="0.25">
      <c r="F142" s="427"/>
      <c r="G142" s="427"/>
      <c r="H142" s="427"/>
      <c r="I142" s="427"/>
      <c r="J142" s="427"/>
      <c r="K142" s="427"/>
      <c r="L142" s="431"/>
      <c r="M142" s="427"/>
      <c r="N142" s="427"/>
      <c r="O142" s="427"/>
      <c r="P142" s="427"/>
      <c r="Q142" s="427"/>
      <c r="R142" s="427"/>
      <c r="S142" s="427"/>
      <c r="T142" s="427"/>
      <c r="U142" s="427"/>
      <c r="V142" s="427"/>
      <c r="W142" s="427"/>
      <c r="X142" s="427"/>
      <c r="Y142" s="427"/>
      <c r="Z142" s="427"/>
      <c r="AA142" s="427"/>
      <c r="AB142" s="427"/>
      <c r="AC142" s="427"/>
      <c r="AD142" s="427"/>
      <c r="AE142" s="427"/>
      <c r="AF142" s="427"/>
      <c r="AG142" s="427"/>
      <c r="AH142" s="427"/>
      <c r="AI142" s="427"/>
    </row>
    <row r="143" spans="6:35" s="386" customFormat="1" ht="20.100000000000001" customHeight="1" x14ac:dyDescent="0.25">
      <c r="F143" s="427"/>
      <c r="G143" s="427"/>
      <c r="H143" s="427"/>
      <c r="I143" s="427"/>
      <c r="J143" s="427"/>
      <c r="K143" s="427"/>
      <c r="L143" s="431"/>
      <c r="M143" s="427"/>
      <c r="N143" s="427"/>
      <c r="O143" s="427"/>
      <c r="P143" s="427"/>
      <c r="Q143" s="427"/>
      <c r="R143" s="427"/>
      <c r="S143" s="427"/>
      <c r="T143" s="427"/>
      <c r="U143" s="427"/>
      <c r="V143" s="427"/>
      <c r="W143" s="427"/>
      <c r="X143" s="427"/>
      <c r="Y143" s="427"/>
      <c r="Z143" s="427"/>
      <c r="AA143" s="427"/>
      <c r="AB143" s="427"/>
      <c r="AC143" s="427"/>
      <c r="AD143" s="427"/>
      <c r="AE143" s="427"/>
      <c r="AF143" s="427"/>
      <c r="AG143" s="427"/>
      <c r="AH143" s="427"/>
      <c r="AI143" s="427"/>
    </row>
    <row r="144" spans="6:35" s="386" customFormat="1" ht="20.100000000000001" customHeight="1" x14ac:dyDescent="0.25">
      <c r="F144" s="427"/>
      <c r="G144" s="427"/>
      <c r="H144" s="427"/>
      <c r="I144" s="427"/>
      <c r="J144" s="427"/>
      <c r="K144" s="427"/>
      <c r="L144" s="431"/>
      <c r="M144" s="427"/>
      <c r="N144" s="427"/>
      <c r="O144" s="427"/>
      <c r="P144" s="427"/>
      <c r="Q144" s="427"/>
      <c r="R144" s="427"/>
      <c r="S144" s="427"/>
      <c r="T144" s="427"/>
      <c r="U144" s="427"/>
      <c r="V144" s="427"/>
      <c r="W144" s="427"/>
      <c r="X144" s="427"/>
      <c r="Y144" s="427"/>
      <c r="Z144" s="427"/>
      <c r="AA144" s="427"/>
      <c r="AB144" s="427"/>
      <c r="AC144" s="427"/>
      <c r="AD144" s="427"/>
      <c r="AE144" s="427"/>
      <c r="AF144" s="427"/>
      <c r="AG144" s="427"/>
      <c r="AH144" s="427"/>
      <c r="AI144" s="427"/>
    </row>
  </sheetData>
  <sheetProtection algorithmName="SHA-512" hashValue="mVqoqLRYCF/6rnDTmn+LWuh9q1G8ErEjQ+iqnuUHpwarRSXG9b6Nf8qR//iw5MMChb/FKsuWH8LNxavS7+Kg+w==" saltValue="mDUf0lSRLjDlW9caj/XS1w==" spinCount="100000" sheet="1" objects="1" scenarios="1"/>
  <mergeCells count="24">
    <mergeCell ref="A92:E92"/>
    <mergeCell ref="A93:E94"/>
    <mergeCell ref="C65:D65"/>
    <mergeCell ref="A88:E88"/>
    <mergeCell ref="A89:E90"/>
    <mergeCell ref="A91:E91"/>
    <mergeCell ref="A59:E60"/>
    <mergeCell ref="A61:E61"/>
    <mergeCell ref="C63:D63"/>
    <mergeCell ref="C64:D64"/>
    <mergeCell ref="A26:E26"/>
    <mergeCell ref="B48:E48"/>
    <mergeCell ref="A49:E49"/>
    <mergeCell ref="A52:B52"/>
    <mergeCell ref="A54:B54"/>
    <mergeCell ref="D18:E18"/>
    <mergeCell ref="A20:E20"/>
    <mergeCell ref="A22:C22"/>
    <mergeCell ref="A23:C23"/>
    <mergeCell ref="A5:E5"/>
    <mergeCell ref="A7:E7"/>
    <mergeCell ref="B11:E11"/>
    <mergeCell ref="B12:E12"/>
    <mergeCell ref="B13:E13"/>
  </mergeCells>
  <conditionalFormatting sqref="A145:XFD1048576">
    <cfRule type="cellIs" dxfId="9" priority="11" operator="equal">
      <formula>"Observações"</formula>
    </cfRule>
    <cfRule type="cellIs" dxfId="8" priority="12" operator="equal">
      <formula>"Observação"</formula>
    </cfRule>
    <cfRule type="cellIs" dxfId="7" priority="13" operator="lessThan">
      <formula>0</formula>
    </cfRule>
  </conditionalFormatting>
  <conditionalFormatting sqref="E17">
    <cfRule type="cellIs" dxfId="6" priority="1" operator="lessThan">
      <formula>0</formula>
    </cfRule>
  </conditionalFormatting>
  <hyperlinks>
    <hyperlink ref="G1" location="MENU!B18" display="MENU" xr:uid="{C7D9886C-133A-4348-8CB3-37C2FA6155E9}"/>
  </hyperlinks>
  <pageMargins left="0.511811024" right="0.511811024" top="0.78740157499999996" bottom="0.78740157499999996" header="0.31496062000000002" footer="0.31496062000000002"/>
  <pageSetup paperSize="9" scale="81" fitToHeight="0" orientation="portrait" verticalDpi="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039C9-3442-4541-AC69-3FC73A5053A8}">
  <dimension ref="A1:G159"/>
  <sheetViews>
    <sheetView showGridLines="0" zoomScaleNormal="100" workbookViewId="0"/>
  </sheetViews>
  <sheetFormatPr defaultColWidth="20.625" defaultRowHeight="20.100000000000001" customHeight="1" x14ac:dyDescent="0.25"/>
  <cols>
    <col min="1" max="1" width="40.625" style="307" customWidth="1"/>
    <col min="2" max="5" width="20.625" style="307"/>
    <col min="6" max="6" width="15.625" style="307" customWidth="1"/>
    <col min="7" max="7" width="25.625" style="307" customWidth="1"/>
    <col min="8" max="16384" width="20.625" style="307"/>
  </cols>
  <sheetData>
    <row r="1" spans="1:7" ht="140.1" customHeight="1" x14ac:dyDescent="0.25">
      <c r="A1" s="297"/>
      <c r="B1" s="297"/>
      <c r="C1" s="297"/>
      <c r="D1" s="306"/>
      <c r="E1" s="306"/>
      <c r="G1" s="354" t="s">
        <v>698</v>
      </c>
    </row>
    <row r="2" spans="1:7" ht="5.0999999999999996" customHeight="1" x14ac:dyDescent="0.25"/>
    <row r="3" spans="1:7" ht="5.0999999999999996" customHeight="1" x14ac:dyDescent="0.25">
      <c r="A3" s="297"/>
      <c r="B3" s="297"/>
      <c r="C3" s="297"/>
      <c r="D3" s="297"/>
      <c r="E3" s="297"/>
    </row>
    <row r="5" spans="1:7" s="308" customFormat="1" ht="20.100000000000001" customHeight="1" x14ac:dyDescent="0.25">
      <c r="A5" s="142" t="s">
        <v>602</v>
      </c>
      <c r="B5" s="142"/>
      <c r="C5" s="142"/>
      <c r="D5" s="142"/>
      <c r="E5" s="142"/>
    </row>
    <row r="7" spans="1:7" ht="20.100000000000001" customHeight="1" x14ac:dyDescent="0.25">
      <c r="F7" s="309"/>
    </row>
    <row r="8" spans="1:7" ht="20.100000000000001" customHeight="1" thickBot="1" x14ac:dyDescent="0.3">
      <c r="A8" s="151" t="s">
        <v>603</v>
      </c>
      <c r="B8" s="151"/>
      <c r="C8" s="310"/>
    </row>
    <row r="10" spans="1:7" ht="20.100000000000001" customHeight="1" x14ac:dyDescent="0.25">
      <c r="A10" s="311" t="s">
        <v>604</v>
      </c>
      <c r="B10" s="312">
        <v>0.1</v>
      </c>
      <c r="C10" s="313"/>
    </row>
    <row r="11" spans="1:7" ht="20.100000000000001" customHeight="1" x14ac:dyDescent="0.25">
      <c r="A11" s="314" t="s">
        <v>304</v>
      </c>
      <c r="B11" s="315">
        <v>-0.1</v>
      </c>
      <c r="C11" s="313"/>
    </row>
    <row r="12" spans="1:7" ht="20.100000000000001" customHeight="1" x14ac:dyDescent="0.25">
      <c r="A12" s="311" t="s">
        <v>3</v>
      </c>
      <c r="B12" s="311">
        <v>0.9</v>
      </c>
    </row>
    <row r="15" spans="1:7" ht="20.100000000000001" customHeight="1" thickBot="1" x14ac:dyDescent="0.3">
      <c r="A15" s="151" t="s">
        <v>605</v>
      </c>
      <c r="B15" s="151"/>
      <c r="C15" s="310"/>
    </row>
    <row r="16" spans="1:7" ht="20.100000000000001" customHeight="1" x14ac:dyDescent="0.25">
      <c r="A16" s="152" t="s">
        <v>606</v>
      </c>
      <c r="B16" s="152"/>
      <c r="C16" s="316"/>
    </row>
    <row r="17" spans="1:5" ht="20.100000000000001" customHeight="1" x14ac:dyDescent="0.25">
      <c r="A17" s="311" t="s">
        <v>607</v>
      </c>
      <c r="B17" s="312">
        <v>0.1</v>
      </c>
      <c r="C17" s="313"/>
    </row>
    <row r="18" spans="1:5" ht="20.100000000000001" customHeight="1" x14ac:dyDescent="0.25">
      <c r="A18" s="314" t="s">
        <v>304</v>
      </c>
      <c r="B18" s="315">
        <v>0</v>
      </c>
      <c r="C18" s="313"/>
    </row>
    <row r="19" spans="1:5" ht="20.100000000000001" customHeight="1" x14ac:dyDescent="0.25">
      <c r="A19" s="314" t="s">
        <v>3</v>
      </c>
      <c r="B19" s="314">
        <v>1</v>
      </c>
    </row>
    <row r="21" spans="1:5" ht="20.100000000000001" customHeight="1" x14ac:dyDescent="0.25">
      <c r="A21" s="317" t="s">
        <v>596</v>
      </c>
      <c r="B21" s="317"/>
      <c r="C21" s="317"/>
      <c r="D21" s="317"/>
      <c r="E21" s="317"/>
    </row>
    <row r="22" spans="1:5" ht="20.100000000000001" customHeight="1" x14ac:dyDescent="0.25">
      <c r="A22" s="143" t="s">
        <v>608</v>
      </c>
      <c r="B22" s="143"/>
      <c r="C22" s="143"/>
      <c r="D22" s="143"/>
      <c r="E22" s="143"/>
    </row>
    <row r="25" spans="1:5" ht="20.100000000000001" customHeight="1" x14ac:dyDescent="0.25">
      <c r="A25" s="133" t="s">
        <v>609</v>
      </c>
      <c r="B25" s="133"/>
      <c r="C25" s="133"/>
      <c r="D25" s="133"/>
      <c r="E25" s="133"/>
    </row>
    <row r="27" spans="1:5" ht="20.100000000000001" customHeight="1" x14ac:dyDescent="0.25">
      <c r="A27" s="146" t="s">
        <v>610</v>
      </c>
      <c r="B27" s="146"/>
      <c r="C27" s="146"/>
      <c r="D27" s="146"/>
      <c r="E27" s="307">
        <v>1</v>
      </c>
    </row>
    <row r="28" spans="1:5" ht="20.100000000000001" customHeight="1" x14ac:dyDescent="0.25">
      <c r="A28" s="319"/>
      <c r="B28" s="319"/>
      <c r="C28" s="319"/>
      <c r="D28" s="319"/>
      <c r="E28" s="320"/>
    </row>
    <row r="29" spans="1:5" ht="20.100000000000001" customHeight="1" x14ac:dyDescent="0.25">
      <c r="A29" s="144" t="s">
        <v>611</v>
      </c>
      <c r="B29" s="144"/>
      <c r="C29" s="144"/>
      <c r="D29" s="144"/>
      <c r="E29" s="311">
        <v>0.95</v>
      </c>
    </row>
    <row r="30" spans="1:5" ht="20.100000000000001" customHeight="1" x14ac:dyDescent="0.25">
      <c r="A30" s="144" t="s">
        <v>612</v>
      </c>
      <c r="B30" s="144"/>
      <c r="C30" s="144"/>
      <c r="D30" s="144"/>
      <c r="E30" s="311">
        <v>0.9</v>
      </c>
    </row>
    <row r="31" spans="1:5" ht="20.100000000000001" customHeight="1" x14ac:dyDescent="0.25">
      <c r="A31" s="144" t="s">
        <v>613</v>
      </c>
      <c r="B31" s="144"/>
      <c r="C31" s="144"/>
      <c r="D31" s="144"/>
      <c r="E31" s="311">
        <v>0.8</v>
      </c>
    </row>
    <row r="32" spans="1:5" ht="20.100000000000001" customHeight="1" x14ac:dyDescent="0.25">
      <c r="A32" s="145" t="s">
        <v>614</v>
      </c>
      <c r="B32" s="145"/>
      <c r="C32" s="145"/>
      <c r="D32" s="145"/>
      <c r="E32" s="314">
        <v>0.7</v>
      </c>
    </row>
    <row r="33" spans="1:5" ht="20.100000000000001" customHeight="1" x14ac:dyDescent="0.25">
      <c r="A33" s="317"/>
      <c r="B33" s="317"/>
      <c r="C33" s="317"/>
      <c r="D33" s="317"/>
    </row>
    <row r="34" spans="1:5" ht="20.100000000000001" customHeight="1" x14ac:dyDescent="0.25">
      <c r="A34" s="144" t="s">
        <v>615</v>
      </c>
      <c r="B34" s="144"/>
      <c r="C34" s="144"/>
      <c r="D34" s="144"/>
      <c r="E34" s="311">
        <v>0.95</v>
      </c>
    </row>
    <row r="35" spans="1:5" ht="20.100000000000001" customHeight="1" x14ac:dyDescent="0.25">
      <c r="A35" s="144" t="s">
        <v>616</v>
      </c>
      <c r="B35" s="144"/>
      <c r="C35" s="144"/>
      <c r="D35" s="144"/>
      <c r="E35" s="311">
        <v>0.9</v>
      </c>
    </row>
    <row r="36" spans="1:5" ht="20.100000000000001" customHeight="1" x14ac:dyDescent="0.25">
      <c r="A36" s="145" t="s">
        <v>617</v>
      </c>
      <c r="B36" s="145"/>
      <c r="C36" s="145"/>
      <c r="D36" s="145"/>
      <c r="E36" s="314">
        <v>0.85</v>
      </c>
    </row>
    <row r="37" spans="1:5" ht="20.100000000000001" customHeight="1" x14ac:dyDescent="0.25">
      <c r="A37" s="317"/>
      <c r="B37" s="317"/>
      <c r="C37" s="317"/>
      <c r="D37" s="317"/>
    </row>
    <row r="38" spans="1:5" ht="20.100000000000001" customHeight="1" x14ac:dyDescent="0.25">
      <c r="A38" s="144" t="s">
        <v>618</v>
      </c>
      <c r="B38" s="144"/>
      <c r="C38" s="144"/>
      <c r="D38" s="144"/>
      <c r="E38" s="311">
        <v>0.9</v>
      </c>
    </row>
    <row r="39" spans="1:5" ht="20.100000000000001" customHeight="1" x14ac:dyDescent="0.25">
      <c r="A39" s="144" t="s">
        <v>619</v>
      </c>
      <c r="B39" s="144"/>
      <c r="C39" s="144"/>
      <c r="D39" s="144"/>
      <c r="E39" s="311">
        <v>0.8</v>
      </c>
    </row>
    <row r="40" spans="1:5" ht="20.100000000000001" customHeight="1" x14ac:dyDescent="0.25">
      <c r="A40" s="146" t="s">
        <v>620</v>
      </c>
      <c r="B40" s="146"/>
      <c r="C40" s="146"/>
      <c r="D40" s="146"/>
      <c r="E40" s="307">
        <v>0.7</v>
      </c>
    </row>
    <row r="41" spans="1:5" ht="20.100000000000001" customHeight="1" x14ac:dyDescent="0.25">
      <c r="A41" s="319"/>
      <c r="B41" s="319"/>
      <c r="C41" s="319"/>
      <c r="D41" s="319"/>
      <c r="E41" s="320"/>
    </row>
    <row r="42" spans="1:5" ht="20.100000000000001" customHeight="1" x14ac:dyDescent="0.25">
      <c r="A42" s="321" t="s">
        <v>621</v>
      </c>
      <c r="B42" s="321"/>
      <c r="C42" s="321"/>
      <c r="D42" s="321"/>
      <c r="E42" s="311">
        <v>1</v>
      </c>
    </row>
    <row r="43" spans="1:5" ht="20.100000000000001" customHeight="1" x14ac:dyDescent="0.25">
      <c r="A43" s="144" t="s">
        <v>622</v>
      </c>
      <c r="B43" s="144"/>
      <c r="C43" s="144"/>
      <c r="D43" s="144"/>
      <c r="E43" s="311">
        <v>0.9</v>
      </c>
    </row>
    <row r="44" spans="1:5" ht="20.100000000000001" customHeight="1" x14ac:dyDescent="0.25">
      <c r="A44" s="144" t="s">
        <v>623</v>
      </c>
      <c r="B44" s="144"/>
      <c r="C44" s="144"/>
      <c r="D44" s="144"/>
      <c r="E44" s="311">
        <v>0.8</v>
      </c>
    </row>
    <row r="46" spans="1:5" ht="20.100000000000001" customHeight="1" x14ac:dyDescent="0.25">
      <c r="A46" s="318" t="s">
        <v>596</v>
      </c>
      <c r="B46" s="318"/>
      <c r="C46" s="318"/>
      <c r="D46" s="318"/>
      <c r="E46" s="318"/>
    </row>
    <row r="47" spans="1:5" ht="20.100000000000001" customHeight="1" x14ac:dyDescent="0.25">
      <c r="A47" s="143" t="s">
        <v>624</v>
      </c>
      <c r="B47" s="143"/>
      <c r="C47" s="143"/>
      <c r="D47" s="143"/>
      <c r="E47" s="143"/>
    </row>
    <row r="48" spans="1:5" ht="20.100000000000001" customHeight="1" x14ac:dyDescent="0.25">
      <c r="A48" s="143"/>
      <c r="B48" s="143"/>
      <c r="C48" s="143"/>
      <c r="D48" s="143"/>
      <c r="E48" s="143"/>
    </row>
    <row r="49" spans="1:5" ht="20.100000000000001" customHeight="1" x14ac:dyDescent="0.25">
      <c r="A49" s="318"/>
      <c r="B49" s="318"/>
      <c r="C49" s="318"/>
      <c r="D49" s="318"/>
      <c r="E49" s="318"/>
    </row>
    <row r="52" spans="1:5" ht="20.100000000000001" customHeight="1" thickBot="1" x14ac:dyDescent="0.3">
      <c r="A52" s="147" t="s">
        <v>625</v>
      </c>
      <c r="B52" s="147"/>
      <c r="C52" s="147"/>
      <c r="D52" s="147"/>
      <c r="E52" s="147"/>
    </row>
    <row r="53" spans="1:5" ht="20.100000000000001" customHeight="1" x14ac:dyDescent="0.25">
      <c r="A53" s="146" t="s">
        <v>626</v>
      </c>
      <c r="B53" s="146"/>
      <c r="C53" s="146"/>
      <c r="D53" s="146"/>
      <c r="E53" s="307">
        <v>1</v>
      </c>
    </row>
    <row r="54" spans="1:5" ht="20.100000000000001" customHeight="1" x14ac:dyDescent="0.25">
      <c r="A54" s="148" t="s">
        <v>627</v>
      </c>
      <c r="B54" s="148"/>
      <c r="C54" s="148"/>
      <c r="D54" s="148"/>
      <c r="E54" s="322">
        <v>0.95</v>
      </c>
    </row>
    <row r="55" spans="1:5" ht="20.100000000000001" customHeight="1" x14ac:dyDescent="0.25">
      <c r="A55" s="146" t="s">
        <v>628</v>
      </c>
      <c r="B55" s="146"/>
      <c r="C55" s="146"/>
      <c r="D55" s="146"/>
      <c r="E55" s="307">
        <v>0.9</v>
      </c>
    </row>
    <row r="56" spans="1:5" ht="20.100000000000001" customHeight="1" x14ac:dyDescent="0.25">
      <c r="A56" s="149" t="s">
        <v>629</v>
      </c>
      <c r="B56" s="149"/>
      <c r="C56" s="149"/>
      <c r="D56" s="149"/>
      <c r="E56" s="323">
        <v>0.85</v>
      </c>
    </row>
    <row r="60" spans="1:5" ht="20.100000000000001" customHeight="1" x14ac:dyDescent="0.25">
      <c r="A60" s="141" t="s">
        <v>630</v>
      </c>
      <c r="B60" s="141"/>
      <c r="C60" s="141"/>
      <c r="D60" s="141"/>
      <c r="E60" s="141"/>
    </row>
    <row r="61" spans="1:5" ht="20.100000000000001" customHeight="1" x14ac:dyDescent="0.25">
      <c r="A61" s="324"/>
      <c r="B61" s="324"/>
      <c r="C61" s="324"/>
      <c r="D61" s="324" t="s">
        <v>3</v>
      </c>
      <c r="E61" s="324" t="s">
        <v>53</v>
      </c>
    </row>
    <row r="62" spans="1:5" ht="20.100000000000001" customHeight="1" x14ac:dyDescent="0.25">
      <c r="A62" s="143" t="s">
        <v>631</v>
      </c>
      <c r="B62" s="143"/>
      <c r="C62" s="318"/>
      <c r="D62" s="307">
        <v>1</v>
      </c>
      <c r="E62" s="307">
        <v>255</v>
      </c>
    </row>
    <row r="63" spans="1:5" ht="20.100000000000001" customHeight="1" x14ac:dyDescent="0.25">
      <c r="A63" s="150" t="s">
        <v>632</v>
      </c>
      <c r="B63" s="150"/>
      <c r="C63" s="150"/>
      <c r="D63" s="323">
        <v>0.95</v>
      </c>
      <c r="E63" s="323">
        <v>242.25</v>
      </c>
    </row>
    <row r="65" spans="1:5" ht="20.100000000000001" customHeight="1" x14ac:dyDescent="0.25">
      <c r="A65" s="317" t="s">
        <v>596</v>
      </c>
    </row>
    <row r="66" spans="1:5" ht="20.100000000000001" customHeight="1" x14ac:dyDescent="0.25">
      <c r="A66" s="143" t="s">
        <v>633</v>
      </c>
      <c r="B66" s="143"/>
      <c r="C66" s="143"/>
      <c r="D66" s="143"/>
      <c r="E66" s="143"/>
    </row>
    <row r="69" spans="1:5" ht="20.100000000000001" customHeight="1" thickBot="1" x14ac:dyDescent="0.3">
      <c r="A69" s="147" t="s">
        <v>634</v>
      </c>
      <c r="B69" s="147"/>
      <c r="C69" s="147"/>
      <c r="D69" s="147"/>
      <c r="E69" s="147"/>
    </row>
    <row r="70" spans="1:5" ht="20.100000000000001" customHeight="1" x14ac:dyDescent="0.25">
      <c r="A70" s="148" t="s">
        <v>635</v>
      </c>
      <c r="B70" s="148"/>
      <c r="C70" s="148"/>
      <c r="D70" s="148"/>
      <c r="E70" s="322">
        <v>1</v>
      </c>
    </row>
    <row r="71" spans="1:5" ht="20.100000000000001" customHeight="1" x14ac:dyDescent="0.25">
      <c r="A71" s="146" t="s">
        <v>636</v>
      </c>
      <c r="B71" s="146"/>
      <c r="C71" s="146"/>
      <c r="D71" s="146"/>
      <c r="E71" s="307">
        <v>0.95</v>
      </c>
    </row>
    <row r="72" spans="1:5" ht="20.100000000000001" customHeight="1" x14ac:dyDescent="0.25">
      <c r="A72" s="148" t="s">
        <v>637</v>
      </c>
      <c r="B72" s="148"/>
      <c r="C72" s="148"/>
      <c r="D72" s="148"/>
      <c r="E72" s="322">
        <v>0.9</v>
      </c>
    </row>
    <row r="73" spans="1:5" ht="20.100000000000001" customHeight="1" x14ac:dyDescent="0.25">
      <c r="A73" s="146" t="s">
        <v>638</v>
      </c>
      <c r="B73" s="146"/>
      <c r="C73" s="146"/>
      <c r="D73" s="146"/>
      <c r="E73" s="307">
        <v>0.8</v>
      </c>
    </row>
    <row r="74" spans="1:5" ht="20.100000000000001" customHeight="1" x14ac:dyDescent="0.25">
      <c r="A74" s="149" t="s">
        <v>639</v>
      </c>
      <c r="B74" s="149"/>
      <c r="C74" s="149"/>
      <c r="D74" s="149"/>
      <c r="E74" s="323">
        <v>0.7</v>
      </c>
    </row>
    <row r="75" spans="1:5" ht="20.100000000000001" customHeight="1" x14ac:dyDescent="0.25">
      <c r="A75" s="317"/>
      <c r="B75" s="317"/>
      <c r="C75" s="317"/>
      <c r="D75" s="317"/>
    </row>
    <row r="76" spans="1:5" ht="20.100000000000001" customHeight="1" x14ac:dyDescent="0.25">
      <c r="A76" s="317"/>
      <c r="B76" s="317"/>
      <c r="C76" s="317"/>
      <c r="D76" s="317"/>
    </row>
    <row r="77" spans="1:5" ht="20.100000000000001" customHeight="1" x14ac:dyDescent="0.25">
      <c r="A77" s="317"/>
      <c r="B77" s="317"/>
      <c r="C77" s="317"/>
      <c r="D77" s="317"/>
    </row>
    <row r="78" spans="1:5" ht="20.100000000000001" customHeight="1" x14ac:dyDescent="0.25">
      <c r="A78" s="141" t="s">
        <v>630</v>
      </c>
      <c r="B78" s="141"/>
      <c r="C78" s="141"/>
      <c r="D78" s="141"/>
      <c r="E78" s="141"/>
    </row>
    <row r="79" spans="1:5" ht="20.100000000000001" customHeight="1" x14ac:dyDescent="0.25">
      <c r="A79" s="324"/>
      <c r="B79" s="324"/>
      <c r="C79" s="324"/>
      <c r="D79" s="324" t="s">
        <v>3</v>
      </c>
      <c r="E79" s="324" t="s">
        <v>53</v>
      </c>
    </row>
    <row r="80" spans="1:5" ht="20.100000000000001" customHeight="1" x14ac:dyDescent="0.25">
      <c r="A80" s="143" t="s">
        <v>631</v>
      </c>
      <c r="B80" s="143"/>
      <c r="C80" s="318"/>
      <c r="D80" s="307">
        <v>1</v>
      </c>
      <c r="E80" s="307">
        <v>255</v>
      </c>
    </row>
    <row r="81" spans="1:5" ht="20.100000000000001" customHeight="1" x14ac:dyDescent="0.25">
      <c r="A81" s="150" t="s">
        <v>640</v>
      </c>
      <c r="B81" s="150"/>
      <c r="C81" s="150"/>
      <c r="D81" s="323">
        <v>0.8</v>
      </c>
      <c r="E81" s="323">
        <v>204</v>
      </c>
    </row>
    <row r="82" spans="1:5" ht="20.100000000000001" customHeight="1" x14ac:dyDescent="0.25">
      <c r="A82" s="317"/>
      <c r="B82" s="317"/>
      <c r="C82" s="317"/>
      <c r="D82" s="317"/>
    </row>
    <row r="83" spans="1:5" ht="20.100000000000001" customHeight="1" x14ac:dyDescent="0.25">
      <c r="A83" s="317" t="s">
        <v>596</v>
      </c>
    </row>
    <row r="84" spans="1:5" ht="20.100000000000001" customHeight="1" x14ac:dyDescent="0.25">
      <c r="A84" s="143" t="s">
        <v>633</v>
      </c>
      <c r="B84" s="143"/>
      <c r="C84" s="143"/>
      <c r="D84" s="143"/>
      <c r="E84" s="143"/>
    </row>
    <row r="85" spans="1:5" ht="20.100000000000001" customHeight="1" x14ac:dyDescent="0.25">
      <c r="A85" s="317"/>
      <c r="B85" s="317"/>
      <c r="C85" s="317"/>
      <c r="D85" s="317"/>
    </row>
    <row r="86" spans="1:5" ht="20.100000000000001" customHeight="1" x14ac:dyDescent="0.25">
      <c r="A86" s="317"/>
      <c r="B86" s="317"/>
      <c r="C86" s="317"/>
      <c r="D86" s="317"/>
    </row>
    <row r="87" spans="1:5" ht="20.100000000000001" customHeight="1" thickBot="1" x14ac:dyDescent="0.3">
      <c r="A87" s="147" t="s">
        <v>641</v>
      </c>
      <c r="B87" s="147"/>
      <c r="C87" s="147"/>
      <c r="D87" s="147"/>
      <c r="E87" s="147"/>
    </row>
    <row r="88" spans="1:5" ht="20.100000000000001" customHeight="1" x14ac:dyDescent="0.25">
      <c r="A88" s="148" t="s">
        <v>635</v>
      </c>
      <c r="B88" s="148"/>
      <c r="C88" s="148"/>
      <c r="D88" s="148"/>
      <c r="E88" s="322">
        <v>1</v>
      </c>
    </row>
    <row r="89" spans="1:5" ht="20.100000000000001" customHeight="1" x14ac:dyDescent="0.25">
      <c r="A89" s="146" t="s">
        <v>618</v>
      </c>
      <c r="B89" s="146"/>
      <c r="C89" s="146"/>
      <c r="D89" s="146"/>
      <c r="E89" s="307">
        <v>0.9</v>
      </c>
    </row>
    <row r="90" spans="1:5" ht="20.100000000000001" customHeight="1" x14ac:dyDescent="0.25">
      <c r="A90" s="148" t="s">
        <v>619</v>
      </c>
      <c r="B90" s="148"/>
      <c r="C90" s="148"/>
      <c r="D90" s="148"/>
      <c r="E90" s="322">
        <v>0.8</v>
      </c>
    </row>
    <row r="91" spans="1:5" ht="20.100000000000001" customHeight="1" x14ac:dyDescent="0.25">
      <c r="A91" s="144" t="s">
        <v>620</v>
      </c>
      <c r="B91" s="144"/>
      <c r="C91" s="144"/>
      <c r="D91" s="144"/>
      <c r="E91" s="311">
        <v>0.7</v>
      </c>
    </row>
    <row r="92" spans="1:5" ht="20.100000000000001" customHeight="1" x14ac:dyDescent="0.25">
      <c r="A92" s="317"/>
      <c r="B92" s="317"/>
      <c r="C92" s="317"/>
      <c r="D92" s="317"/>
    </row>
    <row r="93" spans="1:5" ht="20.100000000000001" customHeight="1" x14ac:dyDescent="0.25">
      <c r="A93" s="317"/>
      <c r="B93" s="317"/>
      <c r="C93" s="317"/>
      <c r="D93" s="317"/>
    </row>
    <row r="94" spans="1:5" ht="20.100000000000001" customHeight="1" x14ac:dyDescent="0.25">
      <c r="A94" s="317"/>
      <c r="B94" s="317"/>
      <c r="C94" s="317"/>
      <c r="D94" s="317"/>
    </row>
    <row r="95" spans="1:5" ht="20.100000000000001" customHeight="1" x14ac:dyDescent="0.25">
      <c r="A95" s="141" t="s">
        <v>630</v>
      </c>
      <c r="B95" s="141"/>
      <c r="C95" s="141"/>
      <c r="D95" s="141"/>
      <c r="E95" s="141"/>
    </row>
    <row r="96" spans="1:5" ht="20.100000000000001" customHeight="1" x14ac:dyDescent="0.25">
      <c r="A96" s="324"/>
      <c r="B96" s="324"/>
      <c r="C96" s="324"/>
      <c r="D96" s="324" t="s">
        <v>3</v>
      </c>
      <c r="E96" s="324" t="s">
        <v>53</v>
      </c>
    </row>
    <row r="97" spans="1:5" ht="20.100000000000001" customHeight="1" x14ac:dyDescent="0.25">
      <c r="A97" s="143" t="s">
        <v>631</v>
      </c>
      <c r="B97" s="143"/>
      <c r="C97" s="318"/>
      <c r="D97" s="307">
        <v>1</v>
      </c>
      <c r="E97" s="307">
        <v>255</v>
      </c>
    </row>
    <row r="98" spans="1:5" ht="20.100000000000001" customHeight="1" x14ac:dyDescent="0.25">
      <c r="A98" s="150" t="s">
        <v>642</v>
      </c>
      <c r="B98" s="150"/>
      <c r="C98" s="150"/>
      <c r="D98" s="323">
        <v>0.8</v>
      </c>
      <c r="E98" s="323">
        <v>204</v>
      </c>
    </row>
    <row r="99" spans="1:5" ht="20.100000000000001" customHeight="1" x14ac:dyDescent="0.25">
      <c r="A99" s="317"/>
      <c r="B99" s="317"/>
      <c r="C99" s="317"/>
      <c r="D99" s="317"/>
    </row>
    <row r="100" spans="1:5" ht="20.100000000000001" customHeight="1" x14ac:dyDescent="0.25">
      <c r="A100" s="317" t="s">
        <v>596</v>
      </c>
    </row>
    <row r="101" spans="1:5" ht="20.100000000000001" customHeight="1" x14ac:dyDescent="0.25">
      <c r="A101" s="143" t="s">
        <v>633</v>
      </c>
      <c r="B101" s="143"/>
      <c r="C101" s="143"/>
      <c r="D101" s="143"/>
      <c r="E101" s="143"/>
    </row>
    <row r="102" spans="1:5" ht="20.100000000000001" customHeight="1" x14ac:dyDescent="0.25">
      <c r="A102" s="317"/>
      <c r="B102" s="317"/>
      <c r="C102" s="317"/>
      <c r="D102" s="317"/>
    </row>
    <row r="103" spans="1:5" ht="20.100000000000001" customHeight="1" x14ac:dyDescent="0.25">
      <c r="A103" s="317"/>
      <c r="B103" s="317"/>
      <c r="C103" s="317"/>
      <c r="D103" s="317"/>
    </row>
    <row r="104" spans="1:5" ht="20.100000000000001" customHeight="1" thickBot="1" x14ac:dyDescent="0.3">
      <c r="A104" s="147" t="s">
        <v>643</v>
      </c>
      <c r="B104" s="147"/>
      <c r="C104" s="147"/>
      <c r="D104" s="147"/>
      <c r="E104" s="147"/>
    </row>
    <row r="105" spans="1:5" ht="20.100000000000001" customHeight="1" x14ac:dyDescent="0.25">
      <c r="A105" s="146" t="s">
        <v>635</v>
      </c>
      <c r="B105" s="146"/>
      <c r="C105" s="146"/>
      <c r="D105" s="146"/>
      <c r="E105" s="307">
        <v>1</v>
      </c>
    </row>
    <row r="106" spans="1:5" ht="20.100000000000001" customHeight="1" x14ac:dyDescent="0.25">
      <c r="A106" s="148" t="s">
        <v>621</v>
      </c>
      <c r="B106" s="148"/>
      <c r="C106" s="148"/>
      <c r="D106" s="148"/>
      <c r="E106" s="322">
        <v>1</v>
      </c>
    </row>
    <row r="107" spans="1:5" ht="20.100000000000001" customHeight="1" x14ac:dyDescent="0.25">
      <c r="A107" s="146" t="s">
        <v>644</v>
      </c>
      <c r="B107" s="146"/>
      <c r="C107" s="146"/>
      <c r="D107" s="146"/>
      <c r="E107" s="307">
        <v>0.9</v>
      </c>
    </row>
    <row r="108" spans="1:5" ht="20.100000000000001" customHeight="1" x14ac:dyDescent="0.25">
      <c r="A108" s="149" t="s">
        <v>623</v>
      </c>
      <c r="B108" s="149"/>
      <c r="C108" s="149"/>
      <c r="D108" s="149"/>
      <c r="E108" s="323">
        <v>0.8</v>
      </c>
    </row>
    <row r="112" spans="1:5" ht="20.100000000000001" customHeight="1" x14ac:dyDescent="0.25">
      <c r="A112" s="141" t="s">
        <v>630</v>
      </c>
      <c r="B112" s="141"/>
      <c r="C112" s="141"/>
      <c r="D112" s="141"/>
      <c r="E112" s="141"/>
    </row>
    <row r="113" spans="1:5" ht="20.100000000000001" customHeight="1" x14ac:dyDescent="0.25">
      <c r="A113" s="324"/>
      <c r="B113" s="324"/>
      <c r="C113" s="324"/>
      <c r="D113" s="324" t="s">
        <v>3</v>
      </c>
      <c r="E113" s="324" t="s">
        <v>53</v>
      </c>
    </row>
    <row r="114" spans="1:5" ht="20.100000000000001" customHeight="1" x14ac:dyDescent="0.25">
      <c r="A114" s="143" t="s">
        <v>631</v>
      </c>
      <c r="B114" s="143"/>
      <c r="C114" s="318"/>
      <c r="D114" s="307">
        <v>1</v>
      </c>
      <c r="E114" s="307">
        <v>255</v>
      </c>
    </row>
    <row r="115" spans="1:5" ht="20.100000000000001" customHeight="1" x14ac:dyDescent="0.25">
      <c r="A115" s="150" t="s">
        <v>645</v>
      </c>
      <c r="B115" s="150"/>
      <c r="C115" s="150"/>
      <c r="D115" s="323">
        <v>0.9</v>
      </c>
      <c r="E115" s="323">
        <v>229.5</v>
      </c>
    </row>
    <row r="117" spans="1:5" ht="20.100000000000001" customHeight="1" x14ac:dyDescent="0.25">
      <c r="A117" s="317" t="s">
        <v>596</v>
      </c>
    </row>
    <row r="118" spans="1:5" ht="20.100000000000001" customHeight="1" x14ac:dyDescent="0.25">
      <c r="A118" s="143" t="s">
        <v>633</v>
      </c>
      <c r="B118" s="143"/>
      <c r="C118" s="143"/>
      <c r="D118" s="143"/>
      <c r="E118" s="143"/>
    </row>
    <row r="138" spans="1:5" ht="20.100000000000001" customHeight="1" x14ac:dyDescent="0.25">
      <c r="A138" s="133" t="s">
        <v>609</v>
      </c>
      <c r="B138" s="133"/>
      <c r="C138" s="133"/>
      <c r="D138" s="133"/>
      <c r="E138" s="133"/>
    </row>
    <row r="140" spans="1:5" ht="20.100000000000001" customHeight="1" x14ac:dyDescent="0.25">
      <c r="A140" s="146" t="s">
        <v>610</v>
      </c>
      <c r="B140" s="146"/>
      <c r="C140" s="146"/>
      <c r="D140" s="146"/>
      <c r="E140" s="307">
        <v>1</v>
      </c>
    </row>
    <row r="141" spans="1:5" ht="20.100000000000001" customHeight="1" x14ac:dyDescent="0.25">
      <c r="A141" s="319"/>
      <c r="B141" s="319"/>
      <c r="C141" s="319"/>
      <c r="D141" s="319"/>
      <c r="E141" s="320"/>
    </row>
    <row r="142" spans="1:5" ht="20.100000000000001" customHeight="1" x14ac:dyDescent="0.25">
      <c r="A142" s="144" t="s">
        <v>611</v>
      </c>
      <c r="B142" s="144"/>
      <c r="C142" s="144"/>
      <c r="D142" s="144"/>
      <c r="E142" s="311">
        <v>0.95</v>
      </c>
    </row>
    <row r="143" spans="1:5" ht="20.100000000000001" customHeight="1" x14ac:dyDescent="0.25">
      <c r="A143" s="144" t="s">
        <v>612</v>
      </c>
      <c r="B143" s="144"/>
      <c r="C143" s="144"/>
      <c r="D143" s="144"/>
      <c r="E143" s="311">
        <v>0.9</v>
      </c>
    </row>
    <row r="144" spans="1:5" ht="20.100000000000001" customHeight="1" x14ac:dyDescent="0.25">
      <c r="A144" s="144" t="s">
        <v>613</v>
      </c>
      <c r="B144" s="144"/>
      <c r="C144" s="144"/>
      <c r="D144" s="144"/>
      <c r="E144" s="311">
        <v>0.8</v>
      </c>
    </row>
    <row r="145" spans="1:5" ht="20.100000000000001" customHeight="1" x14ac:dyDescent="0.25">
      <c r="A145" s="145" t="s">
        <v>614</v>
      </c>
      <c r="B145" s="145"/>
      <c r="C145" s="145"/>
      <c r="D145" s="145"/>
      <c r="E145" s="314">
        <v>0.7</v>
      </c>
    </row>
    <row r="146" spans="1:5" ht="20.100000000000001" customHeight="1" x14ac:dyDescent="0.25">
      <c r="A146" s="317"/>
      <c r="B146" s="317"/>
      <c r="C146" s="317"/>
      <c r="D146" s="317"/>
    </row>
    <row r="147" spans="1:5" ht="20.100000000000001" customHeight="1" x14ac:dyDescent="0.25">
      <c r="A147" s="144" t="s">
        <v>646</v>
      </c>
      <c r="B147" s="144"/>
      <c r="C147" s="144"/>
      <c r="D147" s="144"/>
      <c r="E147" s="311">
        <v>0.95</v>
      </c>
    </row>
    <row r="148" spans="1:5" ht="20.100000000000001" customHeight="1" x14ac:dyDescent="0.25">
      <c r="A148" s="144" t="s">
        <v>647</v>
      </c>
      <c r="B148" s="144"/>
      <c r="C148" s="144"/>
      <c r="D148" s="144"/>
      <c r="E148" s="311">
        <v>0.9</v>
      </c>
    </row>
    <row r="149" spans="1:5" ht="20.100000000000001" customHeight="1" x14ac:dyDescent="0.25">
      <c r="A149" s="145" t="s">
        <v>617</v>
      </c>
      <c r="B149" s="145"/>
      <c r="C149" s="145"/>
      <c r="D149" s="145"/>
      <c r="E149" s="314">
        <v>0.85</v>
      </c>
    </row>
    <row r="150" spans="1:5" ht="20.100000000000001" customHeight="1" x14ac:dyDescent="0.25">
      <c r="A150" s="317"/>
      <c r="B150" s="317"/>
      <c r="C150" s="317"/>
      <c r="D150" s="317"/>
    </row>
    <row r="151" spans="1:5" ht="20.100000000000001" customHeight="1" x14ac:dyDescent="0.25">
      <c r="A151" s="144" t="s">
        <v>618</v>
      </c>
      <c r="B151" s="144"/>
      <c r="C151" s="144"/>
      <c r="D151" s="144"/>
      <c r="E151" s="311">
        <v>1</v>
      </c>
    </row>
    <row r="152" spans="1:5" ht="20.100000000000001" customHeight="1" x14ac:dyDescent="0.25">
      <c r="A152" s="144" t="s">
        <v>619</v>
      </c>
      <c r="B152" s="144"/>
      <c r="C152" s="144"/>
      <c r="D152" s="144"/>
      <c r="E152" s="311">
        <v>0.9</v>
      </c>
    </row>
    <row r="153" spans="1:5" ht="20.100000000000001" customHeight="1" x14ac:dyDescent="0.25">
      <c r="A153" s="146" t="s">
        <v>620</v>
      </c>
      <c r="B153" s="146"/>
      <c r="C153" s="146"/>
      <c r="D153" s="146"/>
      <c r="E153" s="307">
        <v>0.8</v>
      </c>
    </row>
    <row r="154" spans="1:5" ht="20.100000000000001" customHeight="1" x14ac:dyDescent="0.25">
      <c r="A154" s="319"/>
      <c r="B154" s="319"/>
      <c r="C154" s="319"/>
      <c r="D154" s="319"/>
      <c r="E154" s="320"/>
    </row>
    <row r="155" spans="1:5" ht="20.100000000000001" customHeight="1" x14ac:dyDescent="0.25">
      <c r="A155" s="144" t="s">
        <v>648</v>
      </c>
      <c r="B155" s="144"/>
      <c r="C155" s="144"/>
      <c r="D155" s="144"/>
      <c r="E155" s="311">
        <v>1</v>
      </c>
    </row>
    <row r="156" spans="1:5" ht="20.100000000000001" customHeight="1" x14ac:dyDescent="0.25">
      <c r="A156" s="144" t="s">
        <v>623</v>
      </c>
      <c r="B156" s="144"/>
      <c r="C156" s="144"/>
      <c r="D156" s="144"/>
      <c r="E156" s="311">
        <v>0.9</v>
      </c>
    </row>
    <row r="158" spans="1:5" ht="20.100000000000001" customHeight="1" x14ac:dyDescent="0.25">
      <c r="A158" s="318" t="s">
        <v>596</v>
      </c>
      <c r="B158" s="318"/>
      <c r="C158" s="318"/>
      <c r="D158" s="318"/>
      <c r="E158" s="318"/>
    </row>
    <row r="159" spans="1:5" ht="20.100000000000001" customHeight="1" x14ac:dyDescent="0.25">
      <c r="A159" s="143" t="s">
        <v>649</v>
      </c>
      <c r="B159" s="143"/>
      <c r="C159" s="143"/>
      <c r="D159" s="143"/>
      <c r="E159" s="143"/>
    </row>
  </sheetData>
  <sheetProtection algorithmName="SHA-512" hashValue="Ixbqk8nJ9AGMLMmyQqxQv/teQydRwe9RsyTdvPNWbsh69LjOuTjKnSJoL1+l16i/pxkUgDndSILJhXVJDlCp2w==" saltValue="2ukH7k1oEj7YWnwJMoqG8g==" spinCount="100000" sheet="1" objects="1" scenarios="1"/>
  <mergeCells count="72">
    <mergeCell ref="A34:D34"/>
    <mergeCell ref="A5:E5"/>
    <mergeCell ref="A8:B8"/>
    <mergeCell ref="A15:B15"/>
    <mergeCell ref="A16:B16"/>
    <mergeCell ref="A22:E22"/>
    <mergeCell ref="A25:E25"/>
    <mergeCell ref="A27:D27"/>
    <mergeCell ref="A29:D29"/>
    <mergeCell ref="A30:D30"/>
    <mergeCell ref="A31:D31"/>
    <mergeCell ref="A32:D32"/>
    <mergeCell ref="A55:D55"/>
    <mergeCell ref="A35:D35"/>
    <mergeCell ref="A36:D36"/>
    <mergeCell ref="A38:D38"/>
    <mergeCell ref="A39:D39"/>
    <mergeCell ref="A40:D40"/>
    <mergeCell ref="A43:D43"/>
    <mergeCell ref="A44:D44"/>
    <mergeCell ref="A47:E48"/>
    <mergeCell ref="A52:E52"/>
    <mergeCell ref="A53:D53"/>
    <mergeCell ref="A54:D54"/>
    <mergeCell ref="A78:E78"/>
    <mergeCell ref="A56:D56"/>
    <mergeCell ref="A60:E60"/>
    <mergeCell ref="A62:B62"/>
    <mergeCell ref="A63:C63"/>
    <mergeCell ref="A66:E66"/>
    <mergeCell ref="A69:E69"/>
    <mergeCell ref="A70:D70"/>
    <mergeCell ref="A71:D71"/>
    <mergeCell ref="A72:D72"/>
    <mergeCell ref="A73:D73"/>
    <mergeCell ref="A74:D74"/>
    <mergeCell ref="A101:E101"/>
    <mergeCell ref="A80:B80"/>
    <mergeCell ref="A81:C81"/>
    <mergeCell ref="A84:E84"/>
    <mergeCell ref="A87:E87"/>
    <mergeCell ref="A88:D88"/>
    <mergeCell ref="A89:D89"/>
    <mergeCell ref="A90:D90"/>
    <mergeCell ref="A91:D91"/>
    <mergeCell ref="A95:E95"/>
    <mergeCell ref="A97:B97"/>
    <mergeCell ref="A98:C98"/>
    <mergeCell ref="A142:D142"/>
    <mergeCell ref="A104:E104"/>
    <mergeCell ref="A105:D105"/>
    <mergeCell ref="A106:D106"/>
    <mergeCell ref="A107:D107"/>
    <mergeCell ref="A108:D108"/>
    <mergeCell ref="A112:E112"/>
    <mergeCell ref="A114:B114"/>
    <mergeCell ref="A115:C115"/>
    <mergeCell ref="A118:E118"/>
    <mergeCell ref="A138:E138"/>
    <mergeCell ref="A140:D140"/>
    <mergeCell ref="A159:E159"/>
    <mergeCell ref="A143:D143"/>
    <mergeCell ref="A144:D144"/>
    <mergeCell ref="A145:D145"/>
    <mergeCell ref="A147:D147"/>
    <mergeCell ref="A148:D148"/>
    <mergeCell ref="A149:D149"/>
    <mergeCell ref="A151:D151"/>
    <mergeCell ref="A152:D152"/>
    <mergeCell ref="A153:D153"/>
    <mergeCell ref="A155:D155"/>
    <mergeCell ref="A156:D156"/>
  </mergeCells>
  <hyperlinks>
    <hyperlink ref="G1" location="MENU!B20" display="MENU" xr:uid="{15BA7F75-E0BD-4241-A246-4AB368224930}"/>
  </hyperlinks>
  <pageMargins left="0.511811024" right="0.511811024" top="0.78740157499999996" bottom="0.78740157499999996" header="0.31496062000000002" footer="0.31496062000000002"/>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51549-88BF-41D3-B32A-2784B2636B93}">
  <dimension ref="A1:K40"/>
  <sheetViews>
    <sheetView showGridLines="0" zoomScaleNormal="100" workbookViewId="0"/>
  </sheetViews>
  <sheetFormatPr defaultColWidth="15.625" defaultRowHeight="20.100000000000001" customHeight="1" x14ac:dyDescent="0.25"/>
  <cols>
    <col min="1" max="1" width="100.625" style="325" customWidth="1"/>
    <col min="2" max="2" width="25.625" style="325" customWidth="1"/>
    <col min="3" max="3" width="15.625" style="325" customWidth="1"/>
    <col min="4" max="4" width="25.625" style="325" customWidth="1"/>
    <col min="5" max="16384" width="15.625" style="325"/>
  </cols>
  <sheetData>
    <row r="1" spans="1:11" ht="140.1" customHeight="1" x14ac:dyDescent="0.25">
      <c r="A1" s="297"/>
      <c r="B1" s="306"/>
      <c r="D1" s="354" t="s">
        <v>698</v>
      </c>
    </row>
    <row r="2" spans="1:11" ht="5.0999999999999996" customHeight="1" x14ac:dyDescent="0.25"/>
    <row r="3" spans="1:11" ht="5.0999999999999996" customHeight="1" x14ac:dyDescent="0.25">
      <c r="A3" s="297"/>
      <c r="B3" s="297"/>
    </row>
    <row r="5" spans="1:11" s="327" customFormat="1" ht="20.100000000000001" customHeight="1" x14ac:dyDescent="0.25">
      <c r="A5" s="133" t="s">
        <v>650</v>
      </c>
      <c r="B5" s="133"/>
      <c r="C5" s="326"/>
      <c r="D5" s="326"/>
      <c r="E5" s="326"/>
      <c r="F5" s="326"/>
      <c r="G5" s="326"/>
      <c r="H5" s="326"/>
      <c r="I5" s="326"/>
      <c r="J5" s="326"/>
    </row>
    <row r="6" spans="1:11" s="327" customFormat="1" ht="20.100000000000001" customHeight="1" x14ac:dyDescent="0.25"/>
    <row r="7" spans="1:11" ht="15" x14ac:dyDescent="0.25">
      <c r="A7" s="328" t="s">
        <v>651</v>
      </c>
      <c r="B7" s="328"/>
      <c r="C7" s="328"/>
      <c r="D7" s="328"/>
      <c r="E7" s="328"/>
      <c r="F7" s="327"/>
      <c r="G7" s="327"/>
      <c r="H7" s="327"/>
      <c r="I7" s="327"/>
      <c r="J7" s="327"/>
      <c r="K7" s="327"/>
    </row>
    <row r="8" spans="1:11" ht="20.100000000000001" customHeight="1" x14ac:dyDescent="0.25">
      <c r="A8" s="327"/>
      <c r="B8" s="327"/>
      <c r="C8" s="327"/>
      <c r="D8" s="327"/>
      <c r="E8" s="327"/>
      <c r="G8" s="327"/>
      <c r="H8" s="327"/>
      <c r="I8" s="327"/>
      <c r="J8" s="327"/>
      <c r="K8" s="327"/>
    </row>
    <row r="9" spans="1:11" ht="15" x14ac:dyDescent="0.25">
      <c r="A9" s="329" t="s">
        <v>652</v>
      </c>
      <c r="B9" s="329" t="s">
        <v>653</v>
      </c>
      <c r="C9" s="327"/>
      <c r="D9" s="327"/>
      <c r="E9" s="327"/>
      <c r="G9" s="327"/>
      <c r="H9" s="327"/>
      <c r="I9" s="327"/>
      <c r="J9" s="327"/>
      <c r="K9" s="327"/>
    </row>
    <row r="10" spans="1:11" ht="15" x14ac:dyDescent="0.25">
      <c r="A10" s="330" t="s">
        <v>654</v>
      </c>
      <c r="B10" s="327">
        <v>1</v>
      </c>
      <c r="C10" s="327"/>
      <c r="D10" s="327"/>
      <c r="E10" s="327"/>
      <c r="G10" s="327"/>
      <c r="H10" s="327"/>
      <c r="I10" s="327"/>
      <c r="J10" s="327"/>
      <c r="K10" s="327"/>
    </row>
    <row r="11" spans="1:11" ht="15" x14ac:dyDescent="0.25">
      <c r="A11" s="331" t="s">
        <v>655</v>
      </c>
      <c r="B11" s="332">
        <v>0.8</v>
      </c>
      <c r="C11" s="327"/>
      <c r="D11" s="327"/>
      <c r="E11" s="327"/>
      <c r="G11" s="327"/>
      <c r="H11" s="327"/>
      <c r="I11" s="327"/>
      <c r="J11" s="327"/>
      <c r="K11" s="327"/>
    </row>
    <row r="12" spans="1:11" ht="15" x14ac:dyDescent="0.25">
      <c r="A12" s="330" t="s">
        <v>656</v>
      </c>
      <c r="B12" s="327">
        <v>0.7</v>
      </c>
      <c r="C12" s="327"/>
      <c r="D12" s="327"/>
      <c r="E12" s="327"/>
      <c r="G12" s="327"/>
      <c r="H12" s="327"/>
      <c r="I12" s="327"/>
      <c r="J12" s="327"/>
      <c r="K12" s="327"/>
    </row>
    <row r="13" spans="1:11" ht="15" x14ac:dyDescent="0.25">
      <c r="A13" s="331" t="s">
        <v>657</v>
      </c>
      <c r="B13" s="332">
        <v>0.6</v>
      </c>
      <c r="C13" s="327"/>
      <c r="D13" s="327"/>
      <c r="E13" s="327"/>
      <c r="G13" s="327"/>
      <c r="H13" s="327"/>
      <c r="I13" s="327"/>
      <c r="J13" s="327"/>
      <c r="K13" s="327"/>
    </row>
    <row r="14" spans="1:11" ht="15" x14ac:dyDescent="0.25">
      <c r="A14" s="330" t="s">
        <v>658</v>
      </c>
      <c r="B14" s="327">
        <v>0.5</v>
      </c>
      <c r="C14" s="327"/>
      <c r="D14" s="327"/>
      <c r="E14" s="327"/>
      <c r="G14" s="327"/>
      <c r="H14" s="327"/>
      <c r="I14" s="327"/>
      <c r="J14" s="327"/>
      <c r="K14" s="327"/>
    </row>
    <row r="15" spans="1:11" ht="15" x14ac:dyDescent="0.25">
      <c r="A15" s="333" t="s">
        <v>659</v>
      </c>
      <c r="B15" s="334">
        <v>0.4</v>
      </c>
      <c r="C15" s="327"/>
      <c r="D15" s="327"/>
      <c r="E15" s="327"/>
      <c r="G15" s="327"/>
      <c r="H15" s="327"/>
      <c r="I15" s="327"/>
      <c r="J15" s="327"/>
      <c r="K15" s="327"/>
    </row>
    <row r="16" spans="1:11" ht="20.100000000000001" customHeight="1" x14ac:dyDescent="0.25">
      <c r="A16" s="327"/>
      <c r="B16" s="327"/>
      <c r="C16" s="327"/>
      <c r="D16" s="327"/>
      <c r="E16" s="327"/>
      <c r="G16" s="327"/>
      <c r="H16" s="327"/>
      <c r="I16" s="327"/>
      <c r="J16" s="327"/>
      <c r="K16" s="327"/>
    </row>
    <row r="17" spans="1:11" ht="20.100000000000001" customHeight="1" x14ac:dyDescent="0.25">
      <c r="A17" s="335" t="s">
        <v>596</v>
      </c>
      <c r="B17" s="336"/>
      <c r="C17" s="327"/>
      <c r="D17" s="327"/>
      <c r="E17" s="327"/>
      <c r="G17" s="327"/>
      <c r="H17" s="327"/>
      <c r="I17" s="327"/>
      <c r="J17" s="327"/>
      <c r="K17" s="327"/>
    </row>
    <row r="18" spans="1:11" ht="20.100000000000001" customHeight="1" x14ac:dyDescent="0.25">
      <c r="A18" s="153" t="s">
        <v>660</v>
      </c>
      <c r="B18" s="153"/>
      <c r="C18" s="327"/>
      <c r="D18" s="327"/>
      <c r="E18" s="327"/>
      <c r="G18" s="327"/>
      <c r="H18" s="327"/>
      <c r="I18" s="327"/>
      <c r="J18" s="327"/>
      <c r="K18" s="327"/>
    </row>
    <row r="19" spans="1:11" ht="20.100000000000001" customHeight="1" x14ac:dyDescent="0.25">
      <c r="C19" s="327"/>
      <c r="D19" s="327"/>
      <c r="E19" s="327"/>
      <c r="G19" s="327"/>
      <c r="H19" s="327"/>
      <c r="I19" s="327"/>
      <c r="J19" s="327"/>
      <c r="K19" s="327"/>
    </row>
    <row r="20" spans="1:11" ht="20.100000000000001" customHeight="1" x14ac:dyDescent="0.25">
      <c r="A20" s="327"/>
      <c r="B20" s="327"/>
      <c r="C20" s="327"/>
      <c r="D20" s="327"/>
      <c r="E20" s="327"/>
      <c r="F20" s="327"/>
      <c r="G20" s="327"/>
      <c r="H20" s="327"/>
      <c r="I20" s="327"/>
      <c r="J20" s="327"/>
      <c r="K20" s="327"/>
    </row>
    <row r="21" spans="1:11" ht="15" x14ac:dyDescent="0.25">
      <c r="A21" s="329" t="s">
        <v>661</v>
      </c>
      <c r="B21" s="329" t="s">
        <v>662</v>
      </c>
      <c r="C21" s="327"/>
      <c r="D21" s="327"/>
      <c r="E21" s="327"/>
      <c r="F21" s="327"/>
      <c r="G21" s="327"/>
      <c r="H21" s="327"/>
      <c r="I21" s="327"/>
      <c r="J21" s="327"/>
      <c r="K21" s="327"/>
    </row>
    <row r="22" spans="1:11" ht="15" x14ac:dyDescent="0.25">
      <c r="A22" s="330" t="s">
        <v>663</v>
      </c>
      <c r="B22" s="327">
        <v>1</v>
      </c>
    </row>
    <row r="23" spans="1:11" ht="30" x14ac:dyDescent="0.25">
      <c r="A23" s="331" t="s">
        <v>664</v>
      </c>
      <c r="B23" s="332">
        <v>0.9</v>
      </c>
    </row>
    <row r="24" spans="1:11" ht="15" x14ac:dyDescent="0.25">
      <c r="A24" s="330" t="s">
        <v>665</v>
      </c>
      <c r="B24" s="327">
        <v>0.7</v>
      </c>
    </row>
    <row r="25" spans="1:11" ht="15" x14ac:dyDescent="0.25">
      <c r="A25" s="333" t="s">
        <v>666</v>
      </c>
      <c r="B25" s="334">
        <v>0.6</v>
      </c>
    </row>
    <row r="27" spans="1:11" ht="20.100000000000001" customHeight="1" x14ac:dyDescent="0.25">
      <c r="A27" s="335" t="s">
        <v>596</v>
      </c>
      <c r="B27" s="336"/>
    </row>
    <row r="28" spans="1:11" ht="20.100000000000001" customHeight="1" x14ac:dyDescent="0.25">
      <c r="A28" s="153" t="s">
        <v>667</v>
      </c>
      <c r="B28" s="153"/>
    </row>
    <row r="29" spans="1:11" ht="20.100000000000001" customHeight="1" x14ac:dyDescent="0.25">
      <c r="A29" s="153"/>
      <c r="B29" s="153"/>
    </row>
    <row r="32" spans="1:11" ht="15" x14ac:dyDescent="0.25">
      <c r="A32" s="329" t="s">
        <v>668</v>
      </c>
      <c r="B32" s="329" t="s">
        <v>3</v>
      </c>
    </row>
    <row r="33" spans="1:2" ht="15" x14ac:dyDescent="0.25">
      <c r="A33" s="330" t="s">
        <v>669</v>
      </c>
      <c r="B33" s="327">
        <v>1</v>
      </c>
    </row>
    <row r="34" spans="1:2" ht="15" x14ac:dyDescent="0.25">
      <c r="A34" s="331" t="s">
        <v>670</v>
      </c>
      <c r="B34" s="332">
        <v>0.8</v>
      </c>
    </row>
    <row r="35" spans="1:2" ht="15" x14ac:dyDescent="0.25">
      <c r="A35" s="330" t="s">
        <v>671</v>
      </c>
      <c r="B35" s="327">
        <v>0.6</v>
      </c>
    </row>
    <row r="36" spans="1:2" ht="15" x14ac:dyDescent="0.25">
      <c r="A36" s="331" t="s">
        <v>672</v>
      </c>
      <c r="B36" s="332">
        <v>0.5</v>
      </c>
    </row>
    <row r="37" spans="1:2" ht="15" x14ac:dyDescent="0.25">
      <c r="A37" s="337" t="s">
        <v>673</v>
      </c>
      <c r="B37" s="338">
        <v>0.4</v>
      </c>
    </row>
    <row r="39" spans="1:2" ht="20.100000000000001" customHeight="1" x14ac:dyDescent="0.25">
      <c r="A39" s="335" t="s">
        <v>596</v>
      </c>
      <c r="B39" s="336"/>
    </row>
    <row r="40" spans="1:2" ht="20.100000000000001" customHeight="1" x14ac:dyDescent="0.25">
      <c r="A40" s="153" t="s">
        <v>674</v>
      </c>
      <c r="B40" s="153"/>
    </row>
  </sheetData>
  <sheetProtection algorithmName="SHA-512" hashValue="5zESjJN1HCIS8EKVu2ZJTJPK9OlBQJWWQQHzQWuWSXOGDhKQx/REk/k0offI//JWDuDMe2lga4GZX5qRai3Gvg==" saltValue="uRPROVeHrQoGaYuaP2/6bg==" spinCount="100000" sheet="1" objects="1" scenarios="1"/>
  <mergeCells count="4">
    <mergeCell ref="A5:B5"/>
    <mergeCell ref="A18:B18"/>
    <mergeCell ref="A28:B29"/>
    <mergeCell ref="A40:B40"/>
  </mergeCells>
  <hyperlinks>
    <hyperlink ref="D1" location="MENU!B21" display="MENU" xr:uid="{27F06CE2-7448-4270-8E82-3FE8841A25D2}"/>
  </hyperlinks>
  <pageMargins left="0.511811024" right="0.511811024" top="0.78740157499999996" bottom="0.78740157499999996" header="0.31496062000000002" footer="0.31496062000000002"/>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E6067-63AC-42FA-A638-6AF8E78FE143}">
  <dimension ref="A1:P180"/>
  <sheetViews>
    <sheetView showGridLines="0" zoomScaleNormal="100" workbookViewId="0"/>
  </sheetViews>
  <sheetFormatPr defaultColWidth="15.625" defaultRowHeight="20.100000000000001" customHeight="1" x14ac:dyDescent="0.25"/>
  <cols>
    <col min="1" max="8" width="15.625" style="325"/>
    <col min="9" max="9" width="25.625" style="325" customWidth="1"/>
    <col min="10" max="11" width="15.625" style="325"/>
    <col min="12" max="16" width="15.625" style="327"/>
    <col min="17" max="16384" width="15.625" style="325"/>
  </cols>
  <sheetData>
    <row r="1" spans="1:15" ht="140.1" customHeight="1" x14ac:dyDescent="0.25">
      <c r="A1" s="297"/>
      <c r="B1" s="297"/>
      <c r="C1" s="297"/>
      <c r="D1" s="297"/>
      <c r="E1" s="297"/>
      <c r="F1" s="155"/>
      <c r="G1" s="155"/>
      <c r="I1" s="354" t="s">
        <v>698</v>
      </c>
    </row>
    <row r="2" spans="1:15" ht="5.0999999999999996" customHeight="1" x14ac:dyDescent="0.25"/>
    <row r="3" spans="1:15" ht="5.0999999999999996" customHeight="1" x14ac:dyDescent="0.25">
      <c r="A3" s="297"/>
      <c r="B3" s="297"/>
      <c r="C3" s="297"/>
      <c r="D3" s="297"/>
      <c r="E3" s="297"/>
      <c r="F3" s="297"/>
      <c r="G3" s="297"/>
    </row>
    <row r="5" spans="1:15" ht="20.100000000000001" customHeight="1" x14ac:dyDescent="0.25">
      <c r="A5" s="133" t="s">
        <v>675</v>
      </c>
      <c r="B5" s="133"/>
      <c r="C5" s="133"/>
      <c r="D5" s="133"/>
      <c r="E5" s="133"/>
      <c r="F5" s="133"/>
      <c r="G5" s="133"/>
    </row>
    <row r="6" spans="1:15" s="327" customFormat="1" ht="20.100000000000001" customHeight="1" x14ac:dyDescent="0.25"/>
    <row r="7" spans="1:15" s="327" customFormat="1" ht="20.100000000000001" customHeight="1" thickBot="1" x14ac:dyDescent="0.3">
      <c r="A7" s="339"/>
      <c r="B7" s="339"/>
      <c r="C7" s="339"/>
      <c r="D7" s="339" t="s">
        <v>3</v>
      </c>
      <c r="E7" s="339" t="s">
        <v>304</v>
      </c>
      <c r="O7" s="340"/>
    </row>
    <row r="8" spans="1:15" s="327" customFormat="1" ht="20.100000000000001" customHeight="1" x14ac:dyDescent="0.25">
      <c r="A8" s="156" t="s">
        <v>676</v>
      </c>
      <c r="B8" s="156"/>
      <c r="C8" s="156"/>
      <c r="D8" s="327">
        <v>0.7</v>
      </c>
      <c r="E8" s="341">
        <v>-0.30000000000000004</v>
      </c>
      <c r="O8" s="340"/>
    </row>
    <row r="9" spans="1:15" s="327" customFormat="1" ht="20.100000000000001" customHeight="1" x14ac:dyDescent="0.25">
      <c r="A9" s="157" t="s">
        <v>677</v>
      </c>
      <c r="B9" s="157"/>
      <c r="C9" s="157"/>
      <c r="D9" s="342">
        <v>0.5</v>
      </c>
      <c r="E9" s="343">
        <v>-0.5</v>
      </c>
      <c r="O9" s="340"/>
    </row>
    <row r="10" spans="1:15" s="327" customFormat="1" ht="20.100000000000001" customHeight="1" x14ac:dyDescent="0.25">
      <c r="A10" s="157" t="s">
        <v>678</v>
      </c>
      <c r="B10" s="157"/>
      <c r="C10" s="157"/>
      <c r="D10" s="342">
        <v>1.2</v>
      </c>
      <c r="E10" s="343">
        <v>0.19999999999999996</v>
      </c>
      <c r="F10" s="158" t="s">
        <v>679</v>
      </c>
      <c r="G10" s="158"/>
      <c r="O10" s="340"/>
    </row>
    <row r="11" spans="1:15" s="327" customFormat="1" ht="20.100000000000001" customHeight="1" x14ac:dyDescent="0.25">
      <c r="O11" s="340"/>
    </row>
    <row r="12" spans="1:15" s="327" customFormat="1" ht="20.100000000000001" customHeight="1" x14ac:dyDescent="0.25">
      <c r="O12" s="340"/>
    </row>
    <row r="13" spans="1:15" s="327" customFormat="1" ht="20.100000000000001" customHeight="1" x14ac:dyDescent="0.25">
      <c r="A13" s="330" t="s">
        <v>59</v>
      </c>
      <c r="O13" s="340"/>
    </row>
    <row r="14" spans="1:15" s="327" customFormat="1" ht="20.100000000000001" customHeight="1" x14ac:dyDescent="0.25">
      <c r="A14" s="129" t="s">
        <v>680</v>
      </c>
      <c r="B14" s="129"/>
      <c r="C14" s="129"/>
      <c r="D14" s="129"/>
      <c r="E14" s="129"/>
      <c r="F14" s="129"/>
      <c r="G14" s="129"/>
      <c r="O14" s="340"/>
    </row>
    <row r="15" spans="1:15" s="327" customFormat="1" ht="20.100000000000001" customHeight="1" x14ac:dyDescent="0.25">
      <c r="A15" s="129" t="s">
        <v>681</v>
      </c>
      <c r="B15" s="129"/>
      <c r="C15" s="129"/>
      <c r="D15" s="129"/>
      <c r="E15" s="129"/>
      <c r="F15" s="129"/>
      <c r="G15" s="129"/>
      <c r="O15" s="340"/>
    </row>
    <row r="16" spans="1:15" s="327" customFormat="1" ht="20.100000000000001" customHeight="1" x14ac:dyDescent="0.25">
      <c r="A16" s="129"/>
      <c r="B16" s="129"/>
      <c r="C16" s="129"/>
      <c r="D16" s="129"/>
      <c r="E16" s="129"/>
      <c r="F16" s="129"/>
      <c r="G16" s="129"/>
      <c r="O16" s="340"/>
    </row>
    <row r="17" spans="1:15" s="327" customFormat="1" ht="20.100000000000001" customHeight="1" x14ac:dyDescent="0.25">
      <c r="O17" s="340"/>
    </row>
    <row r="18" spans="1:15" s="327" customFormat="1" ht="20.100000000000001" customHeight="1" x14ac:dyDescent="0.25">
      <c r="A18" s="133" t="s">
        <v>630</v>
      </c>
      <c r="B18" s="133"/>
      <c r="C18" s="133"/>
      <c r="D18" s="133"/>
      <c r="E18" s="133"/>
      <c r="F18" s="305"/>
      <c r="G18" s="305"/>
      <c r="O18" s="340"/>
    </row>
    <row r="19" spans="1:15" s="327" customFormat="1" ht="20.100000000000001" customHeight="1" x14ac:dyDescent="0.25">
      <c r="O19" s="340"/>
    </row>
    <row r="20" spans="1:15" s="327" customFormat="1" ht="39.950000000000003" customHeight="1" x14ac:dyDescent="0.25">
      <c r="D20" s="344" t="s">
        <v>3</v>
      </c>
      <c r="E20" s="344" t="s">
        <v>53</v>
      </c>
      <c r="O20" s="340"/>
    </row>
    <row r="21" spans="1:15" s="327" customFormat="1" ht="20.100000000000001" customHeight="1" x14ac:dyDescent="0.25">
      <c r="A21" s="159" t="s">
        <v>631</v>
      </c>
      <c r="B21" s="159"/>
      <c r="C21" s="159"/>
      <c r="D21" s="345">
        <v>1</v>
      </c>
      <c r="E21" s="345">
        <v>255</v>
      </c>
      <c r="O21" s="340"/>
    </row>
    <row r="22" spans="1:15" s="327" customFormat="1" ht="20.100000000000001" customHeight="1" x14ac:dyDescent="0.25">
      <c r="A22" s="154" t="s">
        <v>682</v>
      </c>
      <c r="B22" s="154"/>
      <c r="C22" s="154"/>
      <c r="D22" s="346">
        <v>0.5</v>
      </c>
      <c r="E22" s="346">
        <v>127.5</v>
      </c>
      <c r="O22" s="340"/>
    </row>
    <row r="23" spans="1:15" s="327" customFormat="1" ht="20.100000000000001" customHeight="1" x14ac:dyDescent="0.25">
      <c r="O23" s="340"/>
    </row>
    <row r="24" spans="1:15" s="327" customFormat="1" ht="20.100000000000001" customHeight="1" x14ac:dyDescent="0.25">
      <c r="O24" s="340"/>
    </row>
    <row r="25" spans="1:15" s="327" customFormat="1" ht="20.100000000000001" customHeight="1" x14ac:dyDescent="0.25">
      <c r="O25" s="340"/>
    </row>
    <row r="26" spans="1:15" s="327" customFormat="1" ht="20.100000000000001" customHeight="1" x14ac:dyDescent="0.25">
      <c r="O26" s="340"/>
    </row>
    <row r="27" spans="1:15" s="327" customFormat="1" ht="20.100000000000001" customHeight="1" x14ac:dyDescent="0.25">
      <c r="O27" s="340"/>
    </row>
    <row r="28" spans="1:15" s="327" customFormat="1" ht="20.100000000000001" customHeight="1" x14ac:dyDescent="0.25">
      <c r="O28" s="340"/>
    </row>
    <row r="29" spans="1:15" s="327" customFormat="1" ht="20.100000000000001" customHeight="1" x14ac:dyDescent="0.25">
      <c r="O29" s="340"/>
    </row>
    <row r="30" spans="1:15" s="327" customFormat="1" ht="20.100000000000001" customHeight="1" x14ac:dyDescent="0.25">
      <c r="O30" s="340"/>
    </row>
    <row r="31" spans="1:15" s="327" customFormat="1" ht="20.100000000000001" customHeight="1" x14ac:dyDescent="0.25">
      <c r="O31" s="340"/>
    </row>
    <row r="32" spans="1:15" s="327" customFormat="1" ht="20.100000000000001" customHeight="1" x14ac:dyDescent="0.25">
      <c r="O32" s="340"/>
    </row>
    <row r="33" spans="15:15" s="327" customFormat="1" ht="20.100000000000001" customHeight="1" x14ac:dyDescent="0.25">
      <c r="O33" s="340"/>
    </row>
    <row r="34" spans="15:15" s="327" customFormat="1" ht="20.100000000000001" customHeight="1" x14ac:dyDescent="0.25">
      <c r="O34" s="340"/>
    </row>
    <row r="35" spans="15:15" s="327" customFormat="1" ht="20.100000000000001" customHeight="1" x14ac:dyDescent="0.25">
      <c r="O35" s="340"/>
    </row>
    <row r="36" spans="15:15" s="327" customFormat="1" ht="20.100000000000001" customHeight="1" x14ac:dyDescent="0.25">
      <c r="O36" s="340"/>
    </row>
    <row r="37" spans="15:15" s="327" customFormat="1" ht="20.100000000000001" customHeight="1" x14ac:dyDescent="0.25">
      <c r="O37" s="340"/>
    </row>
    <row r="38" spans="15:15" s="327" customFormat="1" ht="20.100000000000001" customHeight="1" x14ac:dyDescent="0.25">
      <c r="O38" s="340"/>
    </row>
    <row r="39" spans="15:15" s="327" customFormat="1" ht="20.100000000000001" customHeight="1" x14ac:dyDescent="0.25">
      <c r="O39" s="340"/>
    </row>
    <row r="40" spans="15:15" s="327" customFormat="1" ht="20.100000000000001" customHeight="1" x14ac:dyDescent="0.25">
      <c r="O40" s="340"/>
    </row>
    <row r="41" spans="15:15" s="327" customFormat="1" ht="20.100000000000001" customHeight="1" x14ac:dyDescent="0.25">
      <c r="O41" s="340"/>
    </row>
    <row r="42" spans="15:15" s="327" customFormat="1" ht="20.100000000000001" customHeight="1" x14ac:dyDescent="0.25">
      <c r="O42" s="340"/>
    </row>
    <row r="43" spans="15:15" s="327" customFormat="1" ht="20.100000000000001" customHeight="1" x14ac:dyDescent="0.25">
      <c r="O43" s="340"/>
    </row>
    <row r="44" spans="15:15" s="327" customFormat="1" ht="20.100000000000001" customHeight="1" x14ac:dyDescent="0.25">
      <c r="O44" s="340"/>
    </row>
    <row r="45" spans="15:15" s="327" customFormat="1" ht="20.100000000000001" customHeight="1" x14ac:dyDescent="0.25">
      <c r="O45" s="340"/>
    </row>
    <row r="46" spans="15:15" s="327" customFormat="1" ht="20.100000000000001" customHeight="1" x14ac:dyDescent="0.25">
      <c r="O46" s="340"/>
    </row>
    <row r="47" spans="15:15" s="327" customFormat="1" ht="20.100000000000001" customHeight="1" x14ac:dyDescent="0.25">
      <c r="O47" s="340"/>
    </row>
    <row r="48" spans="15:15" s="327" customFormat="1" ht="20.100000000000001" customHeight="1" x14ac:dyDescent="0.25">
      <c r="O48" s="340"/>
    </row>
    <row r="49" spans="15:15" ht="20.100000000000001" customHeight="1" x14ac:dyDescent="0.25">
      <c r="O49" s="340"/>
    </row>
    <row r="50" spans="15:15" ht="20.100000000000001" customHeight="1" x14ac:dyDescent="0.25">
      <c r="O50" s="340"/>
    </row>
    <row r="51" spans="15:15" ht="20.100000000000001" customHeight="1" x14ac:dyDescent="0.25">
      <c r="O51" s="340"/>
    </row>
    <row r="52" spans="15:15" ht="20.100000000000001" customHeight="1" x14ac:dyDescent="0.25">
      <c r="O52" s="340"/>
    </row>
    <row r="53" spans="15:15" ht="20.100000000000001" customHeight="1" x14ac:dyDescent="0.25">
      <c r="O53" s="340"/>
    </row>
    <row r="54" spans="15:15" ht="20.100000000000001" customHeight="1" x14ac:dyDescent="0.25">
      <c r="O54" s="340"/>
    </row>
    <row r="55" spans="15:15" ht="20.100000000000001" customHeight="1" x14ac:dyDescent="0.25">
      <c r="O55" s="340"/>
    </row>
    <row r="56" spans="15:15" ht="20.100000000000001" customHeight="1" x14ac:dyDescent="0.25">
      <c r="O56" s="340"/>
    </row>
    <row r="57" spans="15:15" ht="20.100000000000001" customHeight="1" x14ac:dyDescent="0.25">
      <c r="O57" s="340"/>
    </row>
    <row r="58" spans="15:15" ht="20.100000000000001" customHeight="1" x14ac:dyDescent="0.25">
      <c r="O58" s="340"/>
    </row>
    <row r="59" spans="15:15" ht="20.100000000000001" customHeight="1" x14ac:dyDescent="0.25">
      <c r="O59" s="340"/>
    </row>
    <row r="60" spans="15:15" ht="20.100000000000001" customHeight="1" x14ac:dyDescent="0.25">
      <c r="O60" s="340"/>
    </row>
    <row r="61" spans="15:15" ht="20.100000000000001" customHeight="1" x14ac:dyDescent="0.25">
      <c r="O61" s="340"/>
    </row>
    <row r="62" spans="15:15" ht="20.100000000000001" customHeight="1" x14ac:dyDescent="0.25">
      <c r="O62" s="340"/>
    </row>
    <row r="63" spans="15:15" ht="20.100000000000001" customHeight="1" x14ac:dyDescent="0.25">
      <c r="O63" s="340"/>
    </row>
    <row r="64" spans="15:15" ht="20.100000000000001" customHeight="1" x14ac:dyDescent="0.25">
      <c r="O64" s="340"/>
    </row>
    <row r="65" spans="15:15" ht="20.100000000000001" customHeight="1" x14ac:dyDescent="0.25">
      <c r="O65" s="340"/>
    </row>
    <row r="66" spans="15:15" ht="20.100000000000001" customHeight="1" x14ac:dyDescent="0.25">
      <c r="O66" s="340"/>
    </row>
    <row r="67" spans="15:15" ht="20.100000000000001" customHeight="1" x14ac:dyDescent="0.25">
      <c r="O67" s="340"/>
    </row>
    <row r="68" spans="15:15" ht="20.100000000000001" customHeight="1" x14ac:dyDescent="0.25">
      <c r="O68" s="340"/>
    </row>
    <row r="69" spans="15:15" ht="20.100000000000001" customHeight="1" x14ac:dyDescent="0.25">
      <c r="O69" s="340"/>
    </row>
    <row r="70" spans="15:15" ht="20.100000000000001" customHeight="1" x14ac:dyDescent="0.25">
      <c r="O70" s="340"/>
    </row>
    <row r="71" spans="15:15" ht="20.100000000000001" customHeight="1" x14ac:dyDescent="0.25">
      <c r="O71" s="340"/>
    </row>
    <row r="72" spans="15:15" ht="20.100000000000001" customHeight="1" x14ac:dyDescent="0.25">
      <c r="O72" s="340"/>
    </row>
    <row r="73" spans="15:15" ht="20.100000000000001" customHeight="1" x14ac:dyDescent="0.25">
      <c r="O73" s="340"/>
    </row>
    <row r="74" spans="15:15" ht="20.100000000000001" customHeight="1" x14ac:dyDescent="0.25">
      <c r="O74" s="340"/>
    </row>
    <row r="75" spans="15:15" ht="20.100000000000001" customHeight="1" x14ac:dyDescent="0.25">
      <c r="O75" s="340"/>
    </row>
    <row r="76" spans="15:15" ht="20.100000000000001" customHeight="1" x14ac:dyDescent="0.25">
      <c r="O76" s="340"/>
    </row>
    <row r="77" spans="15:15" ht="20.100000000000001" customHeight="1" x14ac:dyDescent="0.25">
      <c r="O77" s="340"/>
    </row>
    <row r="78" spans="15:15" ht="20.100000000000001" customHeight="1" x14ac:dyDescent="0.25">
      <c r="O78" s="340"/>
    </row>
    <row r="79" spans="15:15" ht="20.100000000000001" customHeight="1" x14ac:dyDescent="0.25">
      <c r="O79" s="340"/>
    </row>
    <row r="80" spans="15:15" ht="20.100000000000001" customHeight="1" x14ac:dyDescent="0.25">
      <c r="O80" s="340"/>
    </row>
    <row r="81" spans="15:15" ht="20.100000000000001" customHeight="1" x14ac:dyDescent="0.25">
      <c r="O81" s="340"/>
    </row>
    <row r="82" spans="15:15" ht="20.100000000000001" customHeight="1" x14ac:dyDescent="0.25">
      <c r="O82" s="340"/>
    </row>
    <row r="83" spans="15:15" ht="20.100000000000001" customHeight="1" x14ac:dyDescent="0.25">
      <c r="O83" s="340"/>
    </row>
    <row r="84" spans="15:15" ht="20.100000000000001" customHeight="1" x14ac:dyDescent="0.25">
      <c r="O84" s="340"/>
    </row>
    <row r="85" spans="15:15" ht="20.100000000000001" customHeight="1" x14ac:dyDescent="0.25">
      <c r="O85" s="340"/>
    </row>
    <row r="86" spans="15:15" ht="20.100000000000001" customHeight="1" x14ac:dyDescent="0.25">
      <c r="O86" s="340"/>
    </row>
    <row r="87" spans="15:15" ht="20.100000000000001" customHeight="1" x14ac:dyDescent="0.25">
      <c r="O87" s="340"/>
    </row>
    <row r="88" spans="15:15" ht="20.100000000000001" customHeight="1" x14ac:dyDescent="0.25">
      <c r="O88" s="340"/>
    </row>
    <row r="89" spans="15:15" ht="20.100000000000001" customHeight="1" x14ac:dyDescent="0.25">
      <c r="O89" s="340"/>
    </row>
    <row r="90" spans="15:15" ht="20.100000000000001" customHeight="1" x14ac:dyDescent="0.25">
      <c r="O90" s="340"/>
    </row>
    <row r="91" spans="15:15" ht="20.100000000000001" customHeight="1" x14ac:dyDescent="0.25">
      <c r="O91" s="340"/>
    </row>
    <row r="92" spans="15:15" ht="20.100000000000001" customHeight="1" x14ac:dyDescent="0.25">
      <c r="O92" s="340"/>
    </row>
    <row r="93" spans="15:15" ht="20.100000000000001" customHeight="1" x14ac:dyDescent="0.25">
      <c r="O93" s="340"/>
    </row>
    <row r="94" spans="15:15" ht="20.100000000000001" customHeight="1" x14ac:dyDescent="0.25">
      <c r="O94" s="340"/>
    </row>
    <row r="95" spans="15:15" ht="20.100000000000001" customHeight="1" x14ac:dyDescent="0.25">
      <c r="O95" s="340"/>
    </row>
    <row r="96" spans="15:15" ht="20.100000000000001" customHeight="1" x14ac:dyDescent="0.25">
      <c r="O96" s="340"/>
    </row>
    <row r="97" spans="15:15" ht="20.100000000000001" customHeight="1" x14ac:dyDescent="0.25">
      <c r="O97" s="340"/>
    </row>
    <row r="98" spans="15:15" ht="20.100000000000001" customHeight="1" x14ac:dyDescent="0.25">
      <c r="O98" s="340"/>
    </row>
    <row r="99" spans="15:15" ht="20.100000000000001" customHeight="1" x14ac:dyDescent="0.25">
      <c r="O99" s="340"/>
    </row>
    <row r="100" spans="15:15" ht="20.100000000000001" customHeight="1" x14ac:dyDescent="0.25">
      <c r="O100" s="340"/>
    </row>
    <row r="101" spans="15:15" ht="20.100000000000001" customHeight="1" x14ac:dyDescent="0.25">
      <c r="O101" s="340"/>
    </row>
    <row r="102" spans="15:15" ht="20.100000000000001" customHeight="1" x14ac:dyDescent="0.25">
      <c r="O102" s="340"/>
    </row>
    <row r="103" spans="15:15" ht="20.100000000000001" customHeight="1" x14ac:dyDescent="0.25">
      <c r="O103" s="340"/>
    </row>
    <row r="104" spans="15:15" ht="20.100000000000001" customHeight="1" x14ac:dyDescent="0.25">
      <c r="O104" s="340"/>
    </row>
    <row r="105" spans="15:15" ht="20.100000000000001" customHeight="1" x14ac:dyDescent="0.25">
      <c r="O105" s="340"/>
    </row>
    <row r="106" spans="15:15" ht="20.100000000000001" customHeight="1" x14ac:dyDescent="0.25">
      <c r="O106" s="340"/>
    </row>
    <row r="107" spans="15:15" ht="20.100000000000001" customHeight="1" x14ac:dyDescent="0.25">
      <c r="O107" s="340"/>
    </row>
    <row r="108" spans="15:15" ht="20.100000000000001" customHeight="1" x14ac:dyDescent="0.25">
      <c r="O108" s="340"/>
    </row>
    <row r="109" spans="15:15" ht="20.100000000000001" customHeight="1" x14ac:dyDescent="0.25">
      <c r="O109" s="340"/>
    </row>
    <row r="110" spans="15:15" ht="20.100000000000001" customHeight="1" x14ac:dyDescent="0.25">
      <c r="O110" s="340"/>
    </row>
    <row r="111" spans="15:15" ht="20.100000000000001" customHeight="1" x14ac:dyDescent="0.25">
      <c r="O111" s="340"/>
    </row>
    <row r="112" spans="15:15" ht="20.100000000000001" customHeight="1" x14ac:dyDescent="0.25">
      <c r="O112" s="340"/>
    </row>
    <row r="113" spans="15:15" ht="20.100000000000001" customHeight="1" x14ac:dyDescent="0.25">
      <c r="O113" s="340"/>
    </row>
    <row r="114" spans="15:15" ht="20.100000000000001" customHeight="1" x14ac:dyDescent="0.25">
      <c r="O114" s="340"/>
    </row>
    <row r="115" spans="15:15" ht="20.100000000000001" customHeight="1" x14ac:dyDescent="0.25">
      <c r="O115" s="340"/>
    </row>
    <row r="116" spans="15:15" ht="20.100000000000001" customHeight="1" x14ac:dyDescent="0.25">
      <c r="O116" s="340"/>
    </row>
    <row r="117" spans="15:15" ht="20.100000000000001" customHeight="1" x14ac:dyDescent="0.25">
      <c r="O117" s="340"/>
    </row>
    <row r="118" spans="15:15" ht="20.100000000000001" customHeight="1" x14ac:dyDescent="0.25">
      <c r="O118" s="340"/>
    </row>
    <row r="119" spans="15:15" ht="20.100000000000001" customHeight="1" x14ac:dyDescent="0.25">
      <c r="O119" s="340"/>
    </row>
    <row r="120" spans="15:15" ht="20.100000000000001" customHeight="1" x14ac:dyDescent="0.25">
      <c r="O120" s="340"/>
    </row>
    <row r="121" spans="15:15" ht="20.100000000000001" customHeight="1" x14ac:dyDescent="0.25">
      <c r="O121" s="340"/>
    </row>
    <row r="122" spans="15:15" ht="20.100000000000001" customHeight="1" x14ac:dyDescent="0.25">
      <c r="O122" s="340"/>
    </row>
    <row r="123" spans="15:15" ht="20.100000000000001" customHeight="1" x14ac:dyDescent="0.25">
      <c r="O123" s="340"/>
    </row>
    <row r="124" spans="15:15" ht="20.100000000000001" customHeight="1" x14ac:dyDescent="0.25">
      <c r="O124" s="340"/>
    </row>
    <row r="125" spans="15:15" ht="20.100000000000001" customHeight="1" x14ac:dyDescent="0.25">
      <c r="O125" s="340"/>
    </row>
    <row r="126" spans="15:15" ht="20.100000000000001" customHeight="1" x14ac:dyDescent="0.25">
      <c r="O126" s="340"/>
    </row>
    <row r="127" spans="15:15" ht="20.100000000000001" customHeight="1" x14ac:dyDescent="0.25">
      <c r="O127" s="340"/>
    </row>
    <row r="128" spans="15:15" ht="20.100000000000001" customHeight="1" x14ac:dyDescent="0.25">
      <c r="O128" s="340"/>
    </row>
    <row r="129" spans="15:15" ht="20.100000000000001" customHeight="1" x14ac:dyDescent="0.25">
      <c r="O129" s="340"/>
    </row>
    <row r="130" spans="15:15" ht="20.100000000000001" customHeight="1" x14ac:dyDescent="0.25">
      <c r="O130" s="340"/>
    </row>
    <row r="131" spans="15:15" ht="20.100000000000001" customHeight="1" x14ac:dyDescent="0.25">
      <c r="O131" s="340"/>
    </row>
    <row r="132" spans="15:15" ht="20.100000000000001" customHeight="1" x14ac:dyDescent="0.25">
      <c r="O132" s="340"/>
    </row>
    <row r="133" spans="15:15" ht="20.100000000000001" customHeight="1" x14ac:dyDescent="0.25">
      <c r="O133" s="340"/>
    </row>
    <row r="134" spans="15:15" ht="20.100000000000001" customHeight="1" x14ac:dyDescent="0.25">
      <c r="O134" s="340"/>
    </row>
    <row r="135" spans="15:15" ht="20.100000000000001" customHeight="1" x14ac:dyDescent="0.25">
      <c r="O135" s="340"/>
    </row>
    <row r="136" spans="15:15" ht="20.100000000000001" customHeight="1" x14ac:dyDescent="0.25">
      <c r="O136" s="340"/>
    </row>
    <row r="137" spans="15:15" ht="20.100000000000001" customHeight="1" x14ac:dyDescent="0.25">
      <c r="O137" s="340"/>
    </row>
    <row r="138" spans="15:15" ht="20.100000000000001" customHeight="1" x14ac:dyDescent="0.25">
      <c r="O138" s="340"/>
    </row>
    <row r="139" spans="15:15" ht="20.100000000000001" customHeight="1" x14ac:dyDescent="0.25">
      <c r="O139" s="340"/>
    </row>
    <row r="140" spans="15:15" ht="20.100000000000001" customHeight="1" x14ac:dyDescent="0.25">
      <c r="O140" s="340"/>
    </row>
    <row r="141" spans="15:15" ht="20.100000000000001" customHeight="1" x14ac:dyDescent="0.25">
      <c r="O141" s="340"/>
    </row>
    <row r="142" spans="15:15" ht="20.100000000000001" customHeight="1" x14ac:dyDescent="0.25">
      <c r="O142" s="340"/>
    </row>
    <row r="143" spans="15:15" ht="20.100000000000001" customHeight="1" x14ac:dyDescent="0.25">
      <c r="O143" s="340"/>
    </row>
    <row r="144" spans="15:15" ht="20.100000000000001" customHeight="1" x14ac:dyDescent="0.25">
      <c r="O144" s="340"/>
    </row>
    <row r="145" spans="15:15" ht="20.100000000000001" customHeight="1" x14ac:dyDescent="0.25">
      <c r="O145" s="340"/>
    </row>
    <row r="146" spans="15:15" ht="20.100000000000001" customHeight="1" x14ac:dyDescent="0.25">
      <c r="O146" s="340"/>
    </row>
    <row r="147" spans="15:15" ht="20.100000000000001" customHeight="1" x14ac:dyDescent="0.25">
      <c r="O147" s="340"/>
    </row>
    <row r="148" spans="15:15" ht="20.100000000000001" customHeight="1" x14ac:dyDescent="0.25">
      <c r="O148" s="340"/>
    </row>
    <row r="149" spans="15:15" ht="20.100000000000001" customHeight="1" x14ac:dyDescent="0.25">
      <c r="O149" s="340"/>
    </row>
    <row r="150" spans="15:15" ht="20.100000000000001" customHeight="1" x14ac:dyDescent="0.25">
      <c r="O150" s="340"/>
    </row>
    <row r="151" spans="15:15" ht="20.100000000000001" customHeight="1" x14ac:dyDescent="0.25">
      <c r="O151" s="340"/>
    </row>
    <row r="152" spans="15:15" ht="20.100000000000001" customHeight="1" x14ac:dyDescent="0.25">
      <c r="O152" s="340"/>
    </row>
    <row r="153" spans="15:15" ht="20.100000000000001" customHeight="1" x14ac:dyDescent="0.25">
      <c r="O153" s="340"/>
    </row>
    <row r="154" spans="15:15" ht="20.100000000000001" customHeight="1" x14ac:dyDescent="0.25">
      <c r="O154" s="340"/>
    </row>
    <row r="155" spans="15:15" ht="20.100000000000001" customHeight="1" x14ac:dyDescent="0.25">
      <c r="O155" s="340"/>
    </row>
    <row r="156" spans="15:15" ht="20.100000000000001" customHeight="1" x14ac:dyDescent="0.25">
      <c r="O156" s="340"/>
    </row>
    <row r="157" spans="15:15" ht="20.100000000000001" customHeight="1" x14ac:dyDescent="0.25">
      <c r="O157" s="340"/>
    </row>
    <row r="158" spans="15:15" ht="20.100000000000001" customHeight="1" x14ac:dyDescent="0.25">
      <c r="O158" s="340"/>
    </row>
    <row r="159" spans="15:15" ht="20.100000000000001" customHeight="1" x14ac:dyDescent="0.25">
      <c r="O159" s="340"/>
    </row>
    <row r="160" spans="15:15" ht="20.100000000000001" customHeight="1" x14ac:dyDescent="0.25">
      <c r="O160" s="340"/>
    </row>
    <row r="161" spans="15:15" ht="20.100000000000001" customHeight="1" x14ac:dyDescent="0.25">
      <c r="O161" s="340"/>
    </row>
    <row r="162" spans="15:15" ht="20.100000000000001" customHeight="1" x14ac:dyDescent="0.25">
      <c r="O162" s="340"/>
    </row>
    <row r="163" spans="15:15" ht="20.100000000000001" customHeight="1" x14ac:dyDescent="0.25">
      <c r="O163" s="340"/>
    </row>
    <row r="164" spans="15:15" ht="20.100000000000001" customHeight="1" x14ac:dyDescent="0.25">
      <c r="O164" s="340"/>
    </row>
    <row r="165" spans="15:15" ht="20.100000000000001" customHeight="1" x14ac:dyDescent="0.25">
      <c r="O165" s="340"/>
    </row>
    <row r="166" spans="15:15" ht="20.100000000000001" customHeight="1" x14ac:dyDescent="0.25">
      <c r="O166" s="340"/>
    </row>
    <row r="167" spans="15:15" ht="20.100000000000001" customHeight="1" x14ac:dyDescent="0.25">
      <c r="O167" s="340"/>
    </row>
    <row r="168" spans="15:15" ht="20.100000000000001" customHeight="1" x14ac:dyDescent="0.25">
      <c r="O168" s="340"/>
    </row>
    <row r="169" spans="15:15" ht="20.100000000000001" customHeight="1" x14ac:dyDescent="0.25">
      <c r="O169" s="340"/>
    </row>
    <row r="170" spans="15:15" ht="20.100000000000001" customHeight="1" x14ac:dyDescent="0.25">
      <c r="O170" s="340"/>
    </row>
    <row r="171" spans="15:15" ht="20.100000000000001" customHeight="1" x14ac:dyDescent="0.25">
      <c r="O171" s="340"/>
    </row>
    <row r="172" spans="15:15" ht="20.100000000000001" customHeight="1" x14ac:dyDescent="0.25">
      <c r="O172" s="340"/>
    </row>
    <row r="173" spans="15:15" ht="20.100000000000001" customHeight="1" x14ac:dyDescent="0.25">
      <c r="O173" s="340"/>
    </row>
    <row r="174" spans="15:15" ht="20.100000000000001" customHeight="1" x14ac:dyDescent="0.25">
      <c r="O174" s="340"/>
    </row>
    <row r="175" spans="15:15" ht="20.100000000000001" customHeight="1" x14ac:dyDescent="0.25">
      <c r="O175" s="340"/>
    </row>
    <row r="176" spans="15:15" ht="20.100000000000001" customHeight="1" x14ac:dyDescent="0.25">
      <c r="O176" s="340"/>
    </row>
    <row r="177" spans="15:15" ht="20.100000000000001" customHeight="1" x14ac:dyDescent="0.25">
      <c r="O177" s="340"/>
    </row>
    <row r="178" spans="15:15" ht="20.100000000000001" customHeight="1" x14ac:dyDescent="0.25">
      <c r="O178" s="340"/>
    </row>
    <row r="179" spans="15:15" ht="20.100000000000001" customHeight="1" x14ac:dyDescent="0.25">
      <c r="O179" s="340"/>
    </row>
    <row r="180" spans="15:15" ht="20.100000000000001" customHeight="1" x14ac:dyDescent="0.25">
      <c r="O180" s="340"/>
    </row>
  </sheetData>
  <sheetProtection algorithmName="SHA-512" hashValue="MiHE6DF/dLtbFwQenS3B+5XE4E2Yp1f/jT5MneC2Xfl1pGbvDEFxCf5jUDkfUdzLabNJdadHfdLKcKpLkNtG9Q==" saltValue="b+9l+OfwJJm0A3Mh53S05Q==" spinCount="100000" sheet="1" objects="1" scenarios="1"/>
  <mergeCells count="12">
    <mergeCell ref="A22:C22"/>
    <mergeCell ref="F1:G1"/>
    <mergeCell ref="A5:G5"/>
    <mergeCell ref="A8:C8"/>
    <mergeCell ref="A9:C9"/>
    <mergeCell ref="A10:C10"/>
    <mergeCell ref="F10:G10"/>
    <mergeCell ref="A14:G14"/>
    <mergeCell ref="A15:G15"/>
    <mergeCell ref="A16:G16"/>
    <mergeCell ref="A18:E18"/>
    <mergeCell ref="A21:C21"/>
  </mergeCells>
  <hyperlinks>
    <hyperlink ref="I1" location="MENU!B22" display="MENU" xr:uid="{0A55AB56-40CB-4570-ACA5-009995E2E7C4}"/>
  </hyperlinks>
  <pageMargins left="0.511811024" right="0.511811024" top="0.78740157499999996" bottom="0.78740157499999996" header="0.31496062000000002" footer="0.31496062000000002"/>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C1507-D7AC-431D-AF48-F41EE67E8455}">
  <dimension ref="A1:L305"/>
  <sheetViews>
    <sheetView showGridLines="0" zoomScaleNormal="100" workbookViewId="0"/>
  </sheetViews>
  <sheetFormatPr defaultColWidth="15.625" defaultRowHeight="20.100000000000001" customHeight="1" x14ac:dyDescent="0.25"/>
  <cols>
    <col min="1" max="10" width="12.625" style="252" customWidth="1"/>
    <col min="11" max="11" width="15.625" style="269"/>
    <col min="12" max="12" width="25.625" style="269" customWidth="1"/>
    <col min="13" max="16384" width="15.625" style="269"/>
  </cols>
  <sheetData>
    <row r="1" spans="1:12" ht="140.1" customHeight="1" x14ac:dyDescent="0.25">
      <c r="A1" s="297"/>
      <c r="B1" s="297"/>
      <c r="C1" s="297"/>
      <c r="D1" s="297"/>
      <c r="E1" s="297"/>
      <c r="F1" s="297"/>
      <c r="G1" s="297"/>
      <c r="H1" s="297"/>
      <c r="I1" s="160"/>
      <c r="J1" s="160"/>
      <c r="L1" s="354" t="s">
        <v>698</v>
      </c>
    </row>
    <row r="2" spans="1:12" ht="5.0999999999999996" customHeight="1" x14ac:dyDescent="0.25"/>
    <row r="3" spans="1:12" ht="5.0999999999999996" customHeight="1" x14ac:dyDescent="0.25">
      <c r="A3" s="297"/>
      <c r="B3" s="297"/>
      <c r="C3" s="297"/>
      <c r="D3" s="297"/>
      <c r="E3" s="297"/>
      <c r="F3" s="297"/>
      <c r="G3" s="297"/>
      <c r="H3" s="297"/>
      <c r="I3" s="297"/>
      <c r="J3" s="297"/>
    </row>
    <row r="5" spans="1:12" ht="20.100000000000001" customHeight="1" x14ac:dyDescent="0.25">
      <c r="A5" s="130" t="s">
        <v>97</v>
      </c>
      <c r="B5" s="130"/>
      <c r="C5" s="130"/>
      <c r="D5" s="130"/>
      <c r="E5" s="130"/>
      <c r="F5" s="130"/>
      <c r="G5" s="130"/>
      <c r="H5" s="130"/>
      <c r="I5" s="130"/>
      <c r="J5" s="130"/>
    </row>
    <row r="6" spans="1:12" ht="20.100000000000001" customHeight="1" x14ac:dyDescent="0.25">
      <c r="A6" s="251"/>
      <c r="B6" s="234"/>
      <c r="C6" s="234"/>
      <c r="D6" s="234"/>
      <c r="E6" s="234"/>
    </row>
    <row r="7" spans="1:12" ht="20.100000000000001" customHeight="1" x14ac:dyDescent="0.25">
      <c r="A7" s="186" t="s">
        <v>98</v>
      </c>
      <c r="B7" s="186" t="s">
        <v>99</v>
      </c>
      <c r="C7" s="186"/>
      <c r="D7" s="186" t="s">
        <v>100</v>
      </c>
      <c r="E7" s="186"/>
      <c r="F7" s="186"/>
      <c r="G7" s="195" t="s">
        <v>101</v>
      </c>
      <c r="H7" s="196"/>
      <c r="I7" s="186" t="s">
        <v>102</v>
      </c>
      <c r="J7" s="186"/>
    </row>
    <row r="8" spans="1:12" ht="20.100000000000001" customHeight="1" x14ac:dyDescent="0.25">
      <c r="A8" s="186"/>
      <c r="B8" s="186"/>
      <c r="C8" s="186"/>
      <c r="D8" s="186"/>
      <c r="E8" s="186"/>
      <c r="F8" s="186"/>
      <c r="G8" s="197"/>
      <c r="H8" s="198"/>
      <c r="I8" s="186"/>
      <c r="J8" s="186"/>
    </row>
    <row r="9" spans="1:12" ht="20.100000000000001" customHeight="1" x14ac:dyDescent="0.25">
      <c r="A9" s="186"/>
      <c r="B9" s="186"/>
      <c r="C9" s="186"/>
      <c r="D9" s="186"/>
      <c r="E9" s="186"/>
      <c r="F9" s="186"/>
      <c r="G9" s="186" t="s">
        <v>103</v>
      </c>
      <c r="H9" s="186"/>
      <c r="I9" s="186"/>
      <c r="J9" s="186"/>
    </row>
    <row r="10" spans="1:12" ht="20.100000000000001" customHeight="1" x14ac:dyDescent="0.25">
      <c r="A10" s="194" t="s">
        <v>104</v>
      </c>
      <c r="B10" s="186" t="s">
        <v>105</v>
      </c>
      <c r="C10" s="186"/>
      <c r="D10" s="191" t="s">
        <v>106</v>
      </c>
      <c r="E10" s="191"/>
      <c r="F10" s="191"/>
      <c r="G10" s="192">
        <v>5</v>
      </c>
      <c r="H10" s="192"/>
      <c r="I10" s="193">
        <v>0</v>
      </c>
      <c r="J10" s="193"/>
    </row>
    <row r="11" spans="1:12" ht="20.100000000000001" customHeight="1" x14ac:dyDescent="0.25">
      <c r="A11" s="194"/>
      <c r="B11" s="186"/>
      <c r="C11" s="186"/>
      <c r="D11" s="191" t="s">
        <v>107</v>
      </c>
      <c r="E11" s="191"/>
      <c r="F11" s="191"/>
      <c r="G11" s="192">
        <v>10</v>
      </c>
      <c r="H11" s="192"/>
      <c r="I11" s="193">
        <v>0</v>
      </c>
      <c r="J11" s="193"/>
    </row>
    <row r="12" spans="1:12" ht="20.100000000000001" customHeight="1" x14ac:dyDescent="0.25">
      <c r="A12" s="194"/>
      <c r="B12" s="186" t="s">
        <v>108</v>
      </c>
      <c r="C12" s="186"/>
      <c r="D12" s="191" t="s">
        <v>106</v>
      </c>
      <c r="E12" s="191"/>
      <c r="F12" s="191"/>
      <c r="G12" s="192">
        <v>60</v>
      </c>
      <c r="H12" s="192"/>
      <c r="I12" s="193">
        <v>0.2</v>
      </c>
      <c r="J12" s="193"/>
    </row>
    <row r="13" spans="1:12" ht="20.100000000000001" customHeight="1" x14ac:dyDescent="0.25">
      <c r="A13" s="194"/>
      <c r="B13" s="186"/>
      <c r="C13" s="186"/>
      <c r="D13" s="191" t="s">
        <v>109</v>
      </c>
      <c r="E13" s="191"/>
      <c r="F13" s="191"/>
      <c r="G13" s="192">
        <v>60</v>
      </c>
      <c r="H13" s="192"/>
      <c r="I13" s="193">
        <v>0.2</v>
      </c>
      <c r="J13" s="193"/>
    </row>
    <row r="14" spans="1:12" ht="20.100000000000001" customHeight="1" x14ac:dyDescent="0.25">
      <c r="A14" s="194"/>
      <c r="B14" s="186"/>
      <c r="C14" s="186"/>
      <c r="D14" s="191" t="s">
        <v>110</v>
      </c>
      <c r="E14" s="191"/>
      <c r="F14" s="191"/>
      <c r="G14" s="192">
        <v>70</v>
      </c>
      <c r="H14" s="192"/>
      <c r="I14" s="193">
        <v>0.2</v>
      </c>
      <c r="J14" s="193"/>
    </row>
    <row r="15" spans="1:12" ht="20.100000000000001" customHeight="1" x14ac:dyDescent="0.25">
      <c r="A15" s="194"/>
      <c r="B15" s="186"/>
      <c r="C15" s="186"/>
      <c r="D15" s="191" t="s">
        <v>107</v>
      </c>
      <c r="E15" s="191"/>
      <c r="F15" s="191"/>
      <c r="G15" s="192">
        <v>70</v>
      </c>
      <c r="H15" s="192"/>
      <c r="I15" s="193">
        <v>0.2</v>
      </c>
      <c r="J15" s="193"/>
    </row>
    <row r="16" spans="1:12" ht="20.100000000000001" customHeight="1" x14ac:dyDescent="0.25">
      <c r="A16" s="194"/>
      <c r="B16" s="186"/>
      <c r="C16" s="186"/>
      <c r="D16" s="191" t="s">
        <v>111</v>
      </c>
      <c r="E16" s="191"/>
      <c r="F16" s="191"/>
      <c r="G16" s="192">
        <v>70</v>
      </c>
      <c r="H16" s="192"/>
      <c r="I16" s="193">
        <v>0.2</v>
      </c>
      <c r="J16" s="193"/>
    </row>
    <row r="17" spans="1:10" ht="20.100000000000001" customHeight="1" x14ac:dyDescent="0.25">
      <c r="A17" s="194"/>
      <c r="B17" s="186"/>
      <c r="C17" s="186"/>
      <c r="D17" s="191" t="s">
        <v>112</v>
      </c>
      <c r="E17" s="191"/>
      <c r="F17" s="191"/>
      <c r="G17" s="192">
        <v>70</v>
      </c>
      <c r="H17" s="192"/>
      <c r="I17" s="193">
        <v>0.2</v>
      </c>
      <c r="J17" s="193"/>
    </row>
    <row r="18" spans="1:10" ht="20.100000000000001" customHeight="1" x14ac:dyDescent="0.25">
      <c r="A18" s="194"/>
      <c r="B18" s="186"/>
      <c r="C18" s="186"/>
      <c r="D18" s="191" t="s">
        <v>113</v>
      </c>
      <c r="E18" s="191"/>
      <c r="F18" s="191"/>
      <c r="G18" s="192">
        <v>60</v>
      </c>
      <c r="H18" s="192"/>
      <c r="I18" s="193">
        <v>0.2</v>
      </c>
      <c r="J18" s="193"/>
    </row>
    <row r="19" spans="1:10" ht="20.100000000000001" customHeight="1" x14ac:dyDescent="0.25">
      <c r="A19" s="194"/>
      <c r="B19" s="186"/>
      <c r="C19" s="186"/>
      <c r="D19" s="191" t="s">
        <v>114</v>
      </c>
      <c r="E19" s="191"/>
      <c r="F19" s="191"/>
      <c r="G19" s="192">
        <v>60</v>
      </c>
      <c r="H19" s="192"/>
      <c r="I19" s="193">
        <v>0.2</v>
      </c>
      <c r="J19" s="193"/>
    </row>
    <row r="20" spans="1:10" ht="20.100000000000001" customHeight="1" x14ac:dyDescent="0.25">
      <c r="A20" s="194"/>
      <c r="B20" s="186" t="s">
        <v>115</v>
      </c>
      <c r="C20" s="186"/>
      <c r="D20" s="191" t="s">
        <v>110</v>
      </c>
      <c r="E20" s="191"/>
      <c r="F20" s="191"/>
      <c r="G20" s="192">
        <v>60</v>
      </c>
      <c r="H20" s="192"/>
      <c r="I20" s="193">
        <v>0.2</v>
      </c>
      <c r="J20" s="193"/>
    </row>
    <row r="21" spans="1:10" ht="20.100000000000001" customHeight="1" x14ac:dyDescent="0.25">
      <c r="A21" s="194"/>
      <c r="B21" s="186"/>
      <c r="C21" s="186"/>
      <c r="D21" s="191" t="s">
        <v>107</v>
      </c>
      <c r="E21" s="191"/>
      <c r="F21" s="191"/>
      <c r="G21" s="192">
        <v>60</v>
      </c>
      <c r="H21" s="192"/>
      <c r="I21" s="193">
        <v>0.2</v>
      </c>
      <c r="J21" s="193"/>
    </row>
    <row r="22" spans="1:10" ht="20.100000000000001" customHeight="1" x14ac:dyDescent="0.25">
      <c r="A22" s="194"/>
      <c r="B22" s="186"/>
      <c r="C22" s="186"/>
      <c r="D22" s="191" t="s">
        <v>111</v>
      </c>
      <c r="E22" s="191"/>
      <c r="F22" s="191"/>
      <c r="G22" s="192">
        <v>60</v>
      </c>
      <c r="H22" s="192"/>
      <c r="I22" s="193">
        <v>0.2</v>
      </c>
      <c r="J22" s="193"/>
    </row>
    <row r="23" spans="1:10" ht="20.100000000000001" customHeight="1" x14ac:dyDescent="0.25">
      <c r="A23" s="194"/>
      <c r="B23" s="186"/>
      <c r="C23" s="186"/>
      <c r="D23" s="191" t="s">
        <v>112</v>
      </c>
      <c r="E23" s="191"/>
      <c r="F23" s="191"/>
      <c r="G23" s="192">
        <v>60</v>
      </c>
      <c r="H23" s="192"/>
      <c r="I23" s="193">
        <v>0.2</v>
      </c>
      <c r="J23" s="193"/>
    </row>
    <row r="24" spans="1:10" ht="20.100000000000001" customHeight="1" x14ac:dyDescent="0.25">
      <c r="A24" s="194"/>
      <c r="B24" s="186"/>
      <c r="C24" s="186"/>
      <c r="D24" s="191" t="s">
        <v>113</v>
      </c>
      <c r="E24" s="191"/>
      <c r="F24" s="191"/>
      <c r="G24" s="192">
        <v>50</v>
      </c>
      <c r="H24" s="192"/>
      <c r="I24" s="193">
        <v>0.2</v>
      </c>
      <c r="J24" s="193"/>
    </row>
    <row r="25" spans="1:10" ht="20.100000000000001" customHeight="1" x14ac:dyDescent="0.25">
      <c r="A25" s="194"/>
      <c r="B25" s="186"/>
      <c r="C25" s="186"/>
      <c r="D25" s="191" t="s">
        <v>114</v>
      </c>
      <c r="E25" s="191"/>
      <c r="F25" s="191"/>
      <c r="G25" s="192">
        <v>50</v>
      </c>
      <c r="H25" s="192"/>
      <c r="I25" s="193">
        <v>0.2</v>
      </c>
      <c r="J25" s="193"/>
    </row>
    <row r="26" spans="1:10" ht="20.100000000000001" customHeight="1" x14ac:dyDescent="0.25">
      <c r="A26" s="194" t="s">
        <v>116</v>
      </c>
      <c r="B26" s="186" t="s">
        <v>117</v>
      </c>
      <c r="C26" s="186"/>
      <c r="D26" s="191" t="s">
        <v>110</v>
      </c>
      <c r="E26" s="191"/>
      <c r="F26" s="191"/>
      <c r="G26" s="192">
        <v>70</v>
      </c>
      <c r="H26" s="192"/>
      <c r="I26" s="193">
        <v>0.2</v>
      </c>
      <c r="J26" s="193"/>
    </row>
    <row r="27" spans="1:10" ht="20.100000000000001" customHeight="1" x14ac:dyDescent="0.25">
      <c r="A27" s="194"/>
      <c r="B27" s="186"/>
      <c r="C27" s="186"/>
      <c r="D27" s="191" t="s">
        <v>107</v>
      </c>
      <c r="E27" s="191"/>
      <c r="F27" s="191"/>
      <c r="G27" s="192">
        <v>70</v>
      </c>
      <c r="H27" s="192"/>
      <c r="I27" s="193">
        <v>0.2</v>
      </c>
      <c r="J27" s="193"/>
    </row>
    <row r="28" spans="1:10" ht="20.100000000000001" customHeight="1" x14ac:dyDescent="0.25">
      <c r="A28" s="194"/>
      <c r="B28" s="186"/>
      <c r="C28" s="186"/>
      <c r="D28" s="191" t="s">
        <v>111</v>
      </c>
      <c r="E28" s="191"/>
      <c r="F28" s="191"/>
      <c r="G28" s="192">
        <v>60</v>
      </c>
      <c r="H28" s="192"/>
      <c r="I28" s="193">
        <v>0.2</v>
      </c>
      <c r="J28" s="193"/>
    </row>
    <row r="29" spans="1:10" ht="20.100000000000001" customHeight="1" x14ac:dyDescent="0.25">
      <c r="A29" s="194"/>
      <c r="B29" s="186"/>
      <c r="C29" s="186"/>
      <c r="D29" s="191" t="s">
        <v>112</v>
      </c>
      <c r="E29" s="191"/>
      <c r="F29" s="191"/>
      <c r="G29" s="192">
        <v>60</v>
      </c>
      <c r="H29" s="192"/>
      <c r="I29" s="193">
        <v>0.2</v>
      </c>
      <c r="J29" s="193"/>
    </row>
    <row r="30" spans="1:10" ht="20.100000000000001" customHeight="1" x14ac:dyDescent="0.25">
      <c r="A30" s="194"/>
      <c r="B30" s="186"/>
      <c r="C30" s="186"/>
      <c r="D30" s="191" t="s">
        <v>113</v>
      </c>
      <c r="E30" s="191"/>
      <c r="F30" s="191"/>
      <c r="G30" s="192">
        <v>50</v>
      </c>
      <c r="H30" s="192"/>
      <c r="I30" s="193">
        <v>0.2</v>
      </c>
      <c r="J30" s="193"/>
    </row>
    <row r="31" spans="1:10" ht="20.100000000000001" customHeight="1" x14ac:dyDescent="0.25">
      <c r="A31" s="194"/>
      <c r="B31" s="186"/>
      <c r="C31" s="186"/>
      <c r="D31" s="191" t="s">
        <v>114</v>
      </c>
      <c r="E31" s="191"/>
      <c r="F31" s="191"/>
      <c r="G31" s="192">
        <v>50</v>
      </c>
      <c r="H31" s="192"/>
      <c r="I31" s="193">
        <v>0.2</v>
      </c>
      <c r="J31" s="193"/>
    </row>
    <row r="32" spans="1:10" ht="20.100000000000001" customHeight="1" x14ac:dyDescent="0.25">
      <c r="A32" s="194"/>
      <c r="B32" s="186" t="s">
        <v>118</v>
      </c>
      <c r="C32" s="186"/>
      <c r="D32" s="191" t="s">
        <v>106</v>
      </c>
      <c r="E32" s="191"/>
      <c r="F32" s="191"/>
      <c r="G32" s="192">
        <v>60</v>
      </c>
      <c r="H32" s="192"/>
      <c r="I32" s="193">
        <v>0.2</v>
      </c>
      <c r="J32" s="193"/>
    </row>
    <row r="33" spans="1:10" ht="20.100000000000001" customHeight="1" x14ac:dyDescent="0.25">
      <c r="A33" s="194"/>
      <c r="B33" s="186"/>
      <c r="C33" s="186"/>
      <c r="D33" s="191" t="s">
        <v>107</v>
      </c>
      <c r="E33" s="191"/>
      <c r="F33" s="191"/>
      <c r="G33" s="192">
        <v>60</v>
      </c>
      <c r="H33" s="192"/>
      <c r="I33" s="193">
        <v>0.2</v>
      </c>
      <c r="J33" s="193"/>
    </row>
    <row r="34" spans="1:10" ht="20.100000000000001" customHeight="1" x14ac:dyDescent="0.25">
      <c r="A34" s="194"/>
      <c r="B34" s="186"/>
      <c r="C34" s="186"/>
      <c r="D34" s="191" t="s">
        <v>111</v>
      </c>
      <c r="E34" s="191"/>
      <c r="F34" s="191"/>
      <c r="G34" s="192">
        <v>80</v>
      </c>
      <c r="H34" s="192"/>
      <c r="I34" s="193">
        <v>0.2</v>
      </c>
      <c r="J34" s="193"/>
    </row>
    <row r="35" spans="1:10" ht="20.100000000000001" customHeight="1" x14ac:dyDescent="0.25">
      <c r="A35" s="194"/>
      <c r="B35" s="186"/>
      <c r="C35" s="186"/>
      <c r="D35" s="191" t="s">
        <v>112</v>
      </c>
      <c r="E35" s="191"/>
      <c r="F35" s="191"/>
      <c r="G35" s="192">
        <v>80</v>
      </c>
      <c r="H35" s="192"/>
      <c r="I35" s="193">
        <v>0.2</v>
      </c>
      <c r="J35" s="193"/>
    </row>
    <row r="36" spans="1:10" ht="20.100000000000001" customHeight="1" x14ac:dyDescent="0.25">
      <c r="A36" s="194"/>
      <c r="B36" s="186" t="s">
        <v>119</v>
      </c>
      <c r="C36" s="186"/>
      <c r="D36" s="191" t="s">
        <v>106</v>
      </c>
      <c r="E36" s="191"/>
      <c r="F36" s="191"/>
      <c r="G36" s="192">
        <v>20</v>
      </c>
      <c r="H36" s="192"/>
      <c r="I36" s="193">
        <v>0.1</v>
      </c>
      <c r="J36" s="193"/>
    </row>
    <row r="37" spans="1:10" ht="20.100000000000001" customHeight="1" x14ac:dyDescent="0.25">
      <c r="A37" s="194"/>
      <c r="B37" s="186"/>
      <c r="C37" s="186"/>
      <c r="D37" s="191" t="s">
        <v>107</v>
      </c>
      <c r="E37" s="191"/>
      <c r="F37" s="191"/>
      <c r="G37" s="192">
        <v>20</v>
      </c>
      <c r="H37" s="192"/>
      <c r="I37" s="193">
        <v>0.1</v>
      </c>
      <c r="J37" s="193"/>
    </row>
    <row r="38" spans="1:10" ht="20.100000000000001" customHeight="1" x14ac:dyDescent="0.25">
      <c r="A38" s="194"/>
      <c r="B38" s="186"/>
      <c r="C38" s="186"/>
      <c r="D38" s="191" t="s">
        <v>112</v>
      </c>
      <c r="E38" s="191"/>
      <c r="F38" s="191"/>
      <c r="G38" s="192">
        <v>30</v>
      </c>
      <c r="H38" s="192"/>
      <c r="I38" s="193">
        <v>0.1</v>
      </c>
      <c r="J38" s="193"/>
    </row>
    <row r="39" spans="1:10" ht="20.100000000000001" customHeight="1" x14ac:dyDescent="0.25">
      <c r="A39" s="234"/>
      <c r="B39" s="234"/>
      <c r="C39" s="234"/>
      <c r="D39" s="234"/>
      <c r="E39" s="234"/>
    </row>
    <row r="40" spans="1:10" ht="20.100000000000001" customHeight="1" x14ac:dyDescent="0.25">
      <c r="A40" s="161" t="s">
        <v>59</v>
      </c>
      <c r="B40" s="161"/>
      <c r="C40" s="161"/>
      <c r="D40" s="161"/>
      <c r="E40" s="161"/>
      <c r="F40" s="161"/>
      <c r="G40" s="161"/>
      <c r="H40" s="161"/>
      <c r="I40" s="161"/>
      <c r="J40" s="161"/>
    </row>
    <row r="41" spans="1:10" ht="20.100000000000001" customHeight="1" x14ac:dyDescent="0.25">
      <c r="A41" s="161" t="s">
        <v>120</v>
      </c>
      <c r="B41" s="161"/>
      <c r="C41" s="161"/>
      <c r="D41" s="161"/>
      <c r="E41" s="161"/>
      <c r="F41" s="161"/>
      <c r="G41" s="161"/>
      <c r="H41" s="161"/>
      <c r="I41" s="161"/>
      <c r="J41" s="161"/>
    </row>
    <row r="42" spans="1:10" ht="20.100000000000001" customHeight="1" x14ac:dyDescent="0.25">
      <c r="A42" s="161" t="s">
        <v>121</v>
      </c>
      <c r="B42" s="161"/>
      <c r="C42" s="161"/>
      <c r="D42" s="161"/>
      <c r="E42" s="161"/>
      <c r="F42" s="161"/>
      <c r="G42" s="161"/>
      <c r="H42" s="161"/>
      <c r="I42" s="161"/>
      <c r="J42" s="161"/>
    </row>
    <row r="45" spans="1:10" ht="20.100000000000001" customHeight="1" x14ac:dyDescent="0.25">
      <c r="A45" s="135" t="s">
        <v>122</v>
      </c>
      <c r="B45" s="135"/>
      <c r="C45" s="135"/>
      <c r="D45" s="135"/>
      <c r="E45" s="135"/>
      <c r="F45" s="135"/>
      <c r="G45" s="135"/>
      <c r="H45" s="135"/>
      <c r="I45" s="135"/>
      <c r="J45" s="135"/>
    </row>
    <row r="46" spans="1:10" ht="20.100000000000001" customHeight="1" x14ac:dyDescent="0.25">
      <c r="A46" s="130"/>
      <c r="B46" s="130"/>
      <c r="C46" s="130"/>
      <c r="D46" s="130"/>
      <c r="E46" s="130"/>
      <c r="F46" s="130"/>
      <c r="G46" s="130"/>
      <c r="H46" s="130"/>
      <c r="I46" s="130"/>
      <c r="J46" s="130"/>
    </row>
    <row r="47" spans="1:10" ht="20.100000000000001" customHeight="1" x14ac:dyDescent="0.25">
      <c r="A47" s="253"/>
      <c r="B47" s="254"/>
      <c r="C47" s="254"/>
      <c r="D47" s="254"/>
      <c r="E47" s="254"/>
      <c r="F47" s="255"/>
      <c r="G47" s="255"/>
      <c r="H47" s="256"/>
      <c r="I47" s="256"/>
      <c r="J47" s="256"/>
    </row>
    <row r="48" spans="1:10" ht="20.100000000000001" customHeight="1" x14ac:dyDescent="0.25">
      <c r="A48" s="186" t="s">
        <v>123</v>
      </c>
      <c r="B48" s="186" t="s">
        <v>124</v>
      </c>
      <c r="C48" s="186"/>
      <c r="D48" s="186"/>
      <c r="E48" s="186" t="s">
        <v>125</v>
      </c>
      <c r="F48" s="186" t="s">
        <v>126</v>
      </c>
      <c r="G48" s="186"/>
      <c r="H48" s="186"/>
      <c r="I48" s="186"/>
      <c r="J48" s="186"/>
    </row>
    <row r="49" spans="1:10" ht="20.100000000000001" customHeight="1" x14ac:dyDescent="0.25">
      <c r="A49" s="186"/>
      <c r="B49" s="186"/>
      <c r="C49" s="186"/>
      <c r="D49" s="186"/>
      <c r="E49" s="186"/>
      <c r="F49" s="186"/>
      <c r="G49" s="186"/>
      <c r="H49" s="186"/>
      <c r="I49" s="186"/>
      <c r="J49" s="186"/>
    </row>
    <row r="50" spans="1:10" ht="20.100000000000001" customHeight="1" x14ac:dyDescent="0.25">
      <c r="A50" s="186" t="s">
        <v>127</v>
      </c>
      <c r="B50" s="187" t="s">
        <v>85</v>
      </c>
      <c r="C50" s="187"/>
      <c r="D50" s="187"/>
      <c r="E50" s="190">
        <v>0</v>
      </c>
      <c r="F50" s="189" t="s">
        <v>128</v>
      </c>
      <c r="G50" s="189"/>
      <c r="H50" s="189"/>
      <c r="I50" s="189"/>
      <c r="J50" s="189"/>
    </row>
    <row r="51" spans="1:10" ht="20.100000000000001" customHeight="1" x14ac:dyDescent="0.25">
      <c r="A51" s="186"/>
      <c r="B51" s="187"/>
      <c r="C51" s="187"/>
      <c r="D51" s="187"/>
      <c r="E51" s="190"/>
      <c r="F51" s="189"/>
      <c r="G51" s="189"/>
      <c r="H51" s="189"/>
      <c r="I51" s="189"/>
      <c r="J51" s="189"/>
    </row>
    <row r="52" spans="1:10" ht="20.100000000000001" customHeight="1" x14ac:dyDescent="0.25">
      <c r="A52" s="186"/>
      <c r="B52" s="187"/>
      <c r="C52" s="187"/>
      <c r="D52" s="187"/>
      <c r="E52" s="190"/>
      <c r="F52" s="189"/>
      <c r="G52" s="189"/>
      <c r="H52" s="189"/>
      <c r="I52" s="189"/>
      <c r="J52" s="189"/>
    </row>
    <row r="53" spans="1:10" ht="20.100000000000001" customHeight="1" x14ac:dyDescent="0.25">
      <c r="A53" s="186" t="s">
        <v>129</v>
      </c>
      <c r="B53" s="187" t="s">
        <v>130</v>
      </c>
      <c r="C53" s="187"/>
      <c r="D53" s="187"/>
      <c r="E53" s="190">
        <v>0.32</v>
      </c>
      <c r="F53" s="189" t="s">
        <v>131</v>
      </c>
      <c r="G53" s="189"/>
      <c r="H53" s="189"/>
      <c r="I53" s="189"/>
      <c r="J53" s="189"/>
    </row>
    <row r="54" spans="1:10" ht="20.100000000000001" customHeight="1" x14ac:dyDescent="0.25">
      <c r="A54" s="186"/>
      <c r="B54" s="187"/>
      <c r="C54" s="187"/>
      <c r="D54" s="187"/>
      <c r="E54" s="190"/>
      <c r="F54" s="189"/>
      <c r="G54" s="189"/>
      <c r="H54" s="189"/>
      <c r="I54" s="189"/>
      <c r="J54" s="189"/>
    </row>
    <row r="55" spans="1:10" ht="20.100000000000001" customHeight="1" x14ac:dyDescent="0.25">
      <c r="A55" s="186"/>
      <c r="B55" s="187"/>
      <c r="C55" s="187"/>
      <c r="D55" s="187"/>
      <c r="E55" s="190"/>
      <c r="F55" s="189"/>
      <c r="G55" s="189"/>
      <c r="H55" s="189"/>
      <c r="I55" s="189"/>
      <c r="J55" s="189"/>
    </row>
    <row r="56" spans="1:10" ht="20.100000000000001" customHeight="1" x14ac:dyDescent="0.25">
      <c r="A56" s="186" t="s">
        <v>132</v>
      </c>
      <c r="B56" s="187" t="s">
        <v>1</v>
      </c>
      <c r="C56" s="187"/>
      <c r="D56" s="187"/>
      <c r="E56" s="190">
        <v>2.52</v>
      </c>
      <c r="F56" s="189" t="s">
        <v>133</v>
      </c>
      <c r="G56" s="189"/>
      <c r="H56" s="189"/>
      <c r="I56" s="189"/>
      <c r="J56" s="189"/>
    </row>
    <row r="57" spans="1:10" ht="20.100000000000001" customHeight="1" x14ac:dyDescent="0.25">
      <c r="A57" s="186"/>
      <c r="B57" s="187"/>
      <c r="C57" s="187"/>
      <c r="D57" s="187"/>
      <c r="E57" s="190"/>
      <c r="F57" s="189"/>
      <c r="G57" s="189"/>
      <c r="H57" s="189"/>
      <c r="I57" s="189"/>
      <c r="J57" s="189"/>
    </row>
    <row r="58" spans="1:10" ht="20.100000000000001" customHeight="1" x14ac:dyDescent="0.25">
      <c r="A58" s="186"/>
      <c r="B58" s="187"/>
      <c r="C58" s="187"/>
      <c r="D58" s="187"/>
      <c r="E58" s="190"/>
      <c r="F58" s="189"/>
      <c r="G58" s="189"/>
      <c r="H58" s="189"/>
      <c r="I58" s="189"/>
      <c r="J58" s="189"/>
    </row>
    <row r="59" spans="1:10" ht="20.100000000000001" customHeight="1" x14ac:dyDescent="0.25">
      <c r="A59" s="186" t="s">
        <v>134</v>
      </c>
      <c r="B59" s="187" t="s">
        <v>135</v>
      </c>
      <c r="C59" s="187"/>
      <c r="D59" s="187"/>
      <c r="E59" s="190">
        <v>8.09</v>
      </c>
      <c r="F59" s="189" t="s">
        <v>136</v>
      </c>
      <c r="G59" s="189"/>
      <c r="H59" s="189"/>
      <c r="I59" s="189"/>
      <c r="J59" s="189"/>
    </row>
    <row r="60" spans="1:10" ht="20.100000000000001" customHeight="1" x14ac:dyDescent="0.25">
      <c r="A60" s="186"/>
      <c r="B60" s="187"/>
      <c r="C60" s="187"/>
      <c r="D60" s="187"/>
      <c r="E60" s="190"/>
      <c r="F60" s="189"/>
      <c r="G60" s="189"/>
      <c r="H60" s="189"/>
      <c r="I60" s="189"/>
      <c r="J60" s="189"/>
    </row>
    <row r="61" spans="1:10" ht="20.100000000000001" customHeight="1" x14ac:dyDescent="0.25">
      <c r="A61" s="186"/>
      <c r="B61" s="187"/>
      <c r="C61" s="187"/>
      <c r="D61" s="187"/>
      <c r="E61" s="190"/>
      <c r="F61" s="189"/>
      <c r="G61" s="189"/>
      <c r="H61" s="189"/>
      <c r="I61" s="189"/>
      <c r="J61" s="189"/>
    </row>
    <row r="62" spans="1:10" ht="20.100000000000001" customHeight="1" x14ac:dyDescent="0.25">
      <c r="A62" s="186" t="s">
        <v>137</v>
      </c>
      <c r="B62" s="187" t="s">
        <v>138</v>
      </c>
      <c r="C62" s="187"/>
      <c r="D62" s="187"/>
      <c r="E62" s="188">
        <v>18.100000000000001</v>
      </c>
      <c r="F62" s="189" t="s">
        <v>139</v>
      </c>
      <c r="G62" s="189"/>
      <c r="H62" s="189"/>
      <c r="I62" s="189"/>
      <c r="J62" s="189"/>
    </row>
    <row r="63" spans="1:10" ht="20.100000000000001" customHeight="1" x14ac:dyDescent="0.25">
      <c r="A63" s="186"/>
      <c r="B63" s="187"/>
      <c r="C63" s="187"/>
      <c r="D63" s="187"/>
      <c r="E63" s="188"/>
      <c r="F63" s="189"/>
      <c r="G63" s="189"/>
      <c r="H63" s="189"/>
      <c r="I63" s="189"/>
      <c r="J63" s="189"/>
    </row>
    <row r="64" spans="1:10" ht="20.100000000000001" customHeight="1" x14ac:dyDescent="0.25">
      <c r="A64" s="186"/>
      <c r="B64" s="187"/>
      <c r="C64" s="187"/>
      <c r="D64" s="187"/>
      <c r="E64" s="188"/>
      <c r="F64" s="189"/>
      <c r="G64" s="189"/>
      <c r="H64" s="189"/>
      <c r="I64" s="189"/>
      <c r="J64" s="189"/>
    </row>
    <row r="65" spans="1:10" ht="20.100000000000001" customHeight="1" x14ac:dyDescent="0.25">
      <c r="A65" s="186"/>
      <c r="B65" s="187"/>
      <c r="C65" s="187"/>
      <c r="D65" s="187"/>
      <c r="E65" s="188"/>
      <c r="F65" s="189"/>
      <c r="G65" s="189"/>
      <c r="H65" s="189"/>
      <c r="I65" s="189"/>
      <c r="J65" s="189"/>
    </row>
    <row r="66" spans="1:10" ht="20.100000000000001" customHeight="1" x14ac:dyDescent="0.25">
      <c r="A66" s="186" t="s">
        <v>140</v>
      </c>
      <c r="B66" s="187" t="s">
        <v>141</v>
      </c>
      <c r="C66" s="187"/>
      <c r="D66" s="187"/>
      <c r="E66" s="188">
        <v>33.200000000000003</v>
      </c>
      <c r="F66" s="189" t="s">
        <v>142</v>
      </c>
      <c r="G66" s="189"/>
      <c r="H66" s="189"/>
      <c r="I66" s="189"/>
      <c r="J66" s="189"/>
    </row>
    <row r="67" spans="1:10" ht="20.100000000000001" customHeight="1" x14ac:dyDescent="0.25">
      <c r="A67" s="186"/>
      <c r="B67" s="187"/>
      <c r="C67" s="187"/>
      <c r="D67" s="187"/>
      <c r="E67" s="188"/>
      <c r="F67" s="189"/>
      <c r="G67" s="189"/>
      <c r="H67" s="189"/>
      <c r="I67" s="189"/>
      <c r="J67" s="189"/>
    </row>
    <row r="68" spans="1:10" ht="20.100000000000001" customHeight="1" x14ac:dyDescent="0.25">
      <c r="A68" s="186"/>
      <c r="B68" s="187"/>
      <c r="C68" s="187"/>
      <c r="D68" s="187"/>
      <c r="E68" s="188"/>
      <c r="F68" s="189"/>
      <c r="G68" s="189"/>
      <c r="H68" s="189"/>
      <c r="I68" s="189"/>
      <c r="J68" s="189"/>
    </row>
    <row r="69" spans="1:10" ht="20.100000000000001" customHeight="1" x14ac:dyDescent="0.25">
      <c r="A69" s="186"/>
      <c r="B69" s="187"/>
      <c r="C69" s="187"/>
      <c r="D69" s="187"/>
      <c r="E69" s="188"/>
      <c r="F69" s="189"/>
      <c r="G69" s="189"/>
      <c r="H69" s="189"/>
      <c r="I69" s="189"/>
      <c r="J69" s="189"/>
    </row>
    <row r="70" spans="1:10" ht="20.100000000000001" customHeight="1" x14ac:dyDescent="0.25">
      <c r="A70" s="186"/>
      <c r="B70" s="187"/>
      <c r="C70" s="187"/>
      <c r="D70" s="187"/>
      <c r="E70" s="188"/>
      <c r="F70" s="189"/>
      <c r="G70" s="189"/>
      <c r="H70" s="189"/>
      <c r="I70" s="189"/>
      <c r="J70" s="189"/>
    </row>
    <row r="71" spans="1:10" ht="20.100000000000001" customHeight="1" x14ac:dyDescent="0.25">
      <c r="A71" s="186"/>
      <c r="B71" s="187"/>
      <c r="C71" s="187"/>
      <c r="D71" s="187"/>
      <c r="E71" s="188"/>
      <c r="F71" s="189"/>
      <c r="G71" s="189"/>
      <c r="H71" s="189"/>
      <c r="I71" s="189"/>
      <c r="J71" s="189"/>
    </row>
    <row r="72" spans="1:10" ht="20.100000000000001" customHeight="1" x14ac:dyDescent="0.25">
      <c r="A72" s="186"/>
      <c r="B72" s="187"/>
      <c r="C72" s="187"/>
      <c r="D72" s="187"/>
      <c r="E72" s="188"/>
      <c r="F72" s="189"/>
      <c r="G72" s="189"/>
      <c r="H72" s="189"/>
      <c r="I72" s="189"/>
      <c r="J72" s="189"/>
    </row>
    <row r="73" spans="1:10" ht="20.100000000000001" customHeight="1" x14ac:dyDescent="0.25">
      <c r="A73" s="186" t="s">
        <v>143</v>
      </c>
      <c r="B73" s="187" t="s">
        <v>144</v>
      </c>
      <c r="C73" s="187"/>
      <c r="D73" s="187"/>
      <c r="E73" s="188">
        <v>52.6</v>
      </c>
      <c r="F73" s="189" t="s">
        <v>145</v>
      </c>
      <c r="G73" s="189"/>
      <c r="H73" s="189"/>
      <c r="I73" s="189"/>
      <c r="J73" s="189"/>
    </row>
    <row r="74" spans="1:10" ht="20.100000000000001" customHeight="1" x14ac:dyDescent="0.25">
      <c r="A74" s="186"/>
      <c r="B74" s="187"/>
      <c r="C74" s="187"/>
      <c r="D74" s="187"/>
      <c r="E74" s="188"/>
      <c r="F74" s="189"/>
      <c r="G74" s="189"/>
      <c r="H74" s="189"/>
      <c r="I74" s="189"/>
      <c r="J74" s="189"/>
    </row>
    <row r="75" spans="1:10" ht="20.100000000000001" customHeight="1" x14ac:dyDescent="0.25">
      <c r="A75" s="186"/>
      <c r="B75" s="187"/>
      <c r="C75" s="187"/>
      <c r="D75" s="187"/>
      <c r="E75" s="188"/>
      <c r="F75" s="189"/>
      <c r="G75" s="189"/>
      <c r="H75" s="189"/>
      <c r="I75" s="189"/>
      <c r="J75" s="189"/>
    </row>
    <row r="76" spans="1:10" ht="20.100000000000001" customHeight="1" x14ac:dyDescent="0.25">
      <c r="A76" s="186"/>
      <c r="B76" s="187"/>
      <c r="C76" s="187"/>
      <c r="D76" s="187"/>
      <c r="E76" s="188"/>
      <c r="F76" s="189"/>
      <c r="G76" s="189"/>
      <c r="H76" s="189"/>
      <c r="I76" s="189"/>
      <c r="J76" s="189"/>
    </row>
    <row r="77" spans="1:10" ht="20.100000000000001" customHeight="1" x14ac:dyDescent="0.25">
      <c r="A77" s="186"/>
      <c r="B77" s="187"/>
      <c r="C77" s="187"/>
      <c r="D77" s="187"/>
      <c r="E77" s="188"/>
      <c r="F77" s="189"/>
      <c r="G77" s="189"/>
      <c r="H77" s="189"/>
      <c r="I77" s="189"/>
      <c r="J77" s="189"/>
    </row>
    <row r="78" spans="1:10" ht="20.100000000000001" customHeight="1" x14ac:dyDescent="0.25">
      <c r="A78" s="186"/>
      <c r="B78" s="187"/>
      <c r="C78" s="187"/>
      <c r="D78" s="187"/>
      <c r="E78" s="188"/>
      <c r="F78" s="189"/>
      <c r="G78" s="189"/>
      <c r="H78" s="189"/>
      <c r="I78" s="189"/>
      <c r="J78" s="189"/>
    </row>
    <row r="79" spans="1:10" ht="20.100000000000001" customHeight="1" x14ac:dyDescent="0.25">
      <c r="A79" s="186"/>
      <c r="B79" s="187"/>
      <c r="C79" s="187"/>
      <c r="D79" s="187"/>
      <c r="E79" s="188"/>
      <c r="F79" s="189"/>
      <c r="G79" s="189"/>
      <c r="H79" s="189"/>
      <c r="I79" s="189"/>
      <c r="J79" s="189"/>
    </row>
    <row r="80" spans="1:10" ht="20.100000000000001" customHeight="1" x14ac:dyDescent="0.25">
      <c r="A80" s="186" t="s">
        <v>146</v>
      </c>
      <c r="B80" s="187" t="s">
        <v>147</v>
      </c>
      <c r="C80" s="187"/>
      <c r="D80" s="187"/>
      <c r="E80" s="188">
        <v>75.2</v>
      </c>
      <c r="F80" s="189" t="s">
        <v>148</v>
      </c>
      <c r="G80" s="189"/>
      <c r="H80" s="189"/>
      <c r="I80" s="189"/>
      <c r="J80" s="189"/>
    </row>
    <row r="81" spans="1:10" ht="20.100000000000001" customHeight="1" x14ac:dyDescent="0.25">
      <c r="A81" s="186"/>
      <c r="B81" s="187"/>
      <c r="C81" s="187"/>
      <c r="D81" s="187"/>
      <c r="E81" s="188"/>
      <c r="F81" s="189"/>
      <c r="G81" s="189"/>
      <c r="H81" s="189"/>
      <c r="I81" s="189"/>
      <c r="J81" s="189"/>
    </row>
    <row r="82" spans="1:10" ht="20.100000000000001" customHeight="1" x14ac:dyDescent="0.25">
      <c r="A82" s="186"/>
      <c r="B82" s="187"/>
      <c r="C82" s="187"/>
      <c r="D82" s="187"/>
      <c r="E82" s="188"/>
      <c r="F82" s="189"/>
      <c r="G82" s="189"/>
      <c r="H82" s="189"/>
      <c r="I82" s="189"/>
      <c r="J82" s="189"/>
    </row>
    <row r="83" spans="1:10" ht="20.100000000000001" customHeight="1" x14ac:dyDescent="0.25">
      <c r="A83" s="186"/>
      <c r="B83" s="187"/>
      <c r="C83" s="187"/>
      <c r="D83" s="187"/>
      <c r="E83" s="188"/>
      <c r="F83" s="189"/>
      <c r="G83" s="189"/>
      <c r="H83" s="189"/>
      <c r="I83" s="189"/>
      <c r="J83" s="189"/>
    </row>
    <row r="84" spans="1:10" ht="20.100000000000001" customHeight="1" x14ac:dyDescent="0.25">
      <c r="A84" s="186"/>
      <c r="B84" s="187"/>
      <c r="C84" s="187"/>
      <c r="D84" s="187"/>
      <c r="E84" s="188"/>
      <c r="F84" s="189"/>
      <c r="G84" s="189"/>
      <c r="H84" s="189"/>
      <c r="I84" s="189"/>
      <c r="J84" s="189"/>
    </row>
    <row r="85" spans="1:10" ht="20.100000000000001" customHeight="1" thickBot="1" x14ac:dyDescent="0.3">
      <c r="A85" s="266" t="s">
        <v>60</v>
      </c>
      <c r="B85" s="184" t="s">
        <v>149</v>
      </c>
      <c r="C85" s="184"/>
      <c r="D85" s="184"/>
      <c r="E85" s="257">
        <v>100</v>
      </c>
      <c r="F85" s="185" t="s">
        <v>150</v>
      </c>
      <c r="G85" s="185"/>
      <c r="H85" s="185"/>
      <c r="I85" s="185"/>
      <c r="J85" s="185"/>
    </row>
    <row r="86" spans="1:10" ht="20.100000000000001" customHeight="1" x14ac:dyDescent="0.25">
      <c r="A86" s="234"/>
      <c r="B86" s="234"/>
      <c r="C86" s="234"/>
      <c r="D86" s="234"/>
    </row>
    <row r="87" spans="1:10" ht="20.100000000000001" customHeight="1" x14ac:dyDescent="0.25">
      <c r="A87" s="177" t="s">
        <v>96</v>
      </c>
      <c r="B87" s="177"/>
      <c r="C87" s="177"/>
      <c r="D87" s="177"/>
      <c r="E87" s="177"/>
      <c r="F87" s="177"/>
      <c r="G87" s="177"/>
      <c r="H87" s="177"/>
      <c r="I87" s="177"/>
      <c r="J87" s="177"/>
    </row>
    <row r="88" spans="1:10" ht="20.100000000000001" customHeight="1" x14ac:dyDescent="0.25">
      <c r="A88" s="177" t="s">
        <v>151</v>
      </c>
      <c r="B88" s="177"/>
      <c r="C88" s="177"/>
      <c r="D88" s="177"/>
      <c r="E88" s="177"/>
      <c r="F88" s="177"/>
      <c r="G88" s="177"/>
      <c r="H88" s="177"/>
      <c r="I88" s="177"/>
      <c r="J88" s="177"/>
    </row>
    <row r="89" spans="1:10" ht="20.100000000000001" customHeight="1" x14ac:dyDescent="0.25">
      <c r="A89" s="177"/>
      <c r="B89" s="177"/>
      <c r="C89" s="177"/>
      <c r="D89" s="177"/>
      <c r="E89" s="177"/>
      <c r="F89" s="177"/>
      <c r="G89" s="177"/>
      <c r="H89" s="177"/>
      <c r="I89" s="177"/>
      <c r="J89" s="177"/>
    </row>
    <row r="92" spans="1:10" ht="20.100000000000001" customHeight="1" x14ac:dyDescent="0.25">
      <c r="A92" s="130" t="s">
        <v>152</v>
      </c>
      <c r="B92" s="130"/>
      <c r="C92" s="130"/>
      <c r="D92" s="130"/>
      <c r="E92" s="130"/>
      <c r="F92" s="130"/>
      <c r="G92" s="130"/>
      <c r="H92" s="130"/>
      <c r="I92" s="130"/>
      <c r="J92" s="130"/>
    </row>
    <row r="94" spans="1:10" ht="20.100000000000001" customHeight="1" x14ac:dyDescent="0.25">
      <c r="A94" s="177" t="s">
        <v>309</v>
      </c>
      <c r="B94" s="177"/>
      <c r="C94" s="177"/>
      <c r="D94" s="177"/>
      <c r="E94" s="177"/>
      <c r="F94" s="177"/>
      <c r="G94" s="177"/>
      <c r="H94" s="177"/>
      <c r="I94" s="177"/>
      <c r="J94" s="177"/>
    </row>
    <row r="95" spans="1:10" ht="20.100000000000001" customHeight="1" x14ac:dyDescent="0.25">
      <c r="A95" s="177"/>
      <c r="B95" s="177"/>
      <c r="C95" s="177"/>
      <c r="D95" s="177"/>
      <c r="E95" s="177"/>
      <c r="F95" s="177"/>
      <c r="G95" s="177"/>
      <c r="H95" s="177"/>
      <c r="I95" s="177"/>
      <c r="J95" s="177"/>
    </row>
    <row r="96" spans="1:10" ht="20.100000000000001" customHeight="1" x14ac:dyDescent="0.25">
      <c r="A96" s="177"/>
      <c r="B96" s="177"/>
      <c r="C96" s="177"/>
      <c r="D96" s="177"/>
      <c r="E96" s="177"/>
      <c r="F96" s="177"/>
      <c r="G96" s="177"/>
      <c r="H96" s="177"/>
      <c r="I96" s="177"/>
      <c r="J96" s="177"/>
    </row>
    <row r="97" spans="1:10" ht="20.100000000000001" customHeight="1" x14ac:dyDescent="0.25">
      <c r="A97" s="177"/>
      <c r="B97" s="177"/>
      <c r="C97" s="177"/>
      <c r="D97" s="177"/>
      <c r="E97" s="177"/>
      <c r="F97" s="177"/>
      <c r="G97" s="177"/>
      <c r="H97" s="177"/>
      <c r="I97" s="177"/>
      <c r="J97" s="177"/>
    </row>
    <row r="98" spans="1:10" ht="20.100000000000001" customHeight="1" x14ac:dyDescent="0.25">
      <c r="A98" s="177"/>
      <c r="B98" s="177"/>
      <c r="C98" s="177"/>
      <c r="D98" s="177"/>
      <c r="E98" s="177"/>
      <c r="F98" s="177"/>
      <c r="G98" s="177"/>
      <c r="H98" s="177"/>
      <c r="I98" s="177"/>
      <c r="J98" s="177"/>
    </row>
    <row r="100" spans="1:10" ht="20.100000000000001" customHeight="1" x14ac:dyDescent="0.25">
      <c r="A100" s="171" t="s">
        <v>153</v>
      </c>
      <c r="B100" s="171"/>
      <c r="C100" s="171"/>
      <c r="D100" s="171"/>
      <c r="E100" s="171"/>
      <c r="F100" s="171"/>
      <c r="G100" s="171"/>
      <c r="H100" s="171"/>
      <c r="I100" s="171"/>
      <c r="J100" s="171"/>
    </row>
    <row r="101" spans="1:10" ht="20.100000000000001" customHeight="1" x14ac:dyDescent="0.25">
      <c r="A101" s="171"/>
      <c r="B101" s="171"/>
      <c r="C101" s="171"/>
      <c r="D101" s="171"/>
      <c r="E101" s="171"/>
      <c r="F101" s="171"/>
      <c r="G101" s="171"/>
      <c r="H101" s="171"/>
      <c r="I101" s="171"/>
      <c r="J101" s="171"/>
    </row>
    <row r="102" spans="1:10" ht="20.100000000000001" customHeight="1" x14ac:dyDescent="0.25">
      <c r="A102" s="171"/>
      <c r="B102" s="171"/>
      <c r="C102" s="171"/>
      <c r="D102" s="171"/>
      <c r="E102" s="171"/>
      <c r="F102" s="171"/>
      <c r="G102" s="171"/>
      <c r="H102" s="171"/>
      <c r="I102" s="171"/>
      <c r="J102" s="171"/>
    </row>
    <row r="103" spans="1:10" ht="20.100000000000001" customHeight="1" x14ac:dyDescent="0.25">
      <c r="A103" s="171" t="s">
        <v>154</v>
      </c>
      <c r="B103" s="171"/>
      <c r="C103" s="171" t="s">
        <v>155</v>
      </c>
      <c r="D103" s="171"/>
      <c r="E103" s="171" t="s">
        <v>156</v>
      </c>
      <c r="F103" s="171"/>
      <c r="G103" s="171" t="s">
        <v>157</v>
      </c>
      <c r="H103" s="171"/>
      <c r="I103" s="171"/>
      <c r="J103" s="171"/>
    </row>
    <row r="104" spans="1:10" ht="20.100000000000001" customHeight="1" x14ac:dyDescent="0.25">
      <c r="A104" s="171"/>
      <c r="B104" s="171"/>
      <c r="C104" s="171"/>
      <c r="D104" s="171"/>
      <c r="E104" s="171"/>
      <c r="F104" s="171"/>
      <c r="G104" s="171"/>
      <c r="H104" s="171"/>
      <c r="I104" s="171"/>
      <c r="J104" s="171"/>
    </row>
    <row r="105" spans="1:10" ht="20.100000000000001" customHeight="1" x14ac:dyDescent="0.25">
      <c r="A105" s="171"/>
      <c r="B105" s="171"/>
      <c r="C105" s="171"/>
      <c r="D105" s="171"/>
      <c r="E105" s="171"/>
      <c r="F105" s="171"/>
      <c r="G105" s="171" t="s">
        <v>158</v>
      </c>
      <c r="H105" s="171"/>
      <c r="I105" s="171" t="s">
        <v>159</v>
      </c>
      <c r="J105" s="171"/>
    </row>
    <row r="106" spans="1:10" ht="20.100000000000001" customHeight="1" x14ac:dyDescent="0.25">
      <c r="A106" s="181">
        <v>0</v>
      </c>
      <c r="B106" s="181"/>
      <c r="C106" s="182" t="s">
        <v>127</v>
      </c>
      <c r="D106" s="182"/>
      <c r="E106" s="183">
        <v>1</v>
      </c>
      <c r="F106" s="183"/>
      <c r="G106" s="183" t="s">
        <v>160</v>
      </c>
      <c r="H106" s="183"/>
      <c r="I106" s="183" t="s">
        <v>161</v>
      </c>
      <c r="J106" s="183"/>
    </row>
    <row r="107" spans="1:10" ht="20.100000000000001" customHeight="1" x14ac:dyDescent="0.25">
      <c r="A107" s="181">
        <v>-3.2000000000000002E-3</v>
      </c>
      <c r="B107" s="181"/>
      <c r="C107" s="182" t="s">
        <v>129</v>
      </c>
      <c r="D107" s="182"/>
      <c r="E107" s="183">
        <v>1.5</v>
      </c>
      <c r="F107" s="183"/>
      <c r="G107" s="183" t="s">
        <v>162</v>
      </c>
      <c r="H107" s="183"/>
      <c r="I107" s="183" t="s">
        <v>163</v>
      </c>
      <c r="J107" s="183"/>
    </row>
    <row r="108" spans="1:10" ht="20.100000000000001" customHeight="1" x14ac:dyDescent="0.25">
      <c r="A108" s="181">
        <v>-2.52E-2</v>
      </c>
      <c r="B108" s="181"/>
      <c r="C108" s="182" t="s">
        <v>132</v>
      </c>
      <c r="D108" s="182"/>
      <c r="E108" s="183">
        <v>2</v>
      </c>
      <c r="F108" s="183"/>
      <c r="G108" s="183" t="s">
        <v>48</v>
      </c>
      <c r="H108" s="183"/>
      <c r="I108" s="183" t="s">
        <v>129</v>
      </c>
      <c r="J108" s="183"/>
    </row>
    <row r="109" spans="1:10" ht="20.100000000000001" customHeight="1" x14ac:dyDescent="0.25">
      <c r="A109" s="181">
        <v>-8.09E-2</v>
      </c>
      <c r="B109" s="181"/>
      <c r="C109" s="182" t="s">
        <v>134</v>
      </c>
      <c r="D109" s="182"/>
      <c r="E109" s="183">
        <v>2.5</v>
      </c>
      <c r="F109" s="183"/>
      <c r="G109" s="183" t="s">
        <v>164</v>
      </c>
      <c r="H109" s="183"/>
      <c r="I109" s="183" t="s">
        <v>60</v>
      </c>
      <c r="J109" s="183"/>
    </row>
    <row r="110" spans="1:10" ht="20.100000000000001" customHeight="1" x14ac:dyDescent="0.25">
      <c r="A110" s="181">
        <v>-0.18099999999999999</v>
      </c>
      <c r="B110" s="181"/>
      <c r="C110" s="182" t="s">
        <v>137</v>
      </c>
      <c r="D110" s="182"/>
      <c r="E110" s="183">
        <v>3</v>
      </c>
      <c r="F110" s="183"/>
      <c r="G110" s="183" t="s">
        <v>1</v>
      </c>
      <c r="H110" s="183"/>
      <c r="I110" s="183" t="s">
        <v>165</v>
      </c>
      <c r="J110" s="183"/>
    </row>
    <row r="111" spans="1:10" ht="20.100000000000001" customHeight="1" x14ac:dyDescent="0.25">
      <c r="A111" s="181">
        <v>-0.33200000000000002</v>
      </c>
      <c r="B111" s="181"/>
      <c r="C111" s="182" t="s">
        <v>140</v>
      </c>
      <c r="D111" s="182"/>
      <c r="E111" s="183">
        <v>3.5</v>
      </c>
      <c r="F111" s="183"/>
      <c r="G111" s="183" t="s">
        <v>166</v>
      </c>
      <c r="H111" s="183"/>
      <c r="I111" s="183" t="s">
        <v>134</v>
      </c>
      <c r="J111" s="183"/>
    </row>
    <row r="112" spans="1:10" ht="20.100000000000001" customHeight="1" x14ac:dyDescent="0.25">
      <c r="A112" s="181">
        <v>-0.52600000000000002</v>
      </c>
      <c r="B112" s="181"/>
      <c r="C112" s="182" t="s">
        <v>143</v>
      </c>
      <c r="D112" s="182"/>
      <c r="E112" s="183">
        <v>4</v>
      </c>
      <c r="F112" s="183"/>
      <c r="G112" s="183" t="s">
        <v>167</v>
      </c>
      <c r="H112" s="183"/>
      <c r="I112" s="183" t="s">
        <v>168</v>
      </c>
      <c r="J112" s="183"/>
    </row>
    <row r="113" spans="1:10" ht="20.100000000000001" customHeight="1" x14ac:dyDescent="0.25">
      <c r="A113" s="181">
        <v>-0.752</v>
      </c>
      <c r="B113" s="181"/>
      <c r="C113" s="182" t="s">
        <v>146</v>
      </c>
      <c r="D113" s="182"/>
      <c r="E113" s="183">
        <v>4.5</v>
      </c>
      <c r="F113" s="183"/>
      <c r="G113" s="183" t="s">
        <v>169</v>
      </c>
      <c r="H113" s="183"/>
      <c r="I113" s="183" t="s">
        <v>170</v>
      </c>
      <c r="J113" s="183"/>
    </row>
    <row r="114" spans="1:10" ht="20.100000000000001" customHeight="1" x14ac:dyDescent="0.25">
      <c r="A114" s="181">
        <v>-1</v>
      </c>
      <c r="B114" s="181"/>
      <c r="C114" s="182" t="s">
        <v>60</v>
      </c>
      <c r="D114" s="182"/>
      <c r="E114" s="183">
        <v>5</v>
      </c>
      <c r="F114" s="183"/>
      <c r="G114" s="183" t="s">
        <v>171</v>
      </c>
      <c r="H114" s="183"/>
      <c r="I114" s="183" t="s">
        <v>172</v>
      </c>
      <c r="J114" s="183"/>
    </row>
    <row r="116" spans="1:10" ht="20.100000000000001" customHeight="1" x14ac:dyDescent="0.25">
      <c r="A116" s="171" t="s">
        <v>173</v>
      </c>
      <c r="B116" s="178" t="s">
        <v>174</v>
      </c>
      <c r="C116" s="179"/>
      <c r="D116" s="179"/>
      <c r="E116" s="179"/>
      <c r="F116" s="179"/>
      <c r="G116" s="179"/>
      <c r="H116" s="179"/>
      <c r="I116" s="179"/>
      <c r="J116" s="180"/>
    </row>
    <row r="117" spans="1:10" ht="20.100000000000001" customHeight="1" x14ac:dyDescent="0.25">
      <c r="A117" s="171"/>
      <c r="B117" s="176" t="s">
        <v>378</v>
      </c>
      <c r="C117" s="176"/>
      <c r="D117" s="176"/>
      <c r="E117" s="176"/>
      <c r="F117" s="176"/>
      <c r="G117" s="176"/>
      <c r="H117" s="176"/>
      <c r="I117" s="176"/>
      <c r="J117" s="176"/>
    </row>
    <row r="118" spans="1:10" ht="20.100000000000001" customHeight="1" x14ac:dyDescent="0.25">
      <c r="A118" s="171"/>
      <c r="B118" s="171" t="s">
        <v>175</v>
      </c>
      <c r="C118" s="171"/>
      <c r="D118" s="171"/>
      <c r="E118" s="171"/>
      <c r="F118" s="171"/>
      <c r="G118" s="171"/>
      <c r="H118" s="171"/>
      <c r="I118" s="171"/>
      <c r="J118" s="171"/>
    </row>
    <row r="119" spans="1:10" ht="20.100000000000001" customHeight="1" x14ac:dyDescent="0.25">
      <c r="A119" s="171"/>
      <c r="B119" s="267" t="s">
        <v>127</v>
      </c>
      <c r="C119" s="267" t="s">
        <v>129</v>
      </c>
      <c r="D119" s="267" t="s">
        <v>132</v>
      </c>
      <c r="E119" s="267" t="s">
        <v>134</v>
      </c>
      <c r="F119" s="267" t="s">
        <v>137</v>
      </c>
      <c r="G119" s="267" t="s">
        <v>140</v>
      </c>
      <c r="H119" s="267" t="s">
        <v>143</v>
      </c>
      <c r="I119" s="267" t="s">
        <v>146</v>
      </c>
      <c r="J119" s="267" t="s">
        <v>60</v>
      </c>
    </row>
    <row r="120" spans="1:10" ht="20.100000000000001" customHeight="1" x14ac:dyDescent="0.25">
      <c r="A120" s="258">
        <v>0</v>
      </c>
      <c r="B120" s="259">
        <v>0</v>
      </c>
      <c r="C120" s="259">
        <v>0.32</v>
      </c>
      <c r="D120" s="259">
        <v>2.52</v>
      </c>
      <c r="E120" s="259">
        <v>8.09</v>
      </c>
      <c r="F120" s="259">
        <v>18.100000000000001</v>
      </c>
      <c r="G120" s="259">
        <v>33.200000000000003</v>
      </c>
      <c r="H120" s="259">
        <v>52.6</v>
      </c>
      <c r="I120" s="259">
        <v>75.2</v>
      </c>
      <c r="J120" s="259">
        <v>100</v>
      </c>
    </row>
    <row r="121" spans="1:10" ht="20.100000000000001" customHeight="1" x14ac:dyDescent="0.25">
      <c r="A121" s="258">
        <v>0.02</v>
      </c>
      <c r="B121" s="259">
        <v>1.02</v>
      </c>
      <c r="C121" s="259">
        <v>1.3367360000000001</v>
      </c>
      <c r="D121" s="259">
        <v>3.5142960000000003</v>
      </c>
      <c r="E121" s="259">
        <v>9.0274819999999991</v>
      </c>
      <c r="F121" s="259">
        <v>18.935380000000002</v>
      </c>
      <c r="G121" s="259">
        <v>33.881360000000008</v>
      </c>
      <c r="H121" s="259">
        <v>53.083480000000002</v>
      </c>
      <c r="I121" s="259">
        <v>75.452960000000004</v>
      </c>
      <c r="J121" s="259">
        <v>100</v>
      </c>
    </row>
    <row r="122" spans="1:10" ht="20.100000000000001" customHeight="1" x14ac:dyDescent="0.25">
      <c r="A122" s="258">
        <v>0.04</v>
      </c>
      <c r="B122" s="259">
        <v>2.08</v>
      </c>
      <c r="C122" s="259">
        <v>2.3933439999999999</v>
      </c>
      <c r="D122" s="259">
        <v>4.5475840000000005</v>
      </c>
      <c r="E122" s="259">
        <v>10.001728</v>
      </c>
      <c r="F122" s="259">
        <v>19.803519999999999</v>
      </c>
      <c r="G122" s="259">
        <v>34.589440000000003</v>
      </c>
      <c r="H122" s="259">
        <v>53.585920000000002</v>
      </c>
      <c r="I122" s="259">
        <v>75.71584</v>
      </c>
      <c r="J122" s="259">
        <v>100</v>
      </c>
    </row>
    <row r="123" spans="1:10" ht="20.100000000000001" customHeight="1" x14ac:dyDescent="0.25">
      <c r="A123" s="258">
        <v>0.06</v>
      </c>
      <c r="B123" s="259">
        <v>3.18</v>
      </c>
      <c r="C123" s="259">
        <v>3.489824</v>
      </c>
      <c r="D123" s="259">
        <v>5.6198639999999997</v>
      </c>
      <c r="E123" s="259">
        <v>11.012737999999999</v>
      </c>
      <c r="F123" s="259">
        <v>20.704419999999999</v>
      </c>
      <c r="G123" s="259">
        <v>35.324239999999996</v>
      </c>
      <c r="H123" s="259">
        <v>54.107320000000001</v>
      </c>
      <c r="I123" s="259">
        <v>75.988640000000004</v>
      </c>
      <c r="J123" s="259">
        <v>100</v>
      </c>
    </row>
    <row r="124" spans="1:10" ht="20.100000000000001" customHeight="1" x14ac:dyDescent="0.25">
      <c r="A124" s="258">
        <v>0.08</v>
      </c>
      <c r="B124" s="259">
        <v>4.32</v>
      </c>
      <c r="C124" s="259">
        <v>4.6261760000000001</v>
      </c>
      <c r="D124" s="259">
        <v>6.7311360000000011</v>
      </c>
      <c r="E124" s="259">
        <v>12.060511999999999</v>
      </c>
      <c r="F124" s="259">
        <v>21.638080000000002</v>
      </c>
      <c r="G124" s="259">
        <v>36.085760000000008</v>
      </c>
      <c r="H124" s="259">
        <v>54.647680000000008</v>
      </c>
      <c r="I124" s="259">
        <v>76.271360000000016</v>
      </c>
      <c r="J124" s="259">
        <v>100</v>
      </c>
    </row>
    <row r="125" spans="1:10" ht="20.100000000000001" customHeight="1" x14ac:dyDescent="0.25">
      <c r="A125" s="258">
        <v>0.1</v>
      </c>
      <c r="B125" s="259">
        <v>5.5000000000000009</v>
      </c>
      <c r="C125" s="259">
        <v>5.8024000000000004</v>
      </c>
      <c r="D125" s="259">
        <v>7.8814000000000011</v>
      </c>
      <c r="E125" s="259">
        <v>13.145050000000001</v>
      </c>
      <c r="F125" s="259">
        <v>22.604500000000002</v>
      </c>
      <c r="G125" s="259">
        <v>36.874000000000002</v>
      </c>
      <c r="H125" s="259">
        <v>55.207000000000001</v>
      </c>
      <c r="I125" s="259">
        <v>76.564000000000007</v>
      </c>
      <c r="J125" s="259">
        <v>100</v>
      </c>
    </row>
    <row r="126" spans="1:10" ht="20.100000000000001" customHeight="1" x14ac:dyDescent="0.25">
      <c r="A126" s="258">
        <v>0.12000000000000001</v>
      </c>
      <c r="B126" s="259">
        <v>6.7200000000000006</v>
      </c>
      <c r="C126" s="259">
        <v>7.0184960000000007</v>
      </c>
      <c r="D126" s="259">
        <v>9.0706560000000014</v>
      </c>
      <c r="E126" s="259">
        <v>14.266352000000001</v>
      </c>
      <c r="F126" s="259">
        <v>23.603680000000004</v>
      </c>
      <c r="G126" s="259">
        <v>37.688960000000002</v>
      </c>
      <c r="H126" s="259">
        <v>55.78528</v>
      </c>
      <c r="I126" s="259">
        <v>76.866559999999993</v>
      </c>
      <c r="J126" s="259">
        <v>100</v>
      </c>
    </row>
    <row r="127" spans="1:10" ht="20.100000000000001" customHeight="1" x14ac:dyDescent="0.25">
      <c r="A127" s="258">
        <v>0.14000000000000001</v>
      </c>
      <c r="B127" s="259">
        <v>7.9800000000000013</v>
      </c>
      <c r="C127" s="259">
        <v>8.2744640000000018</v>
      </c>
      <c r="D127" s="259">
        <v>10.298904</v>
      </c>
      <c r="E127" s="259">
        <v>15.424418000000001</v>
      </c>
      <c r="F127" s="259">
        <v>24.635620000000003</v>
      </c>
      <c r="G127" s="259">
        <v>38.530640000000005</v>
      </c>
      <c r="H127" s="259">
        <v>56.38252</v>
      </c>
      <c r="I127" s="259">
        <v>77.179040000000001</v>
      </c>
      <c r="J127" s="259">
        <v>100</v>
      </c>
    </row>
    <row r="128" spans="1:10" ht="20.100000000000001" customHeight="1" x14ac:dyDescent="0.25">
      <c r="A128" s="258">
        <v>0.16</v>
      </c>
      <c r="B128" s="259">
        <v>9.2800000000000011</v>
      </c>
      <c r="C128" s="259">
        <v>9.5703040000000019</v>
      </c>
      <c r="D128" s="259">
        <v>11.566144000000001</v>
      </c>
      <c r="E128" s="259">
        <v>16.619248000000002</v>
      </c>
      <c r="F128" s="259">
        <v>25.700320000000001</v>
      </c>
      <c r="G128" s="259">
        <v>39.399039999999999</v>
      </c>
      <c r="H128" s="259">
        <v>56.998720000000006</v>
      </c>
      <c r="I128" s="259">
        <v>77.501440000000002</v>
      </c>
      <c r="J128" s="259">
        <v>100</v>
      </c>
    </row>
    <row r="129" spans="1:10" ht="20.100000000000001" customHeight="1" x14ac:dyDescent="0.25">
      <c r="A129" s="258">
        <v>0.18</v>
      </c>
      <c r="B129" s="259">
        <v>10.62</v>
      </c>
      <c r="C129" s="259">
        <v>10.906015999999999</v>
      </c>
      <c r="D129" s="259">
        <v>12.872375999999999</v>
      </c>
      <c r="E129" s="259">
        <v>17.850842</v>
      </c>
      <c r="F129" s="259">
        <v>26.797779999999996</v>
      </c>
      <c r="G129" s="259">
        <v>40.294159999999998</v>
      </c>
      <c r="H129" s="259">
        <v>57.633879999999998</v>
      </c>
      <c r="I129" s="259">
        <v>77.833760000000012</v>
      </c>
      <c r="J129" s="259">
        <v>100</v>
      </c>
    </row>
    <row r="130" spans="1:10" ht="20.100000000000001" customHeight="1" x14ac:dyDescent="0.25">
      <c r="A130" s="258">
        <v>0.19999999999999998</v>
      </c>
      <c r="B130" s="259">
        <v>12</v>
      </c>
      <c r="C130" s="259">
        <v>12.281599999999999</v>
      </c>
      <c r="D130" s="259">
        <v>14.217600000000001</v>
      </c>
      <c r="E130" s="259">
        <v>19.119199999999999</v>
      </c>
      <c r="F130" s="259">
        <v>27.928000000000004</v>
      </c>
      <c r="G130" s="259">
        <v>41.216000000000008</v>
      </c>
      <c r="H130" s="259">
        <v>58.288000000000004</v>
      </c>
      <c r="I130" s="259">
        <v>78.176000000000002</v>
      </c>
      <c r="J130" s="259">
        <v>100</v>
      </c>
    </row>
    <row r="131" spans="1:10" ht="20.100000000000001" customHeight="1" x14ac:dyDescent="0.25">
      <c r="A131" s="258">
        <v>0.21999999999999997</v>
      </c>
      <c r="B131" s="259">
        <v>13.419999999999998</v>
      </c>
      <c r="C131" s="259">
        <v>13.697055999999998</v>
      </c>
      <c r="D131" s="259">
        <v>15.601815999999998</v>
      </c>
      <c r="E131" s="259">
        <v>20.424321999999997</v>
      </c>
      <c r="F131" s="259">
        <v>29.090980000000002</v>
      </c>
      <c r="G131" s="259">
        <v>42.164559999999994</v>
      </c>
      <c r="H131" s="259">
        <v>58.961079999999995</v>
      </c>
      <c r="I131" s="259">
        <v>78.52816</v>
      </c>
      <c r="J131" s="259">
        <v>100</v>
      </c>
    </row>
    <row r="132" spans="1:10" ht="20.100000000000001" customHeight="1" x14ac:dyDescent="0.25">
      <c r="A132" s="258">
        <v>0.23999999999999996</v>
      </c>
      <c r="B132" s="259">
        <v>14.879999999999999</v>
      </c>
      <c r="C132" s="259">
        <v>15.152384</v>
      </c>
      <c r="D132" s="259">
        <v>17.025023999999998</v>
      </c>
      <c r="E132" s="259">
        <v>21.766207999999999</v>
      </c>
      <c r="F132" s="259">
        <v>30.286720000000003</v>
      </c>
      <c r="G132" s="259">
        <v>43.139840000000007</v>
      </c>
      <c r="H132" s="259">
        <v>59.653120000000001</v>
      </c>
      <c r="I132" s="259">
        <v>78.890240000000006</v>
      </c>
      <c r="J132" s="259">
        <v>100</v>
      </c>
    </row>
    <row r="133" spans="1:10" ht="20.100000000000001" customHeight="1" x14ac:dyDescent="0.25">
      <c r="A133" s="258">
        <v>0.25999999999999995</v>
      </c>
      <c r="B133" s="259">
        <v>16.38</v>
      </c>
      <c r="C133" s="259">
        <v>16.647583999999998</v>
      </c>
      <c r="D133" s="259">
        <v>18.487223999999998</v>
      </c>
      <c r="E133" s="259">
        <v>23.144857999999999</v>
      </c>
      <c r="F133" s="259">
        <v>31.515219999999999</v>
      </c>
      <c r="G133" s="259">
        <v>44.141840000000002</v>
      </c>
      <c r="H133" s="259">
        <v>60.36412</v>
      </c>
      <c r="I133" s="259">
        <v>79.262240000000006</v>
      </c>
      <c r="J133" s="259">
        <v>100</v>
      </c>
    </row>
    <row r="134" spans="1:10" ht="20.100000000000001" customHeight="1" x14ac:dyDescent="0.25">
      <c r="A134" s="258">
        <v>0.27999999999999997</v>
      </c>
      <c r="B134" s="259">
        <v>17.919999999999998</v>
      </c>
      <c r="C134" s="259">
        <v>18.182655999999998</v>
      </c>
      <c r="D134" s="259">
        <v>19.988415999999997</v>
      </c>
      <c r="E134" s="259">
        <v>24.560271999999998</v>
      </c>
      <c r="F134" s="259">
        <v>32.776479999999999</v>
      </c>
      <c r="G134" s="259">
        <v>45.170559999999995</v>
      </c>
      <c r="H134" s="259">
        <v>61.094080000000005</v>
      </c>
      <c r="I134" s="259">
        <v>79.644159999999999</v>
      </c>
      <c r="J134" s="259">
        <v>100</v>
      </c>
    </row>
    <row r="135" spans="1:10" ht="20.100000000000001" customHeight="1" x14ac:dyDescent="0.25">
      <c r="A135" s="258">
        <v>0.3</v>
      </c>
      <c r="B135" s="259">
        <v>19.5</v>
      </c>
      <c r="C135" s="259">
        <v>19.7576</v>
      </c>
      <c r="D135" s="259">
        <v>21.528600000000001</v>
      </c>
      <c r="E135" s="259">
        <v>26.012450000000001</v>
      </c>
      <c r="F135" s="259">
        <v>34.070500000000003</v>
      </c>
      <c r="G135" s="259">
        <v>46.225999999999999</v>
      </c>
      <c r="H135" s="259">
        <v>61.843000000000004</v>
      </c>
      <c r="I135" s="259">
        <v>80.036000000000001</v>
      </c>
      <c r="J135" s="259">
        <v>100</v>
      </c>
    </row>
    <row r="136" spans="1:10" ht="20.100000000000001" customHeight="1" x14ac:dyDescent="0.25">
      <c r="A136" s="258">
        <v>0.32</v>
      </c>
      <c r="B136" s="259">
        <v>21.12</v>
      </c>
      <c r="C136" s="259">
        <v>21.372416000000001</v>
      </c>
      <c r="D136" s="259">
        <v>23.107776000000001</v>
      </c>
      <c r="E136" s="259">
        <v>27.501392000000003</v>
      </c>
      <c r="F136" s="259">
        <v>35.397280000000002</v>
      </c>
      <c r="G136" s="259">
        <v>47.308160000000001</v>
      </c>
      <c r="H136" s="259">
        <v>62.610879999999995</v>
      </c>
      <c r="I136" s="259">
        <v>80.437759999999997</v>
      </c>
      <c r="J136" s="259">
        <v>100</v>
      </c>
    </row>
    <row r="137" spans="1:10" ht="20.100000000000001" customHeight="1" x14ac:dyDescent="0.25">
      <c r="A137" s="258">
        <v>0.34</v>
      </c>
      <c r="B137" s="259">
        <v>22.780000000000005</v>
      </c>
      <c r="C137" s="259">
        <v>23.027104000000005</v>
      </c>
      <c r="D137" s="259">
        <v>24.725944000000005</v>
      </c>
      <c r="E137" s="259">
        <v>29.027098000000002</v>
      </c>
      <c r="F137" s="259">
        <v>36.756820000000005</v>
      </c>
      <c r="G137" s="259">
        <v>48.417040000000007</v>
      </c>
      <c r="H137" s="259">
        <v>63.397720000000007</v>
      </c>
      <c r="I137" s="259">
        <v>80.849440000000016</v>
      </c>
      <c r="J137" s="259">
        <v>100</v>
      </c>
    </row>
    <row r="138" spans="1:10" ht="20.100000000000001" customHeight="1" x14ac:dyDescent="0.25">
      <c r="A138" s="258">
        <v>0.36000000000000004</v>
      </c>
      <c r="B138" s="259">
        <v>24.48</v>
      </c>
      <c r="C138" s="259">
        <v>24.721664000000001</v>
      </c>
      <c r="D138" s="259">
        <v>26.383103999999999</v>
      </c>
      <c r="E138" s="259">
        <v>30.589568</v>
      </c>
      <c r="F138" s="259">
        <v>38.149119999999996</v>
      </c>
      <c r="G138" s="259">
        <v>49.552639999999997</v>
      </c>
      <c r="H138" s="259">
        <v>64.203519999999997</v>
      </c>
      <c r="I138" s="259">
        <v>81.271039999999999</v>
      </c>
      <c r="J138" s="259">
        <v>100</v>
      </c>
    </row>
    <row r="139" spans="1:10" ht="20.100000000000001" customHeight="1" x14ac:dyDescent="0.25">
      <c r="A139" s="258">
        <v>0.38000000000000006</v>
      </c>
      <c r="B139" s="259">
        <v>26.220000000000006</v>
      </c>
      <c r="C139" s="259">
        <v>26.456096000000006</v>
      </c>
      <c r="D139" s="259">
        <v>28.079256000000004</v>
      </c>
      <c r="E139" s="259">
        <v>32.188802000000003</v>
      </c>
      <c r="F139" s="259">
        <v>39.574180000000005</v>
      </c>
      <c r="G139" s="259">
        <v>50.714960000000005</v>
      </c>
      <c r="H139" s="259">
        <v>65.028279999999995</v>
      </c>
      <c r="I139" s="259">
        <v>81.702560000000005</v>
      </c>
      <c r="J139" s="259">
        <v>100</v>
      </c>
    </row>
    <row r="140" spans="1:10" ht="20.100000000000001" customHeight="1" x14ac:dyDescent="0.25">
      <c r="A140" s="258">
        <v>0.40000000000000008</v>
      </c>
      <c r="B140" s="259">
        <v>28.000000000000007</v>
      </c>
      <c r="C140" s="259">
        <v>28.230400000000007</v>
      </c>
      <c r="D140" s="259">
        <v>29.814400000000006</v>
      </c>
      <c r="E140" s="259">
        <v>33.82480000000001</v>
      </c>
      <c r="F140" s="259">
        <v>41.032000000000011</v>
      </c>
      <c r="G140" s="259">
        <v>51.904000000000011</v>
      </c>
      <c r="H140" s="259">
        <v>65.872000000000014</v>
      </c>
      <c r="I140" s="259">
        <v>82.144000000000005</v>
      </c>
      <c r="J140" s="259">
        <v>100</v>
      </c>
    </row>
    <row r="141" spans="1:10" ht="20.100000000000001" customHeight="1" x14ac:dyDescent="0.25">
      <c r="A141" s="258">
        <v>0.4200000000000001</v>
      </c>
      <c r="B141" s="259">
        <v>29.820000000000007</v>
      </c>
      <c r="C141" s="259">
        <v>30.044576000000006</v>
      </c>
      <c r="D141" s="259">
        <v>31.588536000000008</v>
      </c>
      <c r="E141" s="259">
        <v>35.497562000000009</v>
      </c>
      <c r="F141" s="259">
        <v>42.522580000000005</v>
      </c>
      <c r="G141" s="259">
        <v>53.119760000000014</v>
      </c>
      <c r="H141" s="259">
        <v>66.734679999999997</v>
      </c>
      <c r="I141" s="259">
        <v>82.595359999999999</v>
      </c>
      <c r="J141" s="259">
        <v>100</v>
      </c>
    </row>
    <row r="142" spans="1:10" ht="20.100000000000001" customHeight="1" x14ac:dyDescent="0.25">
      <c r="A142" s="258">
        <v>0.44000000000000011</v>
      </c>
      <c r="B142" s="259">
        <v>31.680000000000007</v>
      </c>
      <c r="C142" s="259">
        <v>31.898624000000005</v>
      </c>
      <c r="D142" s="259">
        <v>33.401664000000004</v>
      </c>
      <c r="E142" s="259">
        <v>37.207088000000006</v>
      </c>
      <c r="F142" s="259">
        <v>44.04592000000001</v>
      </c>
      <c r="G142" s="259">
        <v>54.362240000000007</v>
      </c>
      <c r="H142" s="259">
        <v>67.616320000000002</v>
      </c>
      <c r="I142" s="259">
        <v>83.056640000000002</v>
      </c>
      <c r="J142" s="259">
        <v>100</v>
      </c>
    </row>
    <row r="143" spans="1:10" ht="20.100000000000001" customHeight="1" x14ac:dyDescent="0.25">
      <c r="A143" s="258">
        <v>0.46000000000000013</v>
      </c>
      <c r="B143" s="259">
        <v>33.580000000000013</v>
      </c>
      <c r="C143" s="259">
        <v>33.792544000000014</v>
      </c>
      <c r="D143" s="259">
        <v>35.25378400000001</v>
      </c>
      <c r="E143" s="259">
        <v>38.953378000000015</v>
      </c>
      <c r="F143" s="259">
        <v>45.60202000000001</v>
      </c>
      <c r="G143" s="259">
        <v>55.631440000000012</v>
      </c>
      <c r="H143" s="259">
        <v>68.516919999999999</v>
      </c>
      <c r="I143" s="259">
        <v>83.527840000000012</v>
      </c>
      <c r="J143" s="259">
        <v>100</v>
      </c>
    </row>
    <row r="144" spans="1:10" ht="20.100000000000001" customHeight="1" x14ac:dyDescent="0.25">
      <c r="A144" s="258">
        <v>0.48000000000000015</v>
      </c>
      <c r="B144" s="259">
        <v>35.52000000000001</v>
      </c>
      <c r="C144" s="259">
        <v>35.726336000000011</v>
      </c>
      <c r="D144" s="259">
        <v>37.14489600000001</v>
      </c>
      <c r="E144" s="259">
        <v>40.736432000000008</v>
      </c>
      <c r="F144" s="259">
        <v>47.190880000000007</v>
      </c>
      <c r="G144" s="259">
        <v>56.927360000000007</v>
      </c>
      <c r="H144" s="259">
        <v>69.436480000000017</v>
      </c>
      <c r="I144" s="259">
        <v>84.008960000000002</v>
      </c>
      <c r="J144" s="259">
        <v>100</v>
      </c>
    </row>
    <row r="145" spans="1:10" ht="20.100000000000001" customHeight="1" x14ac:dyDescent="0.25">
      <c r="A145" s="258">
        <v>0.50000000000000011</v>
      </c>
      <c r="B145" s="259">
        <v>37.500000000000014</v>
      </c>
      <c r="C145" s="259">
        <v>37.700000000000017</v>
      </c>
      <c r="D145" s="259">
        <v>39.075000000000017</v>
      </c>
      <c r="E145" s="259">
        <v>42.556250000000013</v>
      </c>
      <c r="F145" s="259">
        <v>48.812500000000014</v>
      </c>
      <c r="G145" s="259">
        <v>58.250000000000014</v>
      </c>
      <c r="H145" s="259">
        <v>70.375</v>
      </c>
      <c r="I145" s="259">
        <v>84.5</v>
      </c>
      <c r="J145" s="259">
        <v>100</v>
      </c>
    </row>
    <row r="146" spans="1:10" ht="20.100000000000001" customHeight="1" x14ac:dyDescent="0.25">
      <c r="A146" s="258">
        <v>0.52000000000000013</v>
      </c>
      <c r="B146" s="259">
        <v>39.52000000000001</v>
      </c>
      <c r="C146" s="259">
        <v>39.713536000000012</v>
      </c>
      <c r="D146" s="259">
        <v>41.04409600000001</v>
      </c>
      <c r="E146" s="259">
        <v>44.412832000000009</v>
      </c>
      <c r="F146" s="259">
        <v>50.46688000000001</v>
      </c>
      <c r="G146" s="259">
        <v>59.599360000000004</v>
      </c>
      <c r="H146" s="259">
        <v>71.332480000000004</v>
      </c>
      <c r="I146" s="259">
        <v>85.000960000000006</v>
      </c>
      <c r="J146" s="259">
        <v>100</v>
      </c>
    </row>
    <row r="147" spans="1:10" ht="20.100000000000001" customHeight="1" x14ac:dyDescent="0.25">
      <c r="A147" s="258">
        <v>0.54000000000000015</v>
      </c>
      <c r="B147" s="259">
        <v>41.58000000000002</v>
      </c>
      <c r="C147" s="259">
        <v>41.766944000000017</v>
      </c>
      <c r="D147" s="259">
        <v>43.052184000000018</v>
      </c>
      <c r="E147" s="259">
        <v>46.306178000000017</v>
      </c>
      <c r="F147" s="259">
        <v>52.154020000000017</v>
      </c>
      <c r="G147" s="259">
        <v>60.975440000000013</v>
      </c>
      <c r="H147" s="259">
        <v>72.308920000000001</v>
      </c>
      <c r="I147" s="259">
        <v>85.511840000000007</v>
      </c>
      <c r="J147" s="259">
        <v>100</v>
      </c>
    </row>
    <row r="148" spans="1:10" ht="20.100000000000001" customHeight="1" x14ac:dyDescent="0.25">
      <c r="A148" s="258">
        <v>0.56000000000000016</v>
      </c>
      <c r="B148" s="259">
        <v>43.680000000000021</v>
      </c>
      <c r="C148" s="259">
        <v>43.860224000000024</v>
      </c>
      <c r="D148" s="259">
        <v>45.099264000000019</v>
      </c>
      <c r="E148" s="259">
        <v>48.236288000000016</v>
      </c>
      <c r="F148" s="259">
        <v>53.87392000000002</v>
      </c>
      <c r="G148" s="259">
        <v>62.378240000000019</v>
      </c>
      <c r="H148" s="259">
        <v>73.304320000000018</v>
      </c>
      <c r="I148" s="259">
        <v>86.032640000000001</v>
      </c>
      <c r="J148" s="259">
        <v>100</v>
      </c>
    </row>
    <row r="149" spans="1:10" ht="20.100000000000001" customHeight="1" x14ac:dyDescent="0.25">
      <c r="A149" s="258">
        <v>0.58000000000000018</v>
      </c>
      <c r="B149" s="259">
        <v>45.820000000000014</v>
      </c>
      <c r="C149" s="259">
        <v>45.993376000000012</v>
      </c>
      <c r="D149" s="259">
        <v>47.185336000000014</v>
      </c>
      <c r="E149" s="259">
        <v>50.203162000000013</v>
      </c>
      <c r="F149" s="259">
        <v>55.626580000000011</v>
      </c>
      <c r="G149" s="259">
        <v>63.807760000000009</v>
      </c>
      <c r="H149" s="259">
        <v>74.318680000000001</v>
      </c>
      <c r="I149" s="259">
        <v>86.563360000000003</v>
      </c>
      <c r="J149" s="259">
        <v>100</v>
      </c>
    </row>
    <row r="150" spans="1:10" ht="20.100000000000001" customHeight="1" x14ac:dyDescent="0.25">
      <c r="A150" s="258">
        <v>0.6000000000000002</v>
      </c>
      <c r="B150" s="259">
        <v>48.000000000000021</v>
      </c>
      <c r="C150" s="259">
        <v>48.166400000000024</v>
      </c>
      <c r="D150" s="259">
        <v>49.310400000000023</v>
      </c>
      <c r="E150" s="259">
        <v>52.206800000000023</v>
      </c>
      <c r="F150" s="259">
        <v>57.41200000000002</v>
      </c>
      <c r="G150" s="259">
        <v>65.26400000000001</v>
      </c>
      <c r="H150" s="259">
        <v>75.352000000000004</v>
      </c>
      <c r="I150" s="259">
        <v>87.104000000000013</v>
      </c>
      <c r="J150" s="259">
        <v>100</v>
      </c>
    </row>
    <row r="151" spans="1:10" ht="20.100000000000001" customHeight="1" x14ac:dyDescent="0.25">
      <c r="A151" s="258">
        <v>0.62000000000000022</v>
      </c>
      <c r="B151" s="259">
        <v>50.22000000000002</v>
      </c>
      <c r="C151" s="259">
        <v>50.379296000000018</v>
      </c>
      <c r="D151" s="259">
        <v>51.474456000000018</v>
      </c>
      <c r="E151" s="259">
        <v>54.247202000000016</v>
      </c>
      <c r="F151" s="259">
        <v>59.230180000000018</v>
      </c>
      <c r="G151" s="259">
        <v>66.746960000000016</v>
      </c>
      <c r="H151" s="259">
        <v>76.404280000000014</v>
      </c>
      <c r="I151" s="259">
        <v>87.654560000000004</v>
      </c>
      <c r="J151" s="259">
        <v>100</v>
      </c>
    </row>
    <row r="152" spans="1:10" ht="20.100000000000001" customHeight="1" x14ac:dyDescent="0.25">
      <c r="A152" s="258">
        <v>0.64000000000000024</v>
      </c>
      <c r="B152" s="259">
        <v>52.480000000000025</v>
      </c>
      <c r="C152" s="259">
        <v>52.632064000000028</v>
      </c>
      <c r="D152" s="259">
        <v>53.677504000000027</v>
      </c>
      <c r="E152" s="259">
        <v>56.324368000000021</v>
      </c>
      <c r="F152" s="259">
        <v>61.08112000000002</v>
      </c>
      <c r="G152" s="259">
        <v>68.256640000000019</v>
      </c>
      <c r="H152" s="259">
        <v>77.475520000000017</v>
      </c>
      <c r="I152" s="259">
        <v>88.215040000000016</v>
      </c>
      <c r="J152" s="259">
        <v>100</v>
      </c>
    </row>
    <row r="153" spans="1:10" ht="20.100000000000001" customHeight="1" x14ac:dyDescent="0.25">
      <c r="A153" s="258">
        <v>0.66000000000000025</v>
      </c>
      <c r="B153" s="259">
        <v>54.78000000000003</v>
      </c>
      <c r="C153" s="259">
        <v>54.924704000000027</v>
      </c>
      <c r="D153" s="259">
        <v>55.91954400000003</v>
      </c>
      <c r="E153" s="259">
        <v>58.438298000000025</v>
      </c>
      <c r="F153" s="259">
        <v>62.964820000000024</v>
      </c>
      <c r="G153" s="259">
        <v>69.793040000000019</v>
      </c>
      <c r="H153" s="259">
        <v>78.565720000000013</v>
      </c>
      <c r="I153" s="259">
        <v>88.785440000000008</v>
      </c>
      <c r="J153" s="259">
        <v>100</v>
      </c>
    </row>
    <row r="154" spans="1:10" ht="20.100000000000001" customHeight="1" x14ac:dyDescent="0.25">
      <c r="A154" s="258">
        <v>0.68000000000000027</v>
      </c>
      <c r="B154" s="259">
        <v>57.12000000000004</v>
      </c>
      <c r="C154" s="259">
        <v>57.257216000000042</v>
      </c>
      <c r="D154" s="259">
        <v>58.200576000000041</v>
      </c>
      <c r="E154" s="259">
        <v>60.588992000000033</v>
      </c>
      <c r="F154" s="259">
        <v>64.881280000000032</v>
      </c>
      <c r="G154" s="259">
        <v>71.356160000000031</v>
      </c>
      <c r="H154" s="259">
        <v>79.674880000000016</v>
      </c>
      <c r="I154" s="259">
        <v>89.365760000000023</v>
      </c>
      <c r="J154" s="259">
        <v>100</v>
      </c>
    </row>
    <row r="155" spans="1:10" ht="20.100000000000001" customHeight="1" x14ac:dyDescent="0.25">
      <c r="A155" s="258">
        <v>0.70000000000000029</v>
      </c>
      <c r="B155" s="259">
        <v>59.500000000000028</v>
      </c>
      <c r="C155" s="259">
        <v>59.629600000000025</v>
      </c>
      <c r="D155" s="259">
        <v>60.52060000000003</v>
      </c>
      <c r="E155" s="259">
        <v>62.776450000000025</v>
      </c>
      <c r="F155" s="259">
        <v>66.830500000000029</v>
      </c>
      <c r="G155" s="259">
        <v>72.946000000000026</v>
      </c>
      <c r="H155" s="259">
        <v>80.803000000000011</v>
      </c>
      <c r="I155" s="259">
        <v>89.956000000000017</v>
      </c>
      <c r="J155" s="259">
        <v>100</v>
      </c>
    </row>
    <row r="156" spans="1:10" ht="20.100000000000001" customHeight="1" x14ac:dyDescent="0.25">
      <c r="A156" s="258">
        <v>0.72000000000000031</v>
      </c>
      <c r="B156" s="259">
        <v>61.920000000000044</v>
      </c>
      <c r="C156" s="259">
        <v>62.041856000000045</v>
      </c>
      <c r="D156" s="259">
        <v>62.879616000000041</v>
      </c>
      <c r="E156" s="259">
        <v>65.000672000000037</v>
      </c>
      <c r="F156" s="259">
        <v>68.812480000000036</v>
      </c>
      <c r="G156" s="259">
        <v>74.562560000000033</v>
      </c>
      <c r="H156" s="259">
        <v>81.950080000000014</v>
      </c>
      <c r="I156" s="259">
        <v>90.556160000000006</v>
      </c>
      <c r="J156" s="259">
        <v>100</v>
      </c>
    </row>
    <row r="157" spans="1:10" ht="20.100000000000001" customHeight="1" x14ac:dyDescent="0.25">
      <c r="A157" s="258">
        <v>0.74000000000000032</v>
      </c>
      <c r="B157" s="259">
        <v>64.380000000000038</v>
      </c>
      <c r="C157" s="259">
        <v>64.49398400000004</v>
      </c>
      <c r="D157" s="259">
        <v>65.277624000000031</v>
      </c>
      <c r="E157" s="259">
        <v>67.26165800000004</v>
      </c>
      <c r="F157" s="259">
        <v>70.82722000000004</v>
      </c>
      <c r="G157" s="259">
        <v>76.205840000000023</v>
      </c>
      <c r="H157" s="259">
        <v>83.116120000000024</v>
      </c>
      <c r="I157" s="259">
        <v>91.166240000000016</v>
      </c>
      <c r="J157" s="259">
        <v>100</v>
      </c>
    </row>
    <row r="158" spans="1:10" ht="20.100000000000001" customHeight="1" x14ac:dyDescent="0.25">
      <c r="A158" s="258">
        <v>0.76000000000000034</v>
      </c>
      <c r="B158" s="259">
        <v>66.880000000000052</v>
      </c>
      <c r="C158" s="259">
        <v>66.985984000000059</v>
      </c>
      <c r="D158" s="259">
        <v>67.714624000000057</v>
      </c>
      <c r="E158" s="259">
        <v>69.559408000000047</v>
      </c>
      <c r="F158" s="259">
        <v>72.874720000000039</v>
      </c>
      <c r="G158" s="259">
        <v>77.875840000000039</v>
      </c>
      <c r="H158" s="259">
        <v>84.301120000000026</v>
      </c>
      <c r="I158" s="259">
        <v>91.786240000000021</v>
      </c>
      <c r="J158" s="259">
        <v>100</v>
      </c>
    </row>
    <row r="159" spans="1:10" ht="20.100000000000001" customHeight="1" x14ac:dyDescent="0.25">
      <c r="A159" s="258">
        <v>0.78000000000000036</v>
      </c>
      <c r="B159" s="259">
        <v>69.420000000000044</v>
      </c>
      <c r="C159" s="259">
        <v>69.517856000000037</v>
      </c>
      <c r="D159" s="259">
        <v>70.190616000000048</v>
      </c>
      <c r="E159" s="259">
        <v>71.893922000000046</v>
      </c>
      <c r="F159" s="259">
        <v>74.954980000000035</v>
      </c>
      <c r="G159" s="259">
        <v>79.572560000000038</v>
      </c>
      <c r="H159" s="259">
        <v>85.505080000000021</v>
      </c>
      <c r="I159" s="259">
        <v>92.416160000000019</v>
      </c>
      <c r="J159" s="259">
        <v>100</v>
      </c>
    </row>
    <row r="160" spans="1:10" ht="20.100000000000001" customHeight="1" x14ac:dyDescent="0.25">
      <c r="A160" s="258">
        <v>0.80000000000000038</v>
      </c>
      <c r="B160" s="259">
        <v>72.000000000000043</v>
      </c>
      <c r="C160" s="259">
        <v>72.089600000000047</v>
      </c>
      <c r="D160" s="259">
        <v>72.705600000000047</v>
      </c>
      <c r="E160" s="259">
        <v>74.265200000000036</v>
      </c>
      <c r="F160" s="259">
        <v>77.06800000000004</v>
      </c>
      <c r="G160" s="259">
        <v>81.296000000000035</v>
      </c>
      <c r="H160" s="259">
        <v>86.728000000000023</v>
      </c>
      <c r="I160" s="259">
        <v>93.056000000000012</v>
      </c>
      <c r="J160" s="259">
        <v>100</v>
      </c>
    </row>
    <row r="161" spans="1:10" ht="20.100000000000001" customHeight="1" x14ac:dyDescent="0.25">
      <c r="A161" s="258">
        <v>0.8200000000000004</v>
      </c>
      <c r="B161" s="259">
        <v>74.620000000000047</v>
      </c>
      <c r="C161" s="259">
        <v>74.701216000000045</v>
      </c>
      <c r="D161" s="259">
        <v>75.259576000000052</v>
      </c>
      <c r="E161" s="259">
        <v>76.673242000000045</v>
      </c>
      <c r="F161" s="259">
        <v>79.213780000000042</v>
      </c>
      <c r="G161" s="259">
        <v>83.046160000000029</v>
      </c>
      <c r="H161" s="259">
        <v>87.969880000000018</v>
      </c>
      <c r="I161" s="259">
        <v>93.705760000000012</v>
      </c>
      <c r="J161" s="259">
        <v>100</v>
      </c>
    </row>
    <row r="162" spans="1:10" ht="20.100000000000001" customHeight="1" x14ac:dyDescent="0.25">
      <c r="A162" s="258">
        <v>0.84000000000000041</v>
      </c>
      <c r="B162" s="259">
        <v>77.280000000000058</v>
      </c>
      <c r="C162" s="259">
        <v>77.35270400000006</v>
      </c>
      <c r="D162" s="259">
        <v>77.852544000000051</v>
      </c>
      <c r="E162" s="259">
        <v>79.118048000000059</v>
      </c>
      <c r="F162" s="259">
        <v>81.392320000000041</v>
      </c>
      <c r="G162" s="259">
        <v>84.823040000000034</v>
      </c>
      <c r="H162" s="259">
        <v>89.230720000000019</v>
      </c>
      <c r="I162" s="259">
        <v>94.365440000000021</v>
      </c>
      <c r="J162" s="259">
        <v>100</v>
      </c>
    </row>
    <row r="163" spans="1:10" ht="20.100000000000001" customHeight="1" x14ac:dyDescent="0.25">
      <c r="A163" s="258">
        <v>0.86000000000000043</v>
      </c>
      <c r="B163" s="259">
        <v>79.980000000000047</v>
      </c>
      <c r="C163" s="259">
        <v>80.044064000000049</v>
      </c>
      <c r="D163" s="259">
        <v>80.484504000000044</v>
      </c>
      <c r="E163" s="259">
        <v>81.599618000000049</v>
      </c>
      <c r="F163" s="259">
        <v>83.603620000000035</v>
      </c>
      <c r="G163" s="259">
        <v>86.626640000000037</v>
      </c>
      <c r="H163" s="259">
        <v>90.510520000000028</v>
      </c>
      <c r="I163" s="259">
        <v>95.035040000000009</v>
      </c>
      <c r="J163" s="259">
        <v>100</v>
      </c>
    </row>
    <row r="164" spans="1:10" ht="20.100000000000001" customHeight="1" x14ac:dyDescent="0.25">
      <c r="A164" s="258">
        <v>0.88000000000000045</v>
      </c>
      <c r="B164" s="259">
        <v>82.720000000000056</v>
      </c>
      <c r="C164" s="259">
        <v>82.775296000000054</v>
      </c>
      <c r="D164" s="259">
        <v>83.155456000000058</v>
      </c>
      <c r="E164" s="259">
        <v>84.117952000000045</v>
      </c>
      <c r="F164" s="259">
        <v>85.84768000000004</v>
      </c>
      <c r="G164" s="259">
        <v>88.456960000000038</v>
      </c>
      <c r="H164" s="259">
        <v>91.80928000000003</v>
      </c>
      <c r="I164" s="259">
        <v>95.714560000000006</v>
      </c>
      <c r="J164" s="259">
        <v>100</v>
      </c>
    </row>
    <row r="165" spans="1:10" ht="20.100000000000001" customHeight="1" x14ac:dyDescent="0.25">
      <c r="A165" s="258">
        <v>0.90000000000000047</v>
      </c>
      <c r="B165" s="259">
        <v>85.500000000000071</v>
      </c>
      <c r="C165" s="259">
        <v>85.546400000000077</v>
      </c>
      <c r="D165" s="259">
        <v>85.865400000000065</v>
      </c>
      <c r="E165" s="259">
        <v>86.67305000000006</v>
      </c>
      <c r="F165" s="259">
        <v>88.124500000000054</v>
      </c>
      <c r="G165" s="259">
        <v>90.31400000000005</v>
      </c>
      <c r="H165" s="259">
        <v>93.127000000000038</v>
      </c>
      <c r="I165" s="259">
        <v>96.404000000000025</v>
      </c>
      <c r="J165" s="259">
        <v>100</v>
      </c>
    </row>
    <row r="166" spans="1:10" ht="20.100000000000001" customHeight="1" x14ac:dyDescent="0.25">
      <c r="A166" s="258">
        <v>0.92000000000000048</v>
      </c>
      <c r="B166" s="259">
        <v>88.320000000000064</v>
      </c>
      <c r="C166" s="259">
        <v>88.357376000000059</v>
      </c>
      <c r="D166" s="259">
        <v>88.614336000000065</v>
      </c>
      <c r="E166" s="259">
        <v>89.264912000000052</v>
      </c>
      <c r="F166" s="259">
        <v>90.434080000000051</v>
      </c>
      <c r="G166" s="259">
        <v>92.197760000000045</v>
      </c>
      <c r="H166" s="259">
        <v>94.463680000000025</v>
      </c>
      <c r="I166" s="259">
        <v>97.103360000000009</v>
      </c>
      <c r="J166" s="259">
        <v>100</v>
      </c>
    </row>
    <row r="167" spans="1:10" ht="20.100000000000001" customHeight="1" x14ac:dyDescent="0.25">
      <c r="A167" s="258">
        <v>0.9400000000000005</v>
      </c>
      <c r="B167" s="259">
        <v>91.180000000000078</v>
      </c>
      <c r="C167" s="259">
        <v>91.208224000000072</v>
      </c>
      <c r="D167" s="259">
        <v>91.402264000000073</v>
      </c>
      <c r="E167" s="259">
        <v>91.893538000000078</v>
      </c>
      <c r="F167" s="259">
        <v>92.776420000000059</v>
      </c>
      <c r="G167" s="259">
        <v>94.108240000000052</v>
      </c>
      <c r="H167" s="259">
        <v>95.819320000000033</v>
      </c>
      <c r="I167" s="259">
        <v>97.812640000000016</v>
      </c>
      <c r="J167" s="259">
        <v>100</v>
      </c>
    </row>
    <row r="168" spans="1:10" ht="20.100000000000001" customHeight="1" x14ac:dyDescent="0.25">
      <c r="A168" s="258">
        <v>0.96000000000000052</v>
      </c>
      <c r="B168" s="259">
        <v>94.080000000000069</v>
      </c>
      <c r="C168" s="259">
        <v>94.098944000000074</v>
      </c>
      <c r="D168" s="259">
        <v>94.229184000000075</v>
      </c>
      <c r="E168" s="259">
        <v>94.558928000000066</v>
      </c>
      <c r="F168" s="259">
        <v>95.151520000000062</v>
      </c>
      <c r="G168" s="259">
        <v>96.045440000000042</v>
      </c>
      <c r="H168" s="259">
        <v>97.193920000000034</v>
      </c>
      <c r="I168" s="259">
        <v>98.531840000000017</v>
      </c>
      <c r="J168" s="259">
        <v>100</v>
      </c>
    </row>
    <row r="169" spans="1:10" ht="20.100000000000001" customHeight="1" x14ac:dyDescent="0.25">
      <c r="A169" s="258">
        <v>0.98000000000000054</v>
      </c>
      <c r="B169" s="259">
        <v>97.020000000000081</v>
      </c>
      <c r="C169" s="259">
        <v>97.029536000000078</v>
      </c>
      <c r="D169" s="259">
        <v>97.095096000000083</v>
      </c>
      <c r="E169" s="259">
        <v>97.261082000000073</v>
      </c>
      <c r="F169" s="259">
        <v>97.559380000000061</v>
      </c>
      <c r="G169" s="259">
        <v>98.009360000000058</v>
      </c>
      <c r="H169" s="259">
        <v>98.587480000000042</v>
      </c>
      <c r="I169" s="259">
        <v>99.260960000000026</v>
      </c>
      <c r="J169" s="259">
        <v>100</v>
      </c>
    </row>
    <row r="170" spans="1:10" ht="20.100000000000001" customHeight="1" x14ac:dyDescent="0.25">
      <c r="A170" s="258">
        <v>1.0000000000000004</v>
      </c>
      <c r="B170" s="259">
        <v>100.00000000000007</v>
      </c>
      <c r="C170" s="259">
        <v>100.00000000000007</v>
      </c>
      <c r="D170" s="259">
        <v>100.00000000000007</v>
      </c>
      <c r="E170" s="259">
        <v>100.00000000000007</v>
      </c>
      <c r="F170" s="259">
        <v>100.00000000000006</v>
      </c>
      <c r="G170" s="259">
        <v>100.00000000000004</v>
      </c>
      <c r="H170" s="259">
        <v>100.00000000000003</v>
      </c>
      <c r="I170" s="259">
        <v>100.00000000000001</v>
      </c>
      <c r="J170" s="259">
        <v>100</v>
      </c>
    </row>
    <row r="172" spans="1:10" ht="20.100000000000001" customHeight="1" x14ac:dyDescent="0.25">
      <c r="A172" s="171" t="s">
        <v>173</v>
      </c>
      <c r="B172" s="178" t="s">
        <v>174</v>
      </c>
      <c r="C172" s="179">
        <v>0</v>
      </c>
      <c r="D172" s="179">
        <v>0</v>
      </c>
      <c r="E172" s="179">
        <v>0</v>
      </c>
      <c r="F172" s="179">
        <v>0</v>
      </c>
      <c r="G172" s="179">
        <v>0</v>
      </c>
      <c r="H172" s="179">
        <v>0</v>
      </c>
      <c r="I172" s="179">
        <v>0</v>
      </c>
      <c r="J172" s="180">
        <v>0</v>
      </c>
    </row>
    <row r="173" spans="1:10" ht="20.100000000000001" customHeight="1" x14ac:dyDescent="0.25">
      <c r="A173" s="171">
        <v>0</v>
      </c>
      <c r="B173" s="176" t="s">
        <v>176</v>
      </c>
      <c r="C173" s="176">
        <v>0</v>
      </c>
      <c r="D173" s="176">
        <v>0</v>
      </c>
      <c r="E173" s="176">
        <v>0</v>
      </c>
      <c r="F173" s="176">
        <v>0</v>
      </c>
      <c r="G173" s="176">
        <v>0</v>
      </c>
      <c r="H173" s="176">
        <v>0</v>
      </c>
      <c r="I173" s="176">
        <v>0</v>
      </c>
      <c r="J173" s="176">
        <v>0</v>
      </c>
    </row>
    <row r="174" spans="1:10" ht="20.100000000000001" customHeight="1" x14ac:dyDescent="0.25">
      <c r="A174" s="171">
        <v>0</v>
      </c>
      <c r="B174" s="171" t="s">
        <v>175</v>
      </c>
      <c r="C174" s="171">
        <v>0</v>
      </c>
      <c r="D174" s="171">
        <v>0</v>
      </c>
      <c r="E174" s="171">
        <v>0</v>
      </c>
      <c r="F174" s="171">
        <v>0</v>
      </c>
      <c r="G174" s="171">
        <v>0</v>
      </c>
      <c r="H174" s="171">
        <v>0</v>
      </c>
      <c r="I174" s="171">
        <v>0</v>
      </c>
      <c r="J174" s="171">
        <v>0</v>
      </c>
    </row>
    <row r="175" spans="1:10" ht="20.100000000000001" customHeight="1" x14ac:dyDescent="0.25">
      <c r="A175" s="171">
        <v>0</v>
      </c>
      <c r="B175" s="267" t="s">
        <v>127</v>
      </c>
      <c r="C175" s="267" t="s">
        <v>129</v>
      </c>
      <c r="D175" s="267" t="s">
        <v>132</v>
      </c>
      <c r="E175" s="267" t="s">
        <v>134</v>
      </c>
      <c r="F175" s="267" t="s">
        <v>137</v>
      </c>
      <c r="G175" s="267" t="s">
        <v>140</v>
      </c>
      <c r="H175" s="267" t="s">
        <v>143</v>
      </c>
      <c r="I175" s="267" t="s">
        <v>146</v>
      </c>
      <c r="J175" s="267" t="s">
        <v>60</v>
      </c>
    </row>
    <row r="176" spans="1:10" ht="20.100000000000001" customHeight="1" x14ac:dyDescent="0.25">
      <c r="A176" s="258">
        <v>0</v>
      </c>
      <c r="B176" s="260">
        <v>0</v>
      </c>
      <c r="C176" s="260">
        <v>-3.2000000000000002E-3</v>
      </c>
      <c r="D176" s="260">
        <v>-2.52E-2</v>
      </c>
      <c r="E176" s="260">
        <v>-8.09E-2</v>
      </c>
      <c r="F176" s="260">
        <v>-0.18100000000000002</v>
      </c>
      <c r="G176" s="260">
        <v>-0.33200000000000002</v>
      </c>
      <c r="H176" s="260">
        <v>-0.52600000000000002</v>
      </c>
      <c r="I176" s="260">
        <v>-0.752</v>
      </c>
      <c r="J176" s="260">
        <v>-1</v>
      </c>
    </row>
    <row r="177" spans="1:10" ht="20.100000000000001" customHeight="1" x14ac:dyDescent="0.25">
      <c r="A177" s="258">
        <v>0.02</v>
      </c>
      <c r="B177" s="260">
        <v>-1.0200000000000001E-2</v>
      </c>
      <c r="C177" s="260">
        <v>-1.3367360000000002E-2</v>
      </c>
      <c r="D177" s="260">
        <v>-3.5142960000000001E-2</v>
      </c>
      <c r="E177" s="260">
        <v>-9.0274819999999992E-2</v>
      </c>
      <c r="F177" s="260">
        <v>-0.18935380000000002</v>
      </c>
      <c r="G177" s="260">
        <v>-0.3388136000000001</v>
      </c>
      <c r="H177" s="260">
        <v>-0.53083480000000005</v>
      </c>
      <c r="I177" s="260">
        <v>-0.75452960000000002</v>
      </c>
      <c r="J177" s="260">
        <v>-1</v>
      </c>
    </row>
    <row r="178" spans="1:10" ht="20.100000000000001" customHeight="1" x14ac:dyDescent="0.25">
      <c r="A178" s="258">
        <v>0.04</v>
      </c>
      <c r="B178" s="260">
        <v>-2.0799999999999999E-2</v>
      </c>
      <c r="C178" s="260">
        <v>-2.393344E-2</v>
      </c>
      <c r="D178" s="260">
        <v>-4.5475840000000003E-2</v>
      </c>
      <c r="E178" s="260">
        <v>-0.10001728</v>
      </c>
      <c r="F178" s="260">
        <v>-0.19803519999999999</v>
      </c>
      <c r="G178" s="260">
        <v>-0.34589440000000005</v>
      </c>
      <c r="H178" s="260">
        <v>-0.53585919999999998</v>
      </c>
      <c r="I178" s="260">
        <v>-0.75715840000000001</v>
      </c>
      <c r="J178" s="260">
        <v>-1</v>
      </c>
    </row>
    <row r="179" spans="1:10" ht="20.100000000000001" customHeight="1" x14ac:dyDescent="0.25">
      <c r="A179" s="258">
        <v>0.06</v>
      </c>
      <c r="B179" s="260">
        <v>-3.1800000000000002E-2</v>
      </c>
      <c r="C179" s="260">
        <v>-3.4898239999999997E-2</v>
      </c>
      <c r="D179" s="260">
        <v>-5.6198639999999994E-2</v>
      </c>
      <c r="E179" s="260">
        <v>-0.11012737999999998</v>
      </c>
      <c r="F179" s="260">
        <v>-0.20704419999999998</v>
      </c>
      <c r="G179" s="260">
        <v>-0.35324239999999996</v>
      </c>
      <c r="H179" s="260">
        <v>-0.54107320000000003</v>
      </c>
      <c r="I179" s="260">
        <v>-0.75988640000000007</v>
      </c>
      <c r="J179" s="260">
        <v>-1</v>
      </c>
    </row>
    <row r="180" spans="1:10" ht="20.100000000000001" customHeight="1" x14ac:dyDescent="0.25">
      <c r="A180" s="258">
        <v>0.08</v>
      </c>
      <c r="B180" s="260">
        <v>-4.3200000000000002E-2</v>
      </c>
      <c r="C180" s="260">
        <v>-4.6261759999999999E-2</v>
      </c>
      <c r="D180" s="260">
        <v>-6.7311360000000015E-2</v>
      </c>
      <c r="E180" s="260">
        <v>-0.12060512</v>
      </c>
      <c r="F180" s="260">
        <v>-0.21638080000000001</v>
      </c>
      <c r="G180" s="260">
        <v>-0.36085760000000006</v>
      </c>
      <c r="H180" s="260">
        <v>-0.5464768000000001</v>
      </c>
      <c r="I180" s="260">
        <v>-0.7627136000000001</v>
      </c>
      <c r="J180" s="260">
        <v>-1</v>
      </c>
    </row>
    <row r="181" spans="1:10" ht="20.100000000000001" customHeight="1" x14ac:dyDescent="0.25">
      <c r="A181" s="258">
        <v>0.1</v>
      </c>
      <c r="B181" s="260">
        <v>-5.5000000000000007E-2</v>
      </c>
      <c r="C181" s="260">
        <v>-5.8024000000000006E-2</v>
      </c>
      <c r="D181" s="260">
        <v>-7.8814000000000009E-2</v>
      </c>
      <c r="E181" s="260">
        <v>-0.13145050000000003</v>
      </c>
      <c r="F181" s="260">
        <v>-0.22604500000000002</v>
      </c>
      <c r="G181" s="260">
        <v>-0.36874000000000001</v>
      </c>
      <c r="H181" s="260">
        <v>-0.55207000000000006</v>
      </c>
      <c r="I181" s="260">
        <v>-0.7656400000000001</v>
      </c>
      <c r="J181" s="260">
        <v>-1</v>
      </c>
    </row>
    <row r="182" spans="1:10" ht="20.100000000000001" customHeight="1" x14ac:dyDescent="0.25">
      <c r="A182" s="258">
        <v>0.12000000000000001</v>
      </c>
      <c r="B182" s="260">
        <v>-6.720000000000001E-2</v>
      </c>
      <c r="C182" s="260">
        <v>-7.0184960000000005E-2</v>
      </c>
      <c r="D182" s="260">
        <v>-9.0706560000000019E-2</v>
      </c>
      <c r="E182" s="260">
        <v>-0.14266352000000002</v>
      </c>
      <c r="F182" s="260">
        <v>-0.23603680000000005</v>
      </c>
      <c r="G182" s="260">
        <v>-0.37688959999999999</v>
      </c>
      <c r="H182" s="260">
        <v>-0.55785280000000004</v>
      </c>
      <c r="I182" s="260">
        <v>-0.76866559999999995</v>
      </c>
      <c r="J182" s="260">
        <v>-1</v>
      </c>
    </row>
    <row r="183" spans="1:10" ht="20.100000000000001" customHeight="1" x14ac:dyDescent="0.25">
      <c r="A183" s="258">
        <v>0.14000000000000001</v>
      </c>
      <c r="B183" s="260">
        <v>-7.980000000000001E-2</v>
      </c>
      <c r="C183" s="260">
        <v>-8.2744640000000022E-2</v>
      </c>
      <c r="D183" s="260">
        <v>-0.10298904</v>
      </c>
      <c r="E183" s="260">
        <v>-0.15424418000000001</v>
      </c>
      <c r="F183" s="260">
        <v>-0.24635620000000003</v>
      </c>
      <c r="G183" s="260">
        <v>-0.38530640000000005</v>
      </c>
      <c r="H183" s="260">
        <v>-0.56382520000000003</v>
      </c>
      <c r="I183" s="260">
        <v>-0.77179039999999999</v>
      </c>
      <c r="J183" s="260">
        <v>-1</v>
      </c>
    </row>
    <row r="184" spans="1:10" ht="20.100000000000001" customHeight="1" x14ac:dyDescent="0.25">
      <c r="A184" s="258">
        <v>0.16</v>
      </c>
      <c r="B184" s="260">
        <v>-9.2800000000000007E-2</v>
      </c>
      <c r="C184" s="260">
        <v>-9.5703040000000017E-2</v>
      </c>
      <c r="D184" s="260">
        <v>-0.11566144000000002</v>
      </c>
      <c r="E184" s="260">
        <v>-0.16619248000000003</v>
      </c>
      <c r="F184" s="260">
        <v>-0.25700319999999999</v>
      </c>
      <c r="G184" s="260">
        <v>-0.39399040000000002</v>
      </c>
      <c r="H184" s="260">
        <v>-0.56998720000000003</v>
      </c>
      <c r="I184" s="260">
        <v>-0.77501439999999999</v>
      </c>
      <c r="J184" s="260">
        <v>-1</v>
      </c>
    </row>
    <row r="185" spans="1:10" ht="20.100000000000001" customHeight="1" x14ac:dyDescent="0.25">
      <c r="A185" s="258">
        <v>0.18</v>
      </c>
      <c r="B185" s="260">
        <v>-0.10619999999999999</v>
      </c>
      <c r="C185" s="260">
        <v>-0.10906015999999999</v>
      </c>
      <c r="D185" s="260">
        <v>-0.12872375999999999</v>
      </c>
      <c r="E185" s="260">
        <v>-0.17850842</v>
      </c>
      <c r="F185" s="260">
        <v>-0.26797779999999993</v>
      </c>
      <c r="G185" s="260">
        <v>-0.40294159999999996</v>
      </c>
      <c r="H185" s="260">
        <v>-0.57633879999999993</v>
      </c>
      <c r="I185" s="260">
        <v>-0.77833760000000007</v>
      </c>
      <c r="J185" s="260">
        <v>-1</v>
      </c>
    </row>
    <row r="186" spans="1:10" ht="20.100000000000001" customHeight="1" x14ac:dyDescent="0.25">
      <c r="A186" s="258">
        <v>0.19999999999999998</v>
      </c>
      <c r="B186" s="260">
        <v>-0.12</v>
      </c>
      <c r="C186" s="260">
        <v>-0.12281599999999999</v>
      </c>
      <c r="D186" s="260">
        <v>-0.142176</v>
      </c>
      <c r="E186" s="260">
        <v>-0.191192</v>
      </c>
      <c r="F186" s="260">
        <v>-0.27928000000000003</v>
      </c>
      <c r="G186" s="260">
        <v>-0.41216000000000008</v>
      </c>
      <c r="H186" s="260">
        <v>-0.58288000000000006</v>
      </c>
      <c r="I186" s="260">
        <v>-0.78176000000000001</v>
      </c>
      <c r="J186" s="260">
        <v>-1</v>
      </c>
    </row>
    <row r="187" spans="1:10" ht="20.100000000000001" customHeight="1" x14ac:dyDescent="0.25">
      <c r="A187" s="258">
        <v>0.21999999999999997</v>
      </c>
      <c r="B187" s="260">
        <v>-0.13419999999999999</v>
      </c>
      <c r="C187" s="260">
        <v>-0.13697055999999999</v>
      </c>
      <c r="D187" s="260">
        <v>-0.15601815999999999</v>
      </c>
      <c r="E187" s="260">
        <v>-0.20424321999999998</v>
      </c>
      <c r="F187" s="260">
        <v>-0.2909098</v>
      </c>
      <c r="G187" s="260">
        <v>-0.42164559999999995</v>
      </c>
      <c r="H187" s="260">
        <v>-0.58961079999999999</v>
      </c>
      <c r="I187" s="260">
        <v>-0.78528160000000002</v>
      </c>
      <c r="J187" s="260">
        <v>-1</v>
      </c>
    </row>
    <row r="188" spans="1:10" ht="20.100000000000001" customHeight="1" x14ac:dyDescent="0.25">
      <c r="A188" s="258">
        <v>0.23999999999999996</v>
      </c>
      <c r="B188" s="260">
        <v>-0.14879999999999999</v>
      </c>
      <c r="C188" s="260">
        <v>-0.15152383999999999</v>
      </c>
      <c r="D188" s="260">
        <v>-0.17025024</v>
      </c>
      <c r="E188" s="260">
        <v>-0.21766207999999998</v>
      </c>
      <c r="F188" s="260">
        <v>-0.3028672</v>
      </c>
      <c r="G188" s="260">
        <v>-0.43139840000000007</v>
      </c>
      <c r="H188" s="260">
        <v>-0.59653120000000004</v>
      </c>
      <c r="I188" s="260">
        <v>-0.7889024</v>
      </c>
      <c r="J188" s="260">
        <v>-1</v>
      </c>
    </row>
    <row r="189" spans="1:10" ht="20.100000000000001" customHeight="1" x14ac:dyDescent="0.25">
      <c r="A189" s="258">
        <v>0.25999999999999995</v>
      </c>
      <c r="B189" s="260">
        <v>-0.1638</v>
      </c>
      <c r="C189" s="260">
        <v>-0.16647583999999999</v>
      </c>
      <c r="D189" s="260">
        <v>-0.18487223999999997</v>
      </c>
      <c r="E189" s="260">
        <v>-0.23144857999999999</v>
      </c>
      <c r="F189" s="260">
        <v>-0.31515219999999999</v>
      </c>
      <c r="G189" s="260">
        <v>-0.44141840000000004</v>
      </c>
      <c r="H189" s="260">
        <v>-0.60364119999999999</v>
      </c>
      <c r="I189" s="260">
        <v>-0.79262240000000006</v>
      </c>
      <c r="J189" s="260">
        <v>-1</v>
      </c>
    </row>
    <row r="190" spans="1:10" ht="20.100000000000001" customHeight="1" x14ac:dyDescent="0.25">
      <c r="A190" s="258">
        <v>0.27999999999999997</v>
      </c>
      <c r="B190" s="260">
        <v>-0.17919999999999997</v>
      </c>
      <c r="C190" s="260">
        <v>-0.18182655999999997</v>
      </c>
      <c r="D190" s="260">
        <v>-0.19988415999999998</v>
      </c>
      <c r="E190" s="260">
        <v>-0.24560271999999997</v>
      </c>
      <c r="F190" s="260">
        <v>-0.32776479999999997</v>
      </c>
      <c r="G190" s="260">
        <v>-0.45170559999999993</v>
      </c>
      <c r="H190" s="260">
        <v>-0.61094080000000006</v>
      </c>
      <c r="I190" s="260">
        <v>-0.79644159999999997</v>
      </c>
      <c r="J190" s="260">
        <v>-1</v>
      </c>
    </row>
    <row r="191" spans="1:10" ht="20.100000000000001" customHeight="1" x14ac:dyDescent="0.25">
      <c r="A191" s="258">
        <v>0.3</v>
      </c>
      <c r="B191" s="260">
        <v>-0.19500000000000001</v>
      </c>
      <c r="C191" s="260">
        <v>-0.197576</v>
      </c>
      <c r="D191" s="260">
        <v>-0.21528600000000001</v>
      </c>
      <c r="E191" s="260">
        <v>-0.26012450000000004</v>
      </c>
      <c r="F191" s="260">
        <v>-0.34070500000000004</v>
      </c>
      <c r="G191" s="260">
        <v>-0.46226</v>
      </c>
      <c r="H191" s="260">
        <v>-0.61843000000000004</v>
      </c>
      <c r="I191" s="260">
        <v>-0.80035999999999996</v>
      </c>
      <c r="J191" s="260">
        <v>-1</v>
      </c>
    </row>
    <row r="192" spans="1:10" ht="20.100000000000001" customHeight="1" x14ac:dyDescent="0.25">
      <c r="A192" s="258">
        <v>0.32</v>
      </c>
      <c r="B192" s="260">
        <v>-0.2112</v>
      </c>
      <c r="C192" s="260">
        <v>-0.21372416000000002</v>
      </c>
      <c r="D192" s="260">
        <v>-0.23107776000000002</v>
      </c>
      <c r="E192" s="260">
        <v>-0.27501392000000002</v>
      </c>
      <c r="F192" s="260">
        <v>-0.35397280000000003</v>
      </c>
      <c r="G192" s="260">
        <v>-0.47308159999999999</v>
      </c>
      <c r="H192" s="260">
        <v>-0.62610879999999991</v>
      </c>
      <c r="I192" s="260">
        <v>-0.80437760000000003</v>
      </c>
      <c r="J192" s="260">
        <v>-1</v>
      </c>
    </row>
    <row r="193" spans="1:10" ht="20.100000000000001" customHeight="1" x14ac:dyDescent="0.25">
      <c r="A193" s="258">
        <v>0.34</v>
      </c>
      <c r="B193" s="260">
        <v>-0.22780000000000006</v>
      </c>
      <c r="C193" s="260">
        <v>-0.23027104000000004</v>
      </c>
      <c r="D193" s="260">
        <v>-0.24725944000000005</v>
      </c>
      <c r="E193" s="260">
        <v>-0.29027098000000001</v>
      </c>
      <c r="F193" s="260">
        <v>-0.36756820000000007</v>
      </c>
      <c r="G193" s="260">
        <v>-0.48417040000000006</v>
      </c>
      <c r="H193" s="260">
        <v>-0.63397720000000002</v>
      </c>
      <c r="I193" s="260">
        <v>-0.80849440000000017</v>
      </c>
      <c r="J193" s="260">
        <v>-1</v>
      </c>
    </row>
    <row r="194" spans="1:10" ht="20.100000000000001" customHeight="1" x14ac:dyDescent="0.25">
      <c r="A194" s="258">
        <v>0.36000000000000004</v>
      </c>
      <c r="B194" s="260">
        <v>-0.24480000000000002</v>
      </c>
      <c r="C194" s="260">
        <v>-0.24721664000000002</v>
      </c>
      <c r="D194" s="260">
        <v>-0.26383104000000002</v>
      </c>
      <c r="E194" s="260">
        <v>-0.30589568</v>
      </c>
      <c r="F194" s="260">
        <v>-0.38149119999999997</v>
      </c>
      <c r="G194" s="260">
        <v>-0.49552639999999998</v>
      </c>
      <c r="H194" s="260">
        <v>-0.64203520000000003</v>
      </c>
      <c r="I194" s="260">
        <v>-0.81271039999999994</v>
      </c>
      <c r="J194" s="260">
        <v>-1</v>
      </c>
    </row>
    <row r="195" spans="1:10" ht="20.100000000000001" customHeight="1" x14ac:dyDescent="0.25">
      <c r="A195" s="258">
        <v>0.38000000000000006</v>
      </c>
      <c r="B195" s="260">
        <v>-0.26220000000000004</v>
      </c>
      <c r="C195" s="260">
        <v>-0.26456096000000007</v>
      </c>
      <c r="D195" s="260">
        <v>-0.28079256000000002</v>
      </c>
      <c r="E195" s="260">
        <v>-0.32188802000000005</v>
      </c>
      <c r="F195" s="260">
        <v>-0.39574180000000003</v>
      </c>
      <c r="G195" s="260">
        <v>-0.50714960000000009</v>
      </c>
      <c r="H195" s="260">
        <v>-0.65028279999999994</v>
      </c>
      <c r="I195" s="260">
        <v>-0.81702560000000002</v>
      </c>
      <c r="J195" s="260">
        <v>-1</v>
      </c>
    </row>
    <row r="196" spans="1:10" ht="20.100000000000001" customHeight="1" x14ac:dyDescent="0.25">
      <c r="A196" s="258">
        <v>0.40000000000000008</v>
      </c>
      <c r="B196" s="260">
        <v>-0.28000000000000008</v>
      </c>
      <c r="C196" s="260">
        <v>-0.28230400000000005</v>
      </c>
      <c r="D196" s="260">
        <v>-0.29814400000000008</v>
      </c>
      <c r="E196" s="260">
        <v>-0.3382480000000001</v>
      </c>
      <c r="F196" s="260">
        <v>-0.41032000000000013</v>
      </c>
      <c r="G196" s="260">
        <v>-0.51904000000000006</v>
      </c>
      <c r="H196" s="260">
        <v>-0.65872000000000019</v>
      </c>
      <c r="I196" s="260">
        <v>-0.82144000000000006</v>
      </c>
      <c r="J196" s="260">
        <v>-1</v>
      </c>
    </row>
    <row r="197" spans="1:10" ht="20.100000000000001" customHeight="1" x14ac:dyDescent="0.25">
      <c r="A197" s="258">
        <v>0.4200000000000001</v>
      </c>
      <c r="B197" s="260">
        <v>-0.29820000000000008</v>
      </c>
      <c r="C197" s="260">
        <v>-0.30044576000000006</v>
      </c>
      <c r="D197" s="260">
        <v>-0.31588536000000006</v>
      </c>
      <c r="E197" s="260">
        <v>-0.3549756200000001</v>
      </c>
      <c r="F197" s="260">
        <v>-0.42522580000000004</v>
      </c>
      <c r="G197" s="260">
        <v>-0.53119760000000016</v>
      </c>
      <c r="H197" s="260">
        <v>-0.66734680000000002</v>
      </c>
      <c r="I197" s="260">
        <v>-0.82595359999999995</v>
      </c>
      <c r="J197" s="260">
        <v>-1</v>
      </c>
    </row>
    <row r="198" spans="1:10" ht="20.100000000000001" customHeight="1" x14ac:dyDescent="0.25">
      <c r="A198" s="258">
        <v>0.44000000000000011</v>
      </c>
      <c r="B198" s="260">
        <v>-0.31680000000000008</v>
      </c>
      <c r="C198" s="260">
        <v>-0.31898624000000003</v>
      </c>
      <c r="D198" s="260">
        <v>-0.33401664000000003</v>
      </c>
      <c r="E198" s="260">
        <v>-0.37207088000000005</v>
      </c>
      <c r="F198" s="260">
        <v>-0.44045920000000011</v>
      </c>
      <c r="G198" s="260">
        <v>-0.54362240000000006</v>
      </c>
      <c r="H198" s="260">
        <v>-0.67616319999999996</v>
      </c>
      <c r="I198" s="260">
        <v>-0.83056640000000004</v>
      </c>
      <c r="J198" s="260">
        <v>-1</v>
      </c>
    </row>
    <row r="199" spans="1:10" ht="20.100000000000001" customHeight="1" x14ac:dyDescent="0.25">
      <c r="A199" s="258">
        <v>0.46000000000000013</v>
      </c>
      <c r="B199" s="260">
        <v>-0.3358000000000001</v>
      </c>
      <c r="C199" s="260">
        <v>-0.33792544000000013</v>
      </c>
      <c r="D199" s="260">
        <v>-0.3525378400000001</v>
      </c>
      <c r="E199" s="260">
        <v>-0.38953378000000016</v>
      </c>
      <c r="F199" s="260">
        <v>-0.4560202000000001</v>
      </c>
      <c r="G199" s="260">
        <v>-0.5563144000000001</v>
      </c>
      <c r="H199" s="260">
        <v>-0.68516920000000003</v>
      </c>
      <c r="I199" s="260">
        <v>-0.83527840000000009</v>
      </c>
      <c r="J199" s="260">
        <v>-1</v>
      </c>
    </row>
    <row r="200" spans="1:10" ht="20.100000000000001" customHeight="1" x14ac:dyDescent="0.25">
      <c r="A200" s="258">
        <v>0.48000000000000015</v>
      </c>
      <c r="B200" s="260">
        <v>-0.35520000000000013</v>
      </c>
      <c r="C200" s="260">
        <v>-0.35726336000000009</v>
      </c>
      <c r="D200" s="260">
        <v>-0.37144896000000011</v>
      </c>
      <c r="E200" s="260">
        <v>-0.40736432000000006</v>
      </c>
      <c r="F200" s="260">
        <v>-0.47190880000000007</v>
      </c>
      <c r="G200" s="260">
        <v>-0.56927360000000005</v>
      </c>
      <c r="H200" s="260">
        <v>-0.69436480000000023</v>
      </c>
      <c r="I200" s="260">
        <v>-0.84008959999999999</v>
      </c>
      <c r="J200" s="260">
        <v>-1</v>
      </c>
    </row>
    <row r="201" spans="1:10" ht="20.100000000000001" customHeight="1" x14ac:dyDescent="0.25">
      <c r="A201" s="258">
        <v>0.50000000000000011</v>
      </c>
      <c r="B201" s="260">
        <v>-0.37500000000000017</v>
      </c>
      <c r="C201" s="260">
        <v>-0.37700000000000017</v>
      </c>
      <c r="D201" s="260">
        <v>-0.39075000000000015</v>
      </c>
      <c r="E201" s="260">
        <v>-0.42556250000000012</v>
      </c>
      <c r="F201" s="260">
        <v>-0.48812500000000014</v>
      </c>
      <c r="G201" s="260">
        <v>-0.58250000000000013</v>
      </c>
      <c r="H201" s="260">
        <v>-0.70374999999999999</v>
      </c>
      <c r="I201" s="260">
        <v>-0.84499999999999997</v>
      </c>
      <c r="J201" s="260">
        <v>-1</v>
      </c>
    </row>
    <row r="202" spans="1:10" ht="20.100000000000001" customHeight="1" x14ac:dyDescent="0.25">
      <c r="A202" s="258">
        <v>0.52000000000000013</v>
      </c>
      <c r="B202" s="260">
        <v>-0.39520000000000011</v>
      </c>
      <c r="C202" s="260">
        <v>-0.3971353600000001</v>
      </c>
      <c r="D202" s="260">
        <v>-0.41044096000000008</v>
      </c>
      <c r="E202" s="260">
        <v>-0.44412832000000008</v>
      </c>
      <c r="F202" s="260">
        <v>-0.50466880000000014</v>
      </c>
      <c r="G202" s="260">
        <v>-0.59599360000000001</v>
      </c>
      <c r="H202" s="260">
        <v>-0.71332480000000009</v>
      </c>
      <c r="I202" s="260">
        <v>-0.85000960000000003</v>
      </c>
      <c r="J202" s="260">
        <v>-1</v>
      </c>
    </row>
    <row r="203" spans="1:10" ht="20.100000000000001" customHeight="1" x14ac:dyDescent="0.25">
      <c r="A203" s="258">
        <v>0.54000000000000015</v>
      </c>
      <c r="B203" s="260">
        <v>-0.41580000000000017</v>
      </c>
      <c r="C203" s="260">
        <v>-0.41766944000000017</v>
      </c>
      <c r="D203" s="260">
        <v>-0.43052184000000016</v>
      </c>
      <c r="E203" s="260">
        <v>-0.46306178000000014</v>
      </c>
      <c r="F203" s="260">
        <v>-0.52154020000000012</v>
      </c>
      <c r="G203" s="260">
        <v>-0.60975440000000014</v>
      </c>
      <c r="H203" s="260">
        <v>-0.72308919999999999</v>
      </c>
      <c r="I203" s="260">
        <v>-0.85511840000000006</v>
      </c>
      <c r="J203" s="260">
        <v>-1</v>
      </c>
    </row>
    <row r="204" spans="1:10" ht="20.100000000000001" customHeight="1" x14ac:dyDescent="0.25">
      <c r="A204" s="258">
        <v>0.56000000000000016</v>
      </c>
      <c r="B204" s="260">
        <v>-0.43680000000000019</v>
      </c>
      <c r="C204" s="260">
        <v>-0.43860224000000025</v>
      </c>
      <c r="D204" s="260">
        <v>-0.45099264000000017</v>
      </c>
      <c r="E204" s="260">
        <v>-0.48236288000000016</v>
      </c>
      <c r="F204" s="260">
        <v>-0.5387392000000002</v>
      </c>
      <c r="G204" s="260">
        <v>-0.62378240000000018</v>
      </c>
      <c r="H204" s="260">
        <v>-0.73304320000000023</v>
      </c>
      <c r="I204" s="260">
        <v>-0.86032640000000005</v>
      </c>
      <c r="J204" s="260">
        <v>-1</v>
      </c>
    </row>
    <row r="205" spans="1:10" ht="20.100000000000001" customHeight="1" x14ac:dyDescent="0.25">
      <c r="A205" s="258">
        <v>0.58000000000000018</v>
      </c>
      <c r="B205" s="260">
        <v>-0.45820000000000016</v>
      </c>
      <c r="C205" s="260">
        <v>-0.45993376000000014</v>
      </c>
      <c r="D205" s="260">
        <v>-0.47185336000000011</v>
      </c>
      <c r="E205" s="260">
        <v>-0.50203162000000012</v>
      </c>
      <c r="F205" s="260">
        <v>-0.55626580000000014</v>
      </c>
      <c r="G205" s="260">
        <v>-0.63807760000000013</v>
      </c>
      <c r="H205" s="260">
        <v>-0.74318680000000004</v>
      </c>
      <c r="I205" s="260">
        <v>-0.8656336</v>
      </c>
      <c r="J205" s="260">
        <v>-1</v>
      </c>
    </row>
    <row r="206" spans="1:10" ht="20.100000000000001" customHeight="1" x14ac:dyDescent="0.25">
      <c r="A206" s="258">
        <v>0.6000000000000002</v>
      </c>
      <c r="B206" s="260">
        <v>-0.4800000000000002</v>
      </c>
      <c r="C206" s="260">
        <v>-0.48166400000000026</v>
      </c>
      <c r="D206" s="260">
        <v>-0.49310400000000021</v>
      </c>
      <c r="E206" s="260">
        <v>-0.5220680000000002</v>
      </c>
      <c r="F206" s="260">
        <v>-0.57412000000000019</v>
      </c>
      <c r="G206" s="260">
        <v>-0.65264000000000011</v>
      </c>
      <c r="H206" s="260">
        <v>-0.75352000000000008</v>
      </c>
      <c r="I206" s="260">
        <v>-0.87104000000000015</v>
      </c>
      <c r="J206" s="260">
        <v>-1</v>
      </c>
    </row>
    <row r="207" spans="1:10" ht="20.100000000000001" customHeight="1" x14ac:dyDescent="0.25">
      <c r="A207" s="258">
        <v>0.62000000000000022</v>
      </c>
      <c r="B207" s="260">
        <v>-0.5022000000000002</v>
      </c>
      <c r="C207" s="260">
        <v>-0.50379296000000018</v>
      </c>
      <c r="D207" s="260">
        <v>-0.51474456000000013</v>
      </c>
      <c r="E207" s="260">
        <v>-0.54247202000000017</v>
      </c>
      <c r="F207" s="260">
        <v>-0.59230180000000021</v>
      </c>
      <c r="G207" s="260">
        <v>-0.66746960000000011</v>
      </c>
      <c r="H207" s="260">
        <v>-0.76404280000000013</v>
      </c>
      <c r="I207" s="260">
        <v>-0.87654560000000004</v>
      </c>
      <c r="J207" s="260">
        <v>-1</v>
      </c>
    </row>
    <row r="208" spans="1:10" ht="20.100000000000001" customHeight="1" x14ac:dyDescent="0.25">
      <c r="A208" s="258">
        <v>0.64000000000000024</v>
      </c>
      <c r="B208" s="260">
        <v>-0.52480000000000027</v>
      </c>
      <c r="C208" s="260">
        <v>-0.52632064000000023</v>
      </c>
      <c r="D208" s="260">
        <v>-0.53677504000000031</v>
      </c>
      <c r="E208" s="260">
        <v>-0.56324368000000025</v>
      </c>
      <c r="F208" s="260">
        <v>-0.61081120000000022</v>
      </c>
      <c r="G208" s="260">
        <v>-0.68256640000000024</v>
      </c>
      <c r="H208" s="260">
        <v>-0.7747552000000002</v>
      </c>
      <c r="I208" s="260">
        <v>-0.88215040000000011</v>
      </c>
      <c r="J208" s="260">
        <v>-1</v>
      </c>
    </row>
    <row r="209" spans="1:10" ht="20.100000000000001" customHeight="1" x14ac:dyDescent="0.25">
      <c r="A209" s="258">
        <v>0.66000000000000025</v>
      </c>
      <c r="B209" s="260">
        <v>-0.54780000000000029</v>
      </c>
      <c r="C209" s="260">
        <v>-0.54924704000000024</v>
      </c>
      <c r="D209" s="260">
        <v>-0.55919544000000032</v>
      </c>
      <c r="E209" s="260">
        <v>-0.58438298000000022</v>
      </c>
      <c r="F209" s="260">
        <v>-0.62964820000000021</v>
      </c>
      <c r="G209" s="260">
        <v>-0.69793040000000017</v>
      </c>
      <c r="H209" s="260">
        <v>-0.78565720000000017</v>
      </c>
      <c r="I209" s="260">
        <v>-0.88785440000000004</v>
      </c>
      <c r="J209" s="260">
        <v>-1</v>
      </c>
    </row>
    <row r="210" spans="1:10" ht="20.100000000000001" customHeight="1" x14ac:dyDescent="0.25">
      <c r="A210" s="258">
        <v>0.68000000000000027</v>
      </c>
      <c r="B210" s="260">
        <v>-0.57120000000000037</v>
      </c>
      <c r="C210" s="260">
        <v>-0.57257216000000044</v>
      </c>
      <c r="D210" s="260">
        <v>-0.58200576000000037</v>
      </c>
      <c r="E210" s="260">
        <v>-0.6058899200000003</v>
      </c>
      <c r="F210" s="260">
        <v>-0.6488128000000003</v>
      </c>
      <c r="G210" s="260">
        <v>-0.71356160000000035</v>
      </c>
      <c r="H210" s="260">
        <v>-0.79674880000000015</v>
      </c>
      <c r="I210" s="260">
        <v>-0.89365760000000027</v>
      </c>
      <c r="J210" s="260">
        <v>-1</v>
      </c>
    </row>
    <row r="211" spans="1:10" ht="20.100000000000001" customHeight="1" x14ac:dyDescent="0.25">
      <c r="A211" s="258">
        <v>0.70000000000000029</v>
      </c>
      <c r="B211" s="260">
        <v>-0.59500000000000031</v>
      </c>
      <c r="C211" s="260">
        <v>-0.59629600000000027</v>
      </c>
      <c r="D211" s="260">
        <v>-0.60520600000000035</v>
      </c>
      <c r="E211" s="260">
        <v>-0.62776450000000028</v>
      </c>
      <c r="F211" s="260">
        <v>-0.66830500000000026</v>
      </c>
      <c r="G211" s="260">
        <v>-0.72946000000000022</v>
      </c>
      <c r="H211" s="260">
        <v>-0.80803000000000014</v>
      </c>
      <c r="I211" s="260">
        <v>-0.89956000000000014</v>
      </c>
      <c r="J211" s="260">
        <v>-1</v>
      </c>
    </row>
    <row r="212" spans="1:10" ht="20.100000000000001" customHeight="1" x14ac:dyDescent="0.25">
      <c r="A212" s="258">
        <v>0.72000000000000031</v>
      </c>
      <c r="B212" s="260">
        <v>-0.61920000000000042</v>
      </c>
      <c r="C212" s="260">
        <v>-0.62041856000000051</v>
      </c>
      <c r="D212" s="260">
        <v>-0.62879616000000038</v>
      </c>
      <c r="E212" s="260">
        <v>-0.65000672000000037</v>
      </c>
      <c r="F212" s="260">
        <v>-0.68812480000000031</v>
      </c>
      <c r="G212" s="260">
        <v>-0.74562560000000033</v>
      </c>
      <c r="H212" s="260">
        <v>-0.81950080000000014</v>
      </c>
      <c r="I212" s="260">
        <v>-0.90556160000000008</v>
      </c>
      <c r="J212" s="260">
        <v>-1</v>
      </c>
    </row>
    <row r="213" spans="1:10" ht="20.100000000000001" customHeight="1" x14ac:dyDescent="0.25">
      <c r="A213" s="258">
        <v>0.74000000000000032</v>
      </c>
      <c r="B213" s="260">
        <v>-0.64380000000000037</v>
      </c>
      <c r="C213" s="260">
        <v>-0.64493984000000038</v>
      </c>
      <c r="D213" s="260">
        <v>-0.65277624000000034</v>
      </c>
      <c r="E213" s="260">
        <v>-0.67261658000000035</v>
      </c>
      <c r="F213" s="260">
        <v>-0.70827220000000035</v>
      </c>
      <c r="G213" s="260">
        <v>-0.76205840000000025</v>
      </c>
      <c r="H213" s="260">
        <v>-0.83116120000000027</v>
      </c>
      <c r="I213" s="260">
        <v>-0.91166240000000021</v>
      </c>
      <c r="J213" s="260">
        <v>-1</v>
      </c>
    </row>
    <row r="214" spans="1:10" ht="20.100000000000001" customHeight="1" x14ac:dyDescent="0.25">
      <c r="A214" s="258">
        <v>0.76000000000000034</v>
      </c>
      <c r="B214" s="260">
        <v>-0.66880000000000051</v>
      </c>
      <c r="C214" s="260">
        <v>-0.66985984000000054</v>
      </c>
      <c r="D214" s="260">
        <v>-0.67714624000000057</v>
      </c>
      <c r="E214" s="260">
        <v>-0.69559408000000045</v>
      </c>
      <c r="F214" s="260">
        <v>-0.72874720000000037</v>
      </c>
      <c r="G214" s="260">
        <v>-0.77875840000000041</v>
      </c>
      <c r="H214" s="260">
        <v>-0.84301120000000029</v>
      </c>
      <c r="I214" s="260">
        <v>-0.91786240000000019</v>
      </c>
      <c r="J214" s="260">
        <v>-1</v>
      </c>
    </row>
    <row r="215" spans="1:10" ht="20.100000000000001" customHeight="1" x14ac:dyDescent="0.25">
      <c r="A215" s="258">
        <v>0.78000000000000036</v>
      </c>
      <c r="B215" s="260">
        <v>-0.69420000000000048</v>
      </c>
      <c r="C215" s="260">
        <v>-0.69517856000000033</v>
      </c>
      <c r="D215" s="260">
        <v>-0.7019061600000005</v>
      </c>
      <c r="E215" s="260">
        <v>-0.71893922000000043</v>
      </c>
      <c r="F215" s="260">
        <v>-0.74954980000000038</v>
      </c>
      <c r="G215" s="260">
        <v>-0.79572560000000037</v>
      </c>
      <c r="H215" s="260">
        <v>-0.85505080000000022</v>
      </c>
      <c r="I215" s="260">
        <v>-0.92416160000000014</v>
      </c>
      <c r="J215" s="260">
        <v>-1</v>
      </c>
    </row>
    <row r="216" spans="1:10" ht="20.100000000000001" customHeight="1" x14ac:dyDescent="0.25">
      <c r="A216" s="258">
        <v>0.80000000000000038</v>
      </c>
      <c r="B216" s="260">
        <v>-0.72000000000000042</v>
      </c>
      <c r="C216" s="260">
        <v>-0.72089600000000043</v>
      </c>
      <c r="D216" s="260">
        <v>-0.72705600000000048</v>
      </c>
      <c r="E216" s="260">
        <v>-0.74265200000000031</v>
      </c>
      <c r="F216" s="260">
        <v>-0.77068000000000036</v>
      </c>
      <c r="G216" s="260">
        <v>-0.81296000000000035</v>
      </c>
      <c r="H216" s="260">
        <v>-0.86728000000000027</v>
      </c>
      <c r="I216" s="260">
        <v>-0.93056000000000016</v>
      </c>
      <c r="J216" s="260">
        <v>-1</v>
      </c>
    </row>
    <row r="217" spans="1:10" ht="20.100000000000001" customHeight="1" x14ac:dyDescent="0.25">
      <c r="A217" s="258">
        <v>0.8200000000000004</v>
      </c>
      <c r="B217" s="260">
        <v>-0.74620000000000042</v>
      </c>
      <c r="C217" s="260">
        <v>-0.74701216000000048</v>
      </c>
      <c r="D217" s="260">
        <v>-0.7525957600000005</v>
      </c>
      <c r="E217" s="260">
        <v>-0.76673242000000041</v>
      </c>
      <c r="F217" s="260">
        <v>-0.79213780000000045</v>
      </c>
      <c r="G217" s="260">
        <v>-0.83046160000000024</v>
      </c>
      <c r="H217" s="260">
        <v>-0.87969880000000023</v>
      </c>
      <c r="I217" s="260">
        <v>-0.93705760000000016</v>
      </c>
      <c r="J217" s="260">
        <v>-1</v>
      </c>
    </row>
    <row r="218" spans="1:10" ht="20.100000000000001" customHeight="1" x14ac:dyDescent="0.25">
      <c r="A218" s="258">
        <v>0.84000000000000041</v>
      </c>
      <c r="B218" s="260">
        <v>-0.7728000000000006</v>
      </c>
      <c r="C218" s="260">
        <v>-0.77352704000000061</v>
      </c>
      <c r="D218" s="260">
        <v>-0.77852544000000057</v>
      </c>
      <c r="E218" s="260">
        <v>-0.79118048000000063</v>
      </c>
      <c r="F218" s="260">
        <v>-0.8139232000000004</v>
      </c>
      <c r="G218" s="260">
        <v>-0.84823040000000038</v>
      </c>
      <c r="H218" s="260">
        <v>-0.89230720000000019</v>
      </c>
      <c r="I218" s="260">
        <v>-0.94365440000000023</v>
      </c>
      <c r="J218" s="260">
        <v>-1</v>
      </c>
    </row>
    <row r="219" spans="1:10" ht="20.100000000000001" customHeight="1" x14ac:dyDescent="0.25">
      <c r="A219" s="258">
        <v>0.86000000000000043</v>
      </c>
      <c r="B219" s="260">
        <v>-0.79980000000000051</v>
      </c>
      <c r="C219" s="260">
        <v>-0.80044064000000048</v>
      </c>
      <c r="D219" s="260">
        <v>-0.80484504000000046</v>
      </c>
      <c r="E219" s="260">
        <v>-0.81599618000000051</v>
      </c>
      <c r="F219" s="260">
        <v>-0.83603620000000034</v>
      </c>
      <c r="G219" s="260">
        <v>-0.86626640000000033</v>
      </c>
      <c r="H219" s="260">
        <v>-0.90510520000000028</v>
      </c>
      <c r="I219" s="260">
        <v>-0.95035040000000004</v>
      </c>
      <c r="J219" s="260">
        <v>-1</v>
      </c>
    </row>
    <row r="220" spans="1:10" ht="20.100000000000001" customHeight="1" x14ac:dyDescent="0.25">
      <c r="A220" s="258">
        <v>0.88000000000000045</v>
      </c>
      <c r="B220" s="260">
        <v>-0.8272000000000006</v>
      </c>
      <c r="C220" s="260">
        <v>-0.82775296000000054</v>
      </c>
      <c r="D220" s="260">
        <v>-0.83155456000000061</v>
      </c>
      <c r="E220" s="260">
        <v>-0.8411795200000004</v>
      </c>
      <c r="F220" s="260">
        <v>-0.85847680000000037</v>
      </c>
      <c r="G220" s="260">
        <v>-0.8845696000000004</v>
      </c>
      <c r="H220" s="260">
        <v>-0.91809280000000026</v>
      </c>
      <c r="I220" s="260">
        <v>-0.95714560000000004</v>
      </c>
      <c r="J220" s="260">
        <v>-1</v>
      </c>
    </row>
    <row r="221" spans="1:10" ht="20.100000000000001" customHeight="1" x14ac:dyDescent="0.25">
      <c r="A221" s="258">
        <v>0.90000000000000047</v>
      </c>
      <c r="B221" s="260">
        <v>-0.85500000000000076</v>
      </c>
      <c r="C221" s="260">
        <v>-0.85546400000000078</v>
      </c>
      <c r="D221" s="260">
        <v>-0.85865400000000069</v>
      </c>
      <c r="E221" s="260">
        <v>-0.86673050000000063</v>
      </c>
      <c r="F221" s="260">
        <v>-0.8812450000000005</v>
      </c>
      <c r="G221" s="260">
        <v>-0.9031400000000005</v>
      </c>
      <c r="H221" s="260">
        <v>-0.93127000000000038</v>
      </c>
      <c r="I221" s="260">
        <v>-0.96404000000000023</v>
      </c>
      <c r="J221" s="260">
        <v>-1</v>
      </c>
    </row>
    <row r="222" spans="1:10" ht="20.100000000000001" customHeight="1" x14ac:dyDescent="0.25">
      <c r="A222" s="258">
        <v>0.92000000000000048</v>
      </c>
      <c r="B222" s="260">
        <v>-0.88320000000000065</v>
      </c>
      <c r="C222" s="260">
        <v>-0.88357376000000054</v>
      </c>
      <c r="D222" s="260">
        <v>-0.8861433600000006</v>
      </c>
      <c r="E222" s="260">
        <v>-0.89264912000000052</v>
      </c>
      <c r="F222" s="260">
        <v>-0.9043408000000005</v>
      </c>
      <c r="G222" s="260">
        <v>-0.9219776000000004</v>
      </c>
      <c r="H222" s="260">
        <v>-0.94463680000000028</v>
      </c>
      <c r="I222" s="260">
        <v>-0.97103360000000005</v>
      </c>
      <c r="J222" s="260">
        <v>-1</v>
      </c>
    </row>
    <row r="223" spans="1:10" ht="20.100000000000001" customHeight="1" x14ac:dyDescent="0.25">
      <c r="A223" s="258">
        <v>0.9400000000000005</v>
      </c>
      <c r="B223" s="260">
        <v>-0.91180000000000083</v>
      </c>
      <c r="C223" s="260">
        <v>-0.91208224000000071</v>
      </c>
      <c r="D223" s="260">
        <v>-0.91402264000000077</v>
      </c>
      <c r="E223" s="260">
        <v>-0.91893538000000075</v>
      </c>
      <c r="F223" s="260">
        <v>-0.92776420000000059</v>
      </c>
      <c r="G223" s="260">
        <v>-0.94108240000000054</v>
      </c>
      <c r="H223" s="260">
        <v>-0.9581932000000003</v>
      </c>
      <c r="I223" s="260">
        <v>-0.97812640000000017</v>
      </c>
      <c r="J223" s="260">
        <v>-1</v>
      </c>
    </row>
    <row r="224" spans="1:10" ht="20.100000000000001" customHeight="1" x14ac:dyDescent="0.25">
      <c r="A224" s="258">
        <v>0.96000000000000052</v>
      </c>
      <c r="B224" s="260">
        <v>-0.94080000000000075</v>
      </c>
      <c r="C224" s="260">
        <v>-0.94098944000000073</v>
      </c>
      <c r="D224" s="260">
        <v>-0.94229184000000077</v>
      </c>
      <c r="E224" s="260">
        <v>-0.94558928000000064</v>
      </c>
      <c r="F224" s="260">
        <v>-0.95151520000000067</v>
      </c>
      <c r="G224" s="260">
        <v>-0.96045440000000037</v>
      </c>
      <c r="H224" s="260">
        <v>-0.97193920000000034</v>
      </c>
      <c r="I224" s="260">
        <v>-0.98531840000000015</v>
      </c>
      <c r="J224" s="260">
        <v>-1</v>
      </c>
    </row>
    <row r="225" spans="1:10" ht="20.100000000000001" customHeight="1" x14ac:dyDescent="0.25">
      <c r="A225" s="258">
        <v>0.98000000000000054</v>
      </c>
      <c r="B225" s="260">
        <v>-0.97020000000000084</v>
      </c>
      <c r="C225" s="260">
        <v>-0.97029536000000083</v>
      </c>
      <c r="D225" s="260">
        <v>-0.97095096000000081</v>
      </c>
      <c r="E225" s="260">
        <v>-0.97261082000000076</v>
      </c>
      <c r="F225" s="260">
        <v>-0.97559380000000062</v>
      </c>
      <c r="G225" s="260">
        <v>-0.98009360000000056</v>
      </c>
      <c r="H225" s="260">
        <v>-0.98587480000000038</v>
      </c>
      <c r="I225" s="260">
        <v>-0.9926096000000002</v>
      </c>
      <c r="J225" s="260">
        <v>-1</v>
      </c>
    </row>
    <row r="226" spans="1:10" ht="20.100000000000001" customHeight="1" x14ac:dyDescent="0.25">
      <c r="A226" s="258">
        <v>1.0000000000000004</v>
      </c>
      <c r="B226" s="260">
        <v>-1.0000000000000007</v>
      </c>
      <c r="C226" s="260">
        <v>-1.0000000000000007</v>
      </c>
      <c r="D226" s="260">
        <v>-1.0000000000000007</v>
      </c>
      <c r="E226" s="260">
        <v>-1.0000000000000007</v>
      </c>
      <c r="F226" s="260">
        <v>-1.0000000000000007</v>
      </c>
      <c r="G226" s="260">
        <v>-1.0000000000000004</v>
      </c>
      <c r="H226" s="260">
        <v>-1.0000000000000002</v>
      </c>
      <c r="I226" s="260">
        <v>-1.0000000000000002</v>
      </c>
      <c r="J226" s="260">
        <v>-1</v>
      </c>
    </row>
    <row r="228" spans="1:10" ht="20.100000000000001" customHeight="1" x14ac:dyDescent="0.25">
      <c r="A228" s="173" t="s">
        <v>173</v>
      </c>
      <c r="B228" s="171" t="s">
        <v>174</v>
      </c>
      <c r="C228" s="171"/>
      <c r="D228" s="171"/>
      <c r="E228" s="171"/>
      <c r="F228" s="171"/>
      <c r="G228" s="171"/>
      <c r="H228" s="171"/>
      <c r="I228" s="171"/>
      <c r="J228" s="171"/>
    </row>
    <row r="229" spans="1:10" ht="20.100000000000001" customHeight="1" x14ac:dyDescent="0.25">
      <c r="A229" s="174"/>
      <c r="B229" s="176" t="s">
        <v>379</v>
      </c>
      <c r="C229" s="176"/>
      <c r="D229" s="176"/>
      <c r="E229" s="176"/>
      <c r="F229" s="176"/>
      <c r="G229" s="176"/>
      <c r="H229" s="176"/>
      <c r="I229" s="176"/>
      <c r="J229" s="176"/>
    </row>
    <row r="230" spans="1:10" ht="20.100000000000001" customHeight="1" x14ac:dyDescent="0.25">
      <c r="A230" s="174"/>
      <c r="B230" s="176" t="s">
        <v>175</v>
      </c>
      <c r="C230" s="176"/>
      <c r="D230" s="176"/>
      <c r="E230" s="176"/>
      <c r="F230" s="176"/>
      <c r="G230" s="176"/>
      <c r="H230" s="176"/>
      <c r="I230" s="176"/>
      <c r="J230" s="176"/>
    </row>
    <row r="231" spans="1:10" ht="20.100000000000001" customHeight="1" x14ac:dyDescent="0.25">
      <c r="A231" s="175"/>
      <c r="B231" s="267" t="s">
        <v>127</v>
      </c>
      <c r="C231" s="267" t="s">
        <v>129</v>
      </c>
      <c r="D231" s="267" t="s">
        <v>132</v>
      </c>
      <c r="E231" s="267" t="s">
        <v>134</v>
      </c>
      <c r="F231" s="267" t="s">
        <v>137</v>
      </c>
      <c r="G231" s="267" t="s">
        <v>140</v>
      </c>
      <c r="H231" s="267" t="s">
        <v>143</v>
      </c>
      <c r="I231" s="267" t="s">
        <v>146</v>
      </c>
      <c r="J231" s="267" t="s">
        <v>60</v>
      </c>
    </row>
    <row r="232" spans="1:10" ht="20.100000000000001" customHeight="1" x14ac:dyDescent="0.25">
      <c r="A232" s="258">
        <v>0</v>
      </c>
      <c r="B232" s="261">
        <v>1</v>
      </c>
      <c r="C232" s="261">
        <v>0.99680000000000002</v>
      </c>
      <c r="D232" s="261">
        <v>0.9748</v>
      </c>
      <c r="E232" s="261">
        <v>0.91910000000000003</v>
      </c>
      <c r="F232" s="261">
        <v>0.81899999999999995</v>
      </c>
      <c r="G232" s="261">
        <v>0.66799999999999993</v>
      </c>
      <c r="H232" s="261">
        <v>0.47399999999999998</v>
      </c>
      <c r="I232" s="261">
        <v>0.248</v>
      </c>
      <c r="J232" s="261">
        <v>0</v>
      </c>
    </row>
    <row r="233" spans="1:10" ht="20.100000000000001" customHeight="1" x14ac:dyDescent="0.25">
      <c r="A233" s="258">
        <v>0.02</v>
      </c>
      <c r="B233" s="261">
        <v>0.98980000000000001</v>
      </c>
      <c r="C233" s="261">
        <v>0.98663263999999995</v>
      </c>
      <c r="D233" s="261">
        <v>0.96485704000000005</v>
      </c>
      <c r="E233" s="261">
        <v>0.90972518000000002</v>
      </c>
      <c r="F233" s="261">
        <v>0.81064619999999998</v>
      </c>
      <c r="G233" s="261">
        <v>0.66118639999999984</v>
      </c>
      <c r="H233" s="261">
        <v>0.46916519999999995</v>
      </c>
      <c r="I233" s="261">
        <v>0.24547039999999998</v>
      </c>
      <c r="J233" s="261">
        <v>0</v>
      </c>
    </row>
    <row r="234" spans="1:10" ht="20.100000000000001" customHeight="1" x14ac:dyDescent="0.25">
      <c r="A234" s="258">
        <v>0.04</v>
      </c>
      <c r="B234" s="261">
        <v>0.97919999999999996</v>
      </c>
      <c r="C234" s="261">
        <v>0.97606656000000003</v>
      </c>
      <c r="D234" s="261">
        <v>0.95452415999999995</v>
      </c>
      <c r="E234" s="261">
        <v>0.89998272000000001</v>
      </c>
      <c r="F234" s="261">
        <v>0.80196480000000003</v>
      </c>
      <c r="G234" s="261">
        <v>0.65410559999999995</v>
      </c>
      <c r="H234" s="261">
        <v>0.46414080000000002</v>
      </c>
      <c r="I234" s="261">
        <v>0.24284159999999999</v>
      </c>
      <c r="J234" s="261">
        <v>0</v>
      </c>
    </row>
    <row r="235" spans="1:10" ht="20.100000000000001" customHeight="1" x14ac:dyDescent="0.25">
      <c r="A235" s="258">
        <v>0.06</v>
      </c>
      <c r="B235" s="261">
        <v>0.96819999999999995</v>
      </c>
      <c r="C235" s="261">
        <v>0.96510176000000003</v>
      </c>
      <c r="D235" s="261">
        <v>0.94380136000000003</v>
      </c>
      <c r="E235" s="261">
        <v>0.88987262</v>
      </c>
      <c r="F235" s="261">
        <v>0.79295579999999999</v>
      </c>
      <c r="G235" s="261">
        <v>0.64675760000000004</v>
      </c>
      <c r="H235" s="261">
        <v>0.45892679999999997</v>
      </c>
      <c r="I235" s="261">
        <v>0.24011359999999993</v>
      </c>
      <c r="J235" s="261">
        <v>0</v>
      </c>
    </row>
    <row r="236" spans="1:10" ht="20.100000000000001" customHeight="1" x14ac:dyDescent="0.25">
      <c r="A236" s="258">
        <v>0.08</v>
      </c>
      <c r="B236" s="261">
        <v>0.95679999999999998</v>
      </c>
      <c r="C236" s="261">
        <v>0.95373823999999996</v>
      </c>
      <c r="D236" s="261">
        <v>0.93268863999999996</v>
      </c>
      <c r="E236" s="261">
        <v>0.87939487999999999</v>
      </c>
      <c r="F236" s="261">
        <v>0.78361919999999996</v>
      </c>
      <c r="G236" s="261">
        <v>0.63914239999999989</v>
      </c>
      <c r="H236" s="261">
        <v>0.4535231999999999</v>
      </c>
      <c r="I236" s="261">
        <v>0.2372863999999999</v>
      </c>
      <c r="J236" s="261">
        <v>0</v>
      </c>
    </row>
    <row r="237" spans="1:10" ht="20.100000000000001" customHeight="1" x14ac:dyDescent="0.25">
      <c r="A237" s="258">
        <v>0.1</v>
      </c>
      <c r="B237" s="261">
        <v>0.94499999999999995</v>
      </c>
      <c r="C237" s="261">
        <v>0.94197600000000004</v>
      </c>
      <c r="D237" s="261">
        <v>0.92118599999999995</v>
      </c>
      <c r="E237" s="261">
        <v>0.86854949999999997</v>
      </c>
      <c r="F237" s="261">
        <v>0.77395499999999995</v>
      </c>
      <c r="G237" s="261">
        <v>0.63125999999999993</v>
      </c>
      <c r="H237" s="261">
        <v>0.44792999999999994</v>
      </c>
      <c r="I237" s="261">
        <v>0.2343599999999999</v>
      </c>
      <c r="J237" s="261">
        <v>0</v>
      </c>
    </row>
    <row r="238" spans="1:10" ht="20.100000000000001" customHeight="1" x14ac:dyDescent="0.25">
      <c r="A238" s="258">
        <v>0.12000000000000001</v>
      </c>
      <c r="B238" s="261">
        <v>0.93279999999999996</v>
      </c>
      <c r="C238" s="261">
        <v>0.92981504000000004</v>
      </c>
      <c r="D238" s="261">
        <v>0.90929344000000001</v>
      </c>
      <c r="E238" s="261">
        <v>0.85733647999999996</v>
      </c>
      <c r="F238" s="261">
        <v>0.76396319999999995</v>
      </c>
      <c r="G238" s="261">
        <v>0.62311040000000006</v>
      </c>
      <c r="H238" s="261">
        <v>0.44214719999999996</v>
      </c>
      <c r="I238" s="261">
        <v>0.23133440000000005</v>
      </c>
      <c r="J238" s="261">
        <v>0</v>
      </c>
    </row>
    <row r="239" spans="1:10" ht="20.100000000000001" customHeight="1" x14ac:dyDescent="0.25">
      <c r="A239" s="258">
        <v>0.14000000000000001</v>
      </c>
      <c r="B239" s="261">
        <v>0.92020000000000002</v>
      </c>
      <c r="C239" s="261">
        <v>0.91725535999999996</v>
      </c>
      <c r="D239" s="261">
        <v>0.89701096000000002</v>
      </c>
      <c r="E239" s="261">
        <v>0.84575581999999994</v>
      </c>
      <c r="F239" s="261">
        <v>0.75364379999999997</v>
      </c>
      <c r="G239" s="261">
        <v>0.61469359999999995</v>
      </c>
      <c r="H239" s="261">
        <v>0.43617479999999997</v>
      </c>
      <c r="I239" s="261">
        <v>0.22820960000000001</v>
      </c>
      <c r="J239" s="261">
        <v>0</v>
      </c>
    </row>
    <row r="240" spans="1:10" ht="20.100000000000001" customHeight="1" x14ac:dyDescent="0.25">
      <c r="A240" s="258">
        <v>0.16</v>
      </c>
      <c r="B240" s="261">
        <v>0.90720000000000001</v>
      </c>
      <c r="C240" s="261">
        <v>0.90429695999999993</v>
      </c>
      <c r="D240" s="261">
        <v>0.88433856</v>
      </c>
      <c r="E240" s="261">
        <v>0.83380751999999991</v>
      </c>
      <c r="F240" s="261">
        <v>0.74299680000000001</v>
      </c>
      <c r="G240" s="261">
        <v>0.60600959999999993</v>
      </c>
      <c r="H240" s="261">
        <v>0.43001279999999997</v>
      </c>
      <c r="I240" s="261">
        <v>0.22498560000000001</v>
      </c>
      <c r="J240" s="261">
        <v>0</v>
      </c>
    </row>
    <row r="241" spans="1:10" ht="20.100000000000001" customHeight="1" x14ac:dyDescent="0.25">
      <c r="A241" s="258">
        <v>0.18</v>
      </c>
      <c r="B241" s="261">
        <v>0.89380000000000004</v>
      </c>
      <c r="C241" s="261">
        <v>0.89093984000000004</v>
      </c>
      <c r="D241" s="261">
        <v>0.87127624000000004</v>
      </c>
      <c r="E241" s="261">
        <v>0.82149158</v>
      </c>
      <c r="F241" s="261">
        <v>0.73202220000000007</v>
      </c>
      <c r="G241" s="261">
        <v>0.5970584000000001</v>
      </c>
      <c r="H241" s="261">
        <v>0.42366120000000007</v>
      </c>
      <c r="I241" s="261">
        <v>0.22166239999999993</v>
      </c>
      <c r="J241" s="261">
        <v>0</v>
      </c>
    </row>
    <row r="242" spans="1:10" ht="20.100000000000001" customHeight="1" x14ac:dyDescent="0.25">
      <c r="A242" s="258">
        <v>0.19999999999999998</v>
      </c>
      <c r="B242" s="261">
        <v>0.88</v>
      </c>
      <c r="C242" s="261">
        <v>0.87718399999999996</v>
      </c>
      <c r="D242" s="261">
        <v>0.85782400000000003</v>
      </c>
      <c r="E242" s="261">
        <v>0.80880799999999997</v>
      </c>
      <c r="F242" s="261">
        <v>0.72072000000000003</v>
      </c>
      <c r="G242" s="261">
        <v>0.58783999999999992</v>
      </c>
      <c r="H242" s="261">
        <v>0.41711999999999994</v>
      </c>
      <c r="I242" s="261">
        <v>0.21823999999999999</v>
      </c>
      <c r="J242" s="261">
        <v>0</v>
      </c>
    </row>
    <row r="243" spans="1:10" ht="20.100000000000001" customHeight="1" x14ac:dyDescent="0.25">
      <c r="A243" s="258">
        <v>0.21999999999999997</v>
      </c>
      <c r="B243" s="261">
        <v>0.86580000000000001</v>
      </c>
      <c r="C243" s="261">
        <v>0.86302944000000004</v>
      </c>
      <c r="D243" s="261">
        <v>0.84398183999999998</v>
      </c>
      <c r="E243" s="261">
        <v>0.79575678000000005</v>
      </c>
      <c r="F243" s="261">
        <v>0.7090902</v>
      </c>
      <c r="G243" s="261">
        <v>0.57835440000000005</v>
      </c>
      <c r="H243" s="261">
        <v>0.41038920000000001</v>
      </c>
      <c r="I243" s="261">
        <v>0.21471839999999998</v>
      </c>
      <c r="J243" s="261">
        <v>0</v>
      </c>
    </row>
    <row r="244" spans="1:10" ht="20.100000000000001" customHeight="1" x14ac:dyDescent="0.25">
      <c r="A244" s="258">
        <v>0.23999999999999996</v>
      </c>
      <c r="B244" s="261">
        <v>0.85119999999999996</v>
      </c>
      <c r="C244" s="261">
        <v>0.84847616000000003</v>
      </c>
      <c r="D244" s="261">
        <v>0.82974976</v>
      </c>
      <c r="E244" s="261">
        <v>0.78233792000000002</v>
      </c>
      <c r="F244" s="261">
        <v>0.6971328</v>
      </c>
      <c r="G244" s="261">
        <v>0.56860159999999993</v>
      </c>
      <c r="H244" s="261">
        <v>0.40346879999999996</v>
      </c>
      <c r="I244" s="261">
        <v>0.2110976</v>
      </c>
      <c r="J244" s="261">
        <v>0</v>
      </c>
    </row>
    <row r="245" spans="1:10" ht="20.100000000000001" customHeight="1" x14ac:dyDescent="0.25">
      <c r="A245" s="258">
        <v>0.25999999999999995</v>
      </c>
      <c r="B245" s="261">
        <v>0.83620000000000005</v>
      </c>
      <c r="C245" s="261">
        <v>0.83352416000000007</v>
      </c>
      <c r="D245" s="261">
        <v>0.81512775999999998</v>
      </c>
      <c r="E245" s="261">
        <v>0.76855141999999999</v>
      </c>
      <c r="F245" s="261">
        <v>0.68484780000000001</v>
      </c>
      <c r="G245" s="261">
        <v>0.5585815999999999</v>
      </c>
      <c r="H245" s="261">
        <v>0.39635880000000001</v>
      </c>
      <c r="I245" s="261">
        <v>0.20737759999999994</v>
      </c>
      <c r="J245" s="261">
        <v>0</v>
      </c>
    </row>
    <row r="246" spans="1:10" ht="20.100000000000001" customHeight="1" x14ac:dyDescent="0.25">
      <c r="A246" s="258">
        <v>0.27999999999999997</v>
      </c>
      <c r="B246" s="261">
        <v>0.82079999999999997</v>
      </c>
      <c r="C246" s="261">
        <v>0.81817344000000003</v>
      </c>
      <c r="D246" s="261">
        <v>0.80011584000000002</v>
      </c>
      <c r="E246" s="261">
        <v>0.75439728000000006</v>
      </c>
      <c r="F246" s="261">
        <v>0.67223520000000003</v>
      </c>
      <c r="G246" s="261">
        <v>0.54829440000000007</v>
      </c>
      <c r="H246" s="261">
        <v>0.38905919999999994</v>
      </c>
      <c r="I246" s="261">
        <v>0.20355840000000003</v>
      </c>
      <c r="J246" s="261">
        <v>0</v>
      </c>
    </row>
    <row r="247" spans="1:10" ht="20.100000000000001" customHeight="1" x14ac:dyDescent="0.25">
      <c r="A247" s="258">
        <v>0.3</v>
      </c>
      <c r="B247" s="261">
        <v>0.80499999999999994</v>
      </c>
      <c r="C247" s="261">
        <v>0.80242400000000003</v>
      </c>
      <c r="D247" s="261">
        <v>0.78471400000000002</v>
      </c>
      <c r="E247" s="261">
        <v>0.73987549999999991</v>
      </c>
      <c r="F247" s="261">
        <v>0.65929499999999996</v>
      </c>
      <c r="G247" s="261">
        <v>0.53774</v>
      </c>
      <c r="H247" s="261">
        <v>0.38156999999999996</v>
      </c>
      <c r="I247" s="261">
        <v>0.19964000000000004</v>
      </c>
      <c r="J247" s="261">
        <v>0</v>
      </c>
    </row>
    <row r="248" spans="1:10" ht="20.100000000000001" customHeight="1" x14ac:dyDescent="0.25">
      <c r="A248" s="258">
        <v>0.32</v>
      </c>
      <c r="B248" s="261">
        <v>0.78879999999999995</v>
      </c>
      <c r="C248" s="261">
        <v>0.78627583999999995</v>
      </c>
      <c r="D248" s="261">
        <v>0.76892223999999998</v>
      </c>
      <c r="E248" s="261">
        <v>0.72498607999999998</v>
      </c>
      <c r="F248" s="261">
        <v>0.64602720000000002</v>
      </c>
      <c r="G248" s="261">
        <v>0.52691840000000001</v>
      </c>
      <c r="H248" s="261">
        <v>0.37389120000000009</v>
      </c>
      <c r="I248" s="261">
        <v>0.19562239999999997</v>
      </c>
      <c r="J248" s="261">
        <v>0</v>
      </c>
    </row>
    <row r="249" spans="1:10" ht="20.100000000000001" customHeight="1" x14ac:dyDescent="0.25">
      <c r="A249" s="258">
        <v>0.34</v>
      </c>
      <c r="B249" s="261">
        <v>0.7722</v>
      </c>
      <c r="C249" s="261">
        <v>0.76972895999999991</v>
      </c>
      <c r="D249" s="261">
        <v>0.75274055999999989</v>
      </c>
      <c r="E249" s="261">
        <v>0.70972901999999993</v>
      </c>
      <c r="F249" s="261">
        <v>0.63243179999999999</v>
      </c>
      <c r="G249" s="261">
        <v>0.5158296</v>
      </c>
      <c r="H249" s="261">
        <v>0.36602279999999998</v>
      </c>
      <c r="I249" s="261">
        <v>0.19150559999999983</v>
      </c>
      <c r="J249" s="261">
        <v>0</v>
      </c>
    </row>
    <row r="250" spans="1:10" ht="20.100000000000001" customHeight="1" x14ac:dyDescent="0.25">
      <c r="A250" s="258">
        <v>0.36000000000000004</v>
      </c>
      <c r="B250" s="261">
        <v>0.75519999999999998</v>
      </c>
      <c r="C250" s="261">
        <v>0.75278336000000001</v>
      </c>
      <c r="D250" s="261">
        <v>0.73616895999999998</v>
      </c>
      <c r="E250" s="261">
        <v>0.69410432</v>
      </c>
      <c r="F250" s="261">
        <v>0.61850880000000008</v>
      </c>
      <c r="G250" s="261">
        <v>0.50447360000000008</v>
      </c>
      <c r="H250" s="261">
        <v>0.35796479999999997</v>
      </c>
      <c r="I250" s="261">
        <v>0.18728960000000006</v>
      </c>
      <c r="J250" s="261">
        <v>0</v>
      </c>
    </row>
    <row r="251" spans="1:10" ht="20.100000000000001" customHeight="1" x14ac:dyDescent="0.25">
      <c r="A251" s="258">
        <v>0.38000000000000006</v>
      </c>
      <c r="B251" s="261">
        <v>0.73780000000000001</v>
      </c>
      <c r="C251" s="261">
        <v>0.73543903999999993</v>
      </c>
      <c r="D251" s="261">
        <v>0.71920743999999992</v>
      </c>
      <c r="E251" s="261">
        <v>0.67811197999999995</v>
      </c>
      <c r="F251" s="261">
        <v>0.60425819999999997</v>
      </c>
      <c r="G251" s="261">
        <v>0.49285039999999991</v>
      </c>
      <c r="H251" s="261">
        <v>0.34971720000000006</v>
      </c>
      <c r="I251" s="261">
        <v>0.18297439999999998</v>
      </c>
      <c r="J251" s="261">
        <v>0</v>
      </c>
    </row>
    <row r="252" spans="1:10" ht="20.100000000000001" customHeight="1" x14ac:dyDescent="0.25">
      <c r="A252" s="258">
        <v>0.40000000000000008</v>
      </c>
      <c r="B252" s="261">
        <v>0.72</v>
      </c>
      <c r="C252" s="261">
        <v>0.71769599999999989</v>
      </c>
      <c r="D252" s="261">
        <v>0.70185599999999992</v>
      </c>
      <c r="E252" s="261">
        <v>0.6617519999999999</v>
      </c>
      <c r="F252" s="261">
        <v>0.58967999999999987</v>
      </c>
      <c r="G252" s="261">
        <v>0.48095999999999994</v>
      </c>
      <c r="H252" s="261">
        <v>0.34127999999999981</v>
      </c>
      <c r="I252" s="261">
        <v>0.17855999999999994</v>
      </c>
      <c r="J252" s="261">
        <v>0</v>
      </c>
    </row>
    <row r="253" spans="1:10" ht="20.100000000000001" customHeight="1" x14ac:dyDescent="0.25">
      <c r="A253" s="258">
        <v>0.4200000000000001</v>
      </c>
      <c r="B253" s="261">
        <v>0.70179999999999998</v>
      </c>
      <c r="C253" s="261">
        <v>0.69955423999999988</v>
      </c>
      <c r="D253" s="261">
        <v>0.68411464</v>
      </c>
      <c r="E253" s="261">
        <v>0.64502437999999995</v>
      </c>
      <c r="F253" s="261">
        <v>0.57477420000000001</v>
      </c>
      <c r="G253" s="261">
        <v>0.46880239999999984</v>
      </c>
      <c r="H253" s="261">
        <v>0.33265319999999998</v>
      </c>
      <c r="I253" s="261">
        <v>0.17404640000000005</v>
      </c>
      <c r="J253" s="261">
        <v>0</v>
      </c>
    </row>
    <row r="254" spans="1:10" ht="20.100000000000001" customHeight="1" x14ac:dyDescent="0.25">
      <c r="A254" s="258">
        <v>0.44000000000000011</v>
      </c>
      <c r="B254" s="261">
        <v>0.68319999999999992</v>
      </c>
      <c r="C254" s="261">
        <v>0.68101375999999991</v>
      </c>
      <c r="D254" s="261">
        <v>0.66598336000000002</v>
      </c>
      <c r="E254" s="261">
        <v>0.6279291199999999</v>
      </c>
      <c r="F254" s="261">
        <v>0.55954079999999995</v>
      </c>
      <c r="G254" s="261">
        <v>0.45637759999999994</v>
      </c>
      <c r="H254" s="261">
        <v>0.32383680000000004</v>
      </c>
      <c r="I254" s="261">
        <v>0.16943359999999996</v>
      </c>
      <c r="J254" s="261">
        <v>0</v>
      </c>
    </row>
    <row r="255" spans="1:10" ht="20.100000000000001" customHeight="1" x14ac:dyDescent="0.25">
      <c r="A255" s="258">
        <v>0.46000000000000013</v>
      </c>
      <c r="B255" s="261">
        <v>0.6641999999999999</v>
      </c>
      <c r="C255" s="261">
        <v>0.66207455999999987</v>
      </c>
      <c r="D255" s="261">
        <v>0.6474621599999999</v>
      </c>
      <c r="E255" s="261">
        <v>0.61046621999999984</v>
      </c>
      <c r="F255" s="261">
        <v>0.5439797999999999</v>
      </c>
      <c r="G255" s="261">
        <v>0.4436855999999999</v>
      </c>
      <c r="H255" s="261">
        <v>0.31483079999999997</v>
      </c>
      <c r="I255" s="261">
        <v>0.16472159999999991</v>
      </c>
      <c r="J255" s="261">
        <v>0</v>
      </c>
    </row>
    <row r="256" spans="1:10" ht="20.100000000000001" customHeight="1" x14ac:dyDescent="0.25">
      <c r="A256" s="258">
        <v>0.48000000000000015</v>
      </c>
      <c r="B256" s="261">
        <v>0.64479999999999982</v>
      </c>
      <c r="C256" s="261">
        <v>0.64273663999999986</v>
      </c>
      <c r="D256" s="261">
        <v>0.62855103999999984</v>
      </c>
      <c r="E256" s="261">
        <v>0.59263567999999989</v>
      </c>
      <c r="F256" s="261">
        <v>0.52809119999999998</v>
      </c>
      <c r="G256" s="261">
        <v>0.43072639999999995</v>
      </c>
      <c r="H256" s="261">
        <v>0.30563519999999977</v>
      </c>
      <c r="I256" s="261">
        <v>0.15991040000000001</v>
      </c>
      <c r="J256" s="261">
        <v>0</v>
      </c>
    </row>
    <row r="257" spans="1:10" ht="20.100000000000001" customHeight="1" x14ac:dyDescent="0.25">
      <c r="A257" s="258">
        <v>0.50000000000000011</v>
      </c>
      <c r="B257" s="261">
        <v>0.62499999999999978</v>
      </c>
      <c r="C257" s="261">
        <v>0.62299999999999978</v>
      </c>
      <c r="D257" s="261">
        <v>0.60924999999999985</v>
      </c>
      <c r="E257" s="261">
        <v>0.57443749999999993</v>
      </c>
      <c r="F257" s="261">
        <v>0.51187499999999986</v>
      </c>
      <c r="G257" s="261">
        <v>0.41749999999999987</v>
      </c>
      <c r="H257" s="261">
        <v>0.29625000000000001</v>
      </c>
      <c r="I257" s="261">
        <v>0.15500000000000003</v>
      </c>
      <c r="J257" s="261">
        <v>0</v>
      </c>
    </row>
    <row r="258" spans="1:10" ht="20.100000000000001" customHeight="1" x14ac:dyDescent="0.25">
      <c r="A258" s="258">
        <v>0.52000000000000013</v>
      </c>
      <c r="B258" s="261">
        <v>0.60479999999999989</v>
      </c>
      <c r="C258" s="261">
        <v>0.60286463999999995</v>
      </c>
      <c r="D258" s="261">
        <v>0.58955903999999992</v>
      </c>
      <c r="E258" s="261">
        <v>0.55587167999999987</v>
      </c>
      <c r="F258" s="261">
        <v>0.49533119999999986</v>
      </c>
      <c r="G258" s="261">
        <v>0.40400639999999999</v>
      </c>
      <c r="H258" s="261">
        <v>0.28667519999999991</v>
      </c>
      <c r="I258" s="261">
        <v>0.14999039999999997</v>
      </c>
      <c r="J258" s="261">
        <v>0</v>
      </c>
    </row>
    <row r="259" spans="1:10" ht="20.100000000000001" customHeight="1" x14ac:dyDescent="0.25">
      <c r="A259" s="258">
        <v>0.54000000000000015</v>
      </c>
      <c r="B259" s="261">
        <v>0.58419999999999983</v>
      </c>
      <c r="C259" s="261">
        <v>0.58233055999999983</v>
      </c>
      <c r="D259" s="261">
        <v>0.56947815999999984</v>
      </c>
      <c r="E259" s="261">
        <v>0.53693821999999991</v>
      </c>
      <c r="F259" s="261">
        <v>0.47845979999999988</v>
      </c>
      <c r="G259" s="261">
        <v>0.39024559999999986</v>
      </c>
      <c r="H259" s="261">
        <v>0.27691080000000001</v>
      </c>
      <c r="I259" s="261">
        <v>0.14488159999999994</v>
      </c>
      <c r="J259" s="261">
        <v>0</v>
      </c>
    </row>
    <row r="260" spans="1:10" ht="20.100000000000001" customHeight="1" x14ac:dyDescent="0.25">
      <c r="A260" s="258">
        <v>0.56000000000000016</v>
      </c>
      <c r="B260" s="261">
        <v>0.56319999999999981</v>
      </c>
      <c r="C260" s="261">
        <v>0.56139775999999975</v>
      </c>
      <c r="D260" s="261">
        <v>0.54900735999999983</v>
      </c>
      <c r="E260" s="261">
        <v>0.51763711999999984</v>
      </c>
      <c r="F260" s="261">
        <v>0.4612607999999998</v>
      </c>
      <c r="G260" s="261">
        <v>0.37621759999999982</v>
      </c>
      <c r="H260" s="261">
        <v>0.26695679999999977</v>
      </c>
      <c r="I260" s="261">
        <v>0.13967359999999995</v>
      </c>
      <c r="J260" s="261">
        <v>0</v>
      </c>
    </row>
    <row r="261" spans="1:10" ht="20.100000000000001" customHeight="1" x14ac:dyDescent="0.25">
      <c r="A261" s="258">
        <v>0.58000000000000018</v>
      </c>
      <c r="B261" s="261">
        <v>0.54179999999999984</v>
      </c>
      <c r="C261" s="261">
        <v>0.54006623999999981</v>
      </c>
      <c r="D261" s="261">
        <v>0.52814663999999989</v>
      </c>
      <c r="E261" s="261">
        <v>0.49796837999999988</v>
      </c>
      <c r="F261" s="261">
        <v>0.44373419999999986</v>
      </c>
      <c r="G261" s="261">
        <v>0.36192239999999987</v>
      </c>
      <c r="H261" s="261">
        <v>0.25681319999999996</v>
      </c>
      <c r="I261" s="261">
        <v>0.1343664</v>
      </c>
      <c r="J261" s="261">
        <v>0</v>
      </c>
    </row>
    <row r="262" spans="1:10" ht="20.100000000000001" customHeight="1" x14ac:dyDescent="0.25">
      <c r="A262" s="258">
        <v>0.6000000000000002</v>
      </c>
      <c r="B262" s="261">
        <v>0.5199999999999998</v>
      </c>
      <c r="C262" s="261">
        <v>0.51833599999999969</v>
      </c>
      <c r="D262" s="261">
        <v>0.50689599999999979</v>
      </c>
      <c r="E262" s="261">
        <v>0.4779319999999998</v>
      </c>
      <c r="F262" s="261">
        <v>0.42587999999999981</v>
      </c>
      <c r="G262" s="261">
        <v>0.34735999999999989</v>
      </c>
      <c r="H262" s="261">
        <v>0.24647999999999992</v>
      </c>
      <c r="I262" s="261">
        <v>0.12895999999999985</v>
      </c>
      <c r="J262" s="261">
        <v>0</v>
      </c>
    </row>
    <row r="263" spans="1:10" ht="20.100000000000001" customHeight="1" x14ac:dyDescent="0.25">
      <c r="A263" s="258">
        <v>0.62000000000000022</v>
      </c>
      <c r="B263" s="261">
        <v>0.4977999999999998</v>
      </c>
      <c r="C263" s="261">
        <v>0.49620703999999982</v>
      </c>
      <c r="D263" s="261">
        <v>0.48525543999999987</v>
      </c>
      <c r="E263" s="261">
        <v>0.45752797999999983</v>
      </c>
      <c r="F263" s="261">
        <v>0.40769819999999979</v>
      </c>
      <c r="G263" s="261">
        <v>0.33253039999999989</v>
      </c>
      <c r="H263" s="261">
        <v>0.23595719999999987</v>
      </c>
      <c r="I263" s="261">
        <v>0.12345439999999996</v>
      </c>
      <c r="J263" s="261">
        <v>0</v>
      </c>
    </row>
    <row r="264" spans="1:10" ht="20.100000000000001" customHeight="1" x14ac:dyDescent="0.25">
      <c r="A264" s="258">
        <v>0.64000000000000024</v>
      </c>
      <c r="B264" s="261">
        <v>0.47519999999999973</v>
      </c>
      <c r="C264" s="261">
        <v>0.47367935999999977</v>
      </c>
      <c r="D264" s="261">
        <v>0.46322495999999969</v>
      </c>
      <c r="E264" s="261">
        <v>0.43675631999999975</v>
      </c>
      <c r="F264" s="261">
        <v>0.38918879999999978</v>
      </c>
      <c r="G264" s="261">
        <v>0.31743359999999976</v>
      </c>
      <c r="H264" s="261">
        <v>0.2252447999999998</v>
      </c>
      <c r="I264" s="261">
        <v>0.11784959999999989</v>
      </c>
      <c r="J264" s="261">
        <v>0</v>
      </c>
    </row>
    <row r="265" spans="1:10" ht="20.100000000000001" customHeight="1" x14ac:dyDescent="0.25">
      <c r="A265" s="258">
        <v>0.66000000000000025</v>
      </c>
      <c r="B265" s="261">
        <v>0.45219999999999971</v>
      </c>
      <c r="C265" s="261">
        <v>0.45075295999999976</v>
      </c>
      <c r="D265" s="261">
        <v>0.44080455999999968</v>
      </c>
      <c r="E265" s="261">
        <v>0.41561701999999978</v>
      </c>
      <c r="F265" s="261">
        <v>0.37035179999999979</v>
      </c>
      <c r="G265" s="261">
        <v>0.30206959999999983</v>
      </c>
      <c r="H265" s="261">
        <v>0.21434279999999983</v>
      </c>
      <c r="I265" s="261">
        <v>0.11214559999999996</v>
      </c>
      <c r="J265" s="261">
        <v>0</v>
      </c>
    </row>
    <row r="266" spans="1:10" ht="20.100000000000001" customHeight="1" x14ac:dyDescent="0.25">
      <c r="A266" s="258">
        <v>0.68000000000000027</v>
      </c>
      <c r="B266" s="261">
        <v>0.42879999999999963</v>
      </c>
      <c r="C266" s="261">
        <v>0.42742783999999956</v>
      </c>
      <c r="D266" s="261">
        <v>0.41799423999999963</v>
      </c>
      <c r="E266" s="261">
        <v>0.3941100799999997</v>
      </c>
      <c r="F266" s="261">
        <v>0.3511871999999997</v>
      </c>
      <c r="G266" s="261">
        <v>0.28643839999999965</v>
      </c>
      <c r="H266" s="261">
        <v>0.20325119999999985</v>
      </c>
      <c r="I266" s="261">
        <v>0.10634239999999973</v>
      </c>
      <c r="J266" s="261">
        <v>0</v>
      </c>
    </row>
    <row r="267" spans="1:10" ht="20.100000000000001" customHeight="1" x14ac:dyDescent="0.25">
      <c r="A267" s="258">
        <v>0.70000000000000029</v>
      </c>
      <c r="B267" s="261">
        <v>0.40499999999999969</v>
      </c>
      <c r="C267" s="261">
        <v>0.40370399999999973</v>
      </c>
      <c r="D267" s="261">
        <v>0.39479399999999965</v>
      </c>
      <c r="E267" s="261">
        <v>0.37223549999999972</v>
      </c>
      <c r="F267" s="261">
        <v>0.33169499999999974</v>
      </c>
      <c r="G267" s="261">
        <v>0.27053999999999978</v>
      </c>
      <c r="H267" s="261">
        <v>0.19196999999999986</v>
      </c>
      <c r="I267" s="261">
        <v>0.10043999999999986</v>
      </c>
      <c r="J267" s="261">
        <v>0</v>
      </c>
    </row>
    <row r="268" spans="1:10" ht="20.100000000000001" customHeight="1" x14ac:dyDescent="0.25">
      <c r="A268" s="258">
        <v>0.72000000000000031</v>
      </c>
      <c r="B268" s="261">
        <v>0.38079999999999958</v>
      </c>
      <c r="C268" s="261">
        <v>0.37958143999999949</v>
      </c>
      <c r="D268" s="261">
        <v>0.37120383999999962</v>
      </c>
      <c r="E268" s="261">
        <v>0.34999327999999963</v>
      </c>
      <c r="F268" s="261">
        <v>0.31187519999999969</v>
      </c>
      <c r="G268" s="261">
        <v>0.25437439999999967</v>
      </c>
      <c r="H268" s="261">
        <v>0.18049919999999986</v>
      </c>
      <c r="I268" s="261">
        <v>9.4438399999999922E-2</v>
      </c>
      <c r="J268" s="261">
        <v>0</v>
      </c>
    </row>
    <row r="269" spans="1:10" ht="20.100000000000001" customHeight="1" x14ac:dyDescent="0.25">
      <c r="A269" s="258">
        <v>0.74000000000000032</v>
      </c>
      <c r="B269" s="261">
        <v>0.35619999999999963</v>
      </c>
      <c r="C269" s="261">
        <v>0.35506015999999962</v>
      </c>
      <c r="D269" s="261">
        <v>0.34722375999999966</v>
      </c>
      <c r="E269" s="261">
        <v>0.32738341999999965</v>
      </c>
      <c r="F269" s="261">
        <v>0.29172779999999965</v>
      </c>
      <c r="G269" s="261">
        <v>0.23794159999999975</v>
      </c>
      <c r="H269" s="261">
        <v>0.16883879999999973</v>
      </c>
      <c r="I269" s="261">
        <v>8.8337599999999794E-2</v>
      </c>
      <c r="J269" s="261">
        <v>0</v>
      </c>
    </row>
    <row r="270" spans="1:10" ht="20.100000000000001" customHeight="1" x14ac:dyDescent="0.25">
      <c r="A270" s="258">
        <v>0.76000000000000034</v>
      </c>
      <c r="B270" s="261">
        <v>0.33119999999999949</v>
      </c>
      <c r="C270" s="261">
        <v>0.33014015999999946</v>
      </c>
      <c r="D270" s="261">
        <v>0.32285375999999943</v>
      </c>
      <c r="E270" s="261">
        <v>0.30440591999999955</v>
      </c>
      <c r="F270" s="261">
        <v>0.27125279999999963</v>
      </c>
      <c r="G270" s="261">
        <v>0.22124159999999959</v>
      </c>
      <c r="H270" s="261">
        <v>0.15698879999999971</v>
      </c>
      <c r="I270" s="261">
        <v>8.2137599999999811E-2</v>
      </c>
      <c r="J270" s="261">
        <v>0</v>
      </c>
    </row>
    <row r="271" spans="1:10" ht="20.100000000000001" customHeight="1" x14ac:dyDescent="0.25">
      <c r="A271" s="258">
        <v>0.78000000000000036</v>
      </c>
      <c r="B271" s="261">
        <v>0.30579999999999952</v>
      </c>
      <c r="C271" s="261">
        <v>0.30482143999999967</v>
      </c>
      <c r="D271" s="261">
        <v>0.2980938399999995</v>
      </c>
      <c r="E271" s="261">
        <v>0.28106077999999957</v>
      </c>
      <c r="F271" s="261">
        <v>0.25045019999999962</v>
      </c>
      <c r="G271" s="261">
        <v>0.20427439999999963</v>
      </c>
      <c r="H271" s="261">
        <v>0.14494919999999978</v>
      </c>
      <c r="I271" s="261">
        <v>7.5838399999999861E-2</v>
      </c>
      <c r="J271" s="261">
        <v>0</v>
      </c>
    </row>
    <row r="272" spans="1:10" ht="20.100000000000001" customHeight="1" x14ac:dyDescent="0.25">
      <c r="A272" s="258">
        <v>0.80000000000000038</v>
      </c>
      <c r="B272" s="261">
        <v>0.27999999999999958</v>
      </c>
      <c r="C272" s="261">
        <v>0.27910399999999957</v>
      </c>
      <c r="D272" s="261">
        <v>0.27294399999999952</v>
      </c>
      <c r="E272" s="261">
        <v>0.25734799999999969</v>
      </c>
      <c r="F272" s="261">
        <v>0.22931999999999964</v>
      </c>
      <c r="G272" s="261">
        <v>0.18703999999999965</v>
      </c>
      <c r="H272" s="261">
        <v>0.13271999999999973</v>
      </c>
      <c r="I272" s="261">
        <v>6.9439999999999835E-2</v>
      </c>
      <c r="J272" s="261">
        <v>0</v>
      </c>
    </row>
    <row r="273" spans="1:10" ht="20.100000000000001" customHeight="1" x14ac:dyDescent="0.25">
      <c r="A273" s="258">
        <v>0.8200000000000004</v>
      </c>
      <c r="B273" s="261">
        <v>0.25379999999999958</v>
      </c>
      <c r="C273" s="261">
        <v>0.25298783999999952</v>
      </c>
      <c r="D273" s="261">
        <v>0.2474042399999995</v>
      </c>
      <c r="E273" s="261">
        <v>0.23326757999999959</v>
      </c>
      <c r="F273" s="261">
        <v>0.20786219999999955</v>
      </c>
      <c r="G273" s="261">
        <v>0.16953839999999976</v>
      </c>
      <c r="H273" s="261">
        <v>0.12030119999999977</v>
      </c>
      <c r="I273" s="261">
        <v>6.2942399999999843E-2</v>
      </c>
      <c r="J273" s="261">
        <v>0</v>
      </c>
    </row>
    <row r="274" spans="1:10" ht="20.100000000000001" customHeight="1" x14ac:dyDescent="0.25">
      <c r="A274" s="258">
        <v>0.84000000000000041</v>
      </c>
      <c r="B274" s="261">
        <v>0.2271999999999994</v>
      </c>
      <c r="C274" s="261">
        <v>0.22647295999999939</v>
      </c>
      <c r="D274" s="261">
        <v>0.22147455999999943</v>
      </c>
      <c r="E274" s="261">
        <v>0.20881951999999937</v>
      </c>
      <c r="F274" s="261">
        <v>0.1860767999999996</v>
      </c>
      <c r="G274" s="261">
        <v>0.15176959999999962</v>
      </c>
      <c r="H274" s="261">
        <v>0.10769279999999981</v>
      </c>
      <c r="I274" s="261">
        <v>5.6345599999999774E-2</v>
      </c>
      <c r="J274" s="261">
        <v>0</v>
      </c>
    </row>
    <row r="275" spans="1:10" ht="20.100000000000001" customHeight="1" x14ac:dyDescent="0.25">
      <c r="A275" s="258">
        <v>0.86000000000000043</v>
      </c>
      <c r="B275" s="261">
        <v>0.20019999999999949</v>
      </c>
      <c r="C275" s="261">
        <v>0.19955935999999952</v>
      </c>
      <c r="D275" s="261">
        <v>0.19515495999999954</v>
      </c>
      <c r="E275" s="261">
        <v>0.18400381999999949</v>
      </c>
      <c r="F275" s="261">
        <v>0.16396379999999966</v>
      </c>
      <c r="G275" s="261">
        <v>0.13373359999999967</v>
      </c>
      <c r="H275" s="261">
        <v>9.4894799999999724E-2</v>
      </c>
      <c r="I275" s="261">
        <v>4.964959999999996E-2</v>
      </c>
      <c r="J275" s="261">
        <v>0</v>
      </c>
    </row>
    <row r="276" spans="1:10" ht="20.100000000000001" customHeight="1" x14ac:dyDescent="0.25">
      <c r="A276" s="258">
        <v>0.88000000000000045</v>
      </c>
      <c r="B276" s="261">
        <v>0.1727999999999994</v>
      </c>
      <c r="C276" s="261">
        <v>0.17224703999999946</v>
      </c>
      <c r="D276" s="261">
        <v>0.16844543999999939</v>
      </c>
      <c r="E276" s="261">
        <v>0.1588204799999996</v>
      </c>
      <c r="F276" s="261">
        <v>0.14152319999999963</v>
      </c>
      <c r="G276" s="261">
        <v>0.1154303999999996</v>
      </c>
      <c r="H276" s="261">
        <v>8.1907199999999736E-2</v>
      </c>
      <c r="I276" s="261">
        <v>4.2854399999999959E-2</v>
      </c>
      <c r="J276" s="261">
        <v>0</v>
      </c>
    </row>
    <row r="277" spans="1:10" ht="20.100000000000001" customHeight="1" x14ac:dyDescent="0.25">
      <c r="A277" s="258">
        <v>0.90000000000000047</v>
      </c>
      <c r="B277" s="261">
        <v>0.14499999999999924</v>
      </c>
      <c r="C277" s="261">
        <v>0.14453599999999922</v>
      </c>
      <c r="D277" s="261">
        <v>0.14134599999999931</v>
      </c>
      <c r="E277" s="261">
        <v>0.13326949999999937</v>
      </c>
      <c r="F277" s="261">
        <v>0.1187549999999995</v>
      </c>
      <c r="G277" s="261">
        <v>9.6859999999999502E-2</v>
      </c>
      <c r="H277" s="261">
        <v>6.8729999999999625E-2</v>
      </c>
      <c r="I277" s="261">
        <v>3.595999999999977E-2</v>
      </c>
      <c r="J277" s="261">
        <v>0</v>
      </c>
    </row>
    <row r="278" spans="1:10" ht="20.100000000000001" customHeight="1" x14ac:dyDescent="0.25">
      <c r="A278" s="258">
        <v>0.92000000000000048</v>
      </c>
      <c r="B278" s="261">
        <v>0.11679999999999935</v>
      </c>
      <c r="C278" s="261">
        <v>0.11642623999999946</v>
      </c>
      <c r="D278" s="261">
        <v>0.1138566399999994</v>
      </c>
      <c r="E278" s="261">
        <v>0.10735087999999948</v>
      </c>
      <c r="F278" s="261">
        <v>9.56591999999995E-2</v>
      </c>
      <c r="G278" s="261">
        <v>7.8022399999999603E-2</v>
      </c>
      <c r="H278" s="261">
        <v>5.5363199999999724E-2</v>
      </c>
      <c r="I278" s="261">
        <v>2.8966399999999948E-2</v>
      </c>
      <c r="J278" s="261">
        <v>0</v>
      </c>
    </row>
    <row r="279" spans="1:10" ht="20.100000000000001" customHeight="1" x14ac:dyDescent="0.25">
      <c r="A279" s="258">
        <v>0.9400000000000005</v>
      </c>
      <c r="B279" s="261">
        <v>8.8199999999999168E-2</v>
      </c>
      <c r="C279" s="261">
        <v>8.791775999999929E-2</v>
      </c>
      <c r="D279" s="261">
        <v>8.5977359999999226E-2</v>
      </c>
      <c r="E279" s="261">
        <v>8.1064619999999254E-2</v>
      </c>
      <c r="F279" s="261">
        <v>7.2235799999999406E-2</v>
      </c>
      <c r="G279" s="261">
        <v>5.8917599999999459E-2</v>
      </c>
      <c r="H279" s="261">
        <v>4.18067999999997E-2</v>
      </c>
      <c r="I279" s="261">
        <v>2.1873599999999827E-2</v>
      </c>
      <c r="J279" s="261">
        <v>0</v>
      </c>
    </row>
    <row r="280" spans="1:10" ht="20.100000000000001" customHeight="1" x14ac:dyDescent="0.25">
      <c r="A280" s="258">
        <v>0.96000000000000052</v>
      </c>
      <c r="B280" s="261">
        <v>5.9199999999999253E-2</v>
      </c>
      <c r="C280" s="261">
        <v>5.9010559999999268E-2</v>
      </c>
      <c r="D280" s="261">
        <v>5.7708159999999231E-2</v>
      </c>
      <c r="E280" s="261">
        <v>5.4410719999999357E-2</v>
      </c>
      <c r="F280" s="261">
        <v>4.8484799999999328E-2</v>
      </c>
      <c r="G280" s="261">
        <v>3.9545599999999625E-2</v>
      </c>
      <c r="H280" s="261">
        <v>2.8060799999999664E-2</v>
      </c>
      <c r="I280" s="261">
        <v>1.468159999999985E-2</v>
      </c>
      <c r="J280" s="261">
        <v>0</v>
      </c>
    </row>
    <row r="281" spans="1:10" ht="20.100000000000001" customHeight="1" x14ac:dyDescent="0.25">
      <c r="A281" s="258">
        <v>0.98000000000000054</v>
      </c>
      <c r="B281" s="261">
        <v>2.979999999999916E-2</v>
      </c>
      <c r="C281" s="261">
        <v>2.9704639999999172E-2</v>
      </c>
      <c r="D281" s="261">
        <v>2.9049039999999193E-2</v>
      </c>
      <c r="E281" s="261">
        <v>2.7389179999999236E-2</v>
      </c>
      <c r="F281" s="261">
        <v>2.4406199999999378E-2</v>
      </c>
      <c r="G281" s="261">
        <v>1.9906399999999436E-2</v>
      </c>
      <c r="H281" s="261">
        <v>1.4125199999999616E-2</v>
      </c>
      <c r="I281" s="261">
        <v>7.3903999999997971E-3</v>
      </c>
      <c r="J281" s="261">
        <v>0</v>
      </c>
    </row>
    <row r="282" spans="1:10" ht="20.100000000000001" customHeight="1" x14ac:dyDescent="0.25">
      <c r="A282" s="258">
        <v>1.0000000000000004</v>
      </c>
      <c r="B282" s="261">
        <v>0</v>
      </c>
      <c r="C282" s="261">
        <v>0</v>
      </c>
      <c r="D282" s="261">
        <v>0</v>
      </c>
      <c r="E282" s="261">
        <v>0</v>
      </c>
      <c r="F282" s="261">
        <v>0</v>
      </c>
      <c r="G282" s="261">
        <v>0</v>
      </c>
      <c r="H282" s="261">
        <v>0</v>
      </c>
      <c r="I282" s="261">
        <v>0</v>
      </c>
      <c r="J282" s="261">
        <v>0</v>
      </c>
    </row>
    <row r="284" spans="1:10" ht="20.100000000000001" customHeight="1" x14ac:dyDescent="0.25">
      <c r="A284" s="177" t="s">
        <v>177</v>
      </c>
      <c r="B284" s="177"/>
      <c r="C284" s="177"/>
      <c r="D284" s="177"/>
      <c r="E284" s="177"/>
      <c r="F284" s="177"/>
      <c r="G284" s="177"/>
      <c r="H284" s="177"/>
      <c r="I284" s="177"/>
      <c r="J284" s="177"/>
    </row>
    <row r="285" spans="1:10" ht="20.100000000000001" customHeight="1" x14ac:dyDescent="0.25">
      <c r="A285" s="177"/>
      <c r="B285" s="177"/>
      <c r="C285" s="177"/>
      <c r="D285" s="177"/>
      <c r="E285" s="177"/>
      <c r="F285" s="177"/>
      <c r="G285" s="177"/>
      <c r="H285" s="177"/>
      <c r="I285" s="177"/>
      <c r="J285" s="177"/>
    </row>
    <row r="287" spans="1:10" ht="20.100000000000001" customHeight="1" x14ac:dyDescent="0.25">
      <c r="C287" s="262"/>
    </row>
    <row r="288" spans="1:10" ht="20.100000000000001" customHeight="1" x14ac:dyDescent="0.25">
      <c r="A288" s="169" t="s">
        <v>310</v>
      </c>
      <c r="B288" s="169"/>
      <c r="C288" s="169"/>
      <c r="D288" s="169"/>
      <c r="E288" s="169"/>
      <c r="F288" s="169"/>
      <c r="G288" s="169"/>
      <c r="H288" s="169"/>
      <c r="I288" s="169"/>
      <c r="J288" s="169"/>
    </row>
    <row r="289" spans="1:11" ht="20.100000000000001" customHeight="1" x14ac:dyDescent="0.25">
      <c r="A289" s="242"/>
      <c r="B289" s="242"/>
      <c r="C289" s="242"/>
      <c r="D289" s="242"/>
      <c r="E289" s="242"/>
      <c r="F289" s="242"/>
      <c r="G289" s="242"/>
      <c r="H289" s="242"/>
      <c r="I289" s="242"/>
      <c r="J289" s="242"/>
    </row>
    <row r="290" spans="1:11" ht="20.100000000000001" customHeight="1" x14ac:dyDescent="0.25">
      <c r="A290" s="170" t="s">
        <v>82</v>
      </c>
      <c r="B290" s="170"/>
      <c r="C290" s="170"/>
      <c r="D290" s="170"/>
      <c r="E290" s="170"/>
      <c r="F290" s="170"/>
      <c r="G290" s="170"/>
      <c r="H290" s="170"/>
      <c r="I290" s="170"/>
      <c r="J290" s="170"/>
      <c r="K290" s="270"/>
    </row>
    <row r="291" spans="1:11" ht="20.100000000000001" customHeight="1" x14ac:dyDescent="0.25">
      <c r="A291" s="170"/>
      <c r="B291" s="170"/>
      <c r="C291" s="170"/>
      <c r="D291" s="170"/>
      <c r="E291" s="170"/>
      <c r="F291" s="170"/>
      <c r="G291" s="170"/>
      <c r="H291" s="170"/>
      <c r="I291" s="170"/>
      <c r="J291" s="170"/>
      <c r="K291" s="270"/>
    </row>
    <row r="292" spans="1:11" ht="20.100000000000001" customHeight="1" x14ac:dyDescent="0.25">
      <c r="A292" s="162" t="s">
        <v>83</v>
      </c>
      <c r="B292" s="162"/>
      <c r="C292" s="162"/>
      <c r="D292" s="162"/>
      <c r="E292" s="162"/>
      <c r="F292" s="162"/>
      <c r="G292" s="162"/>
      <c r="H292" s="162"/>
      <c r="I292" s="162"/>
      <c r="J292" s="162"/>
      <c r="K292" s="271"/>
    </row>
    <row r="293" spans="1:11" ht="20.100000000000001" customHeight="1" x14ac:dyDescent="0.25">
      <c r="A293" s="264"/>
      <c r="B293" s="264"/>
      <c r="C293" s="264"/>
      <c r="D293" s="264"/>
      <c r="E293" s="264"/>
      <c r="F293" s="264"/>
      <c r="G293" s="264"/>
      <c r="H293" s="264"/>
      <c r="I293" s="264"/>
      <c r="J293" s="264"/>
      <c r="K293" s="271"/>
    </row>
    <row r="294" spans="1:11" ht="20.100000000000001" customHeight="1" x14ac:dyDescent="0.25">
      <c r="A294" s="171" t="s">
        <v>84</v>
      </c>
      <c r="B294" s="171"/>
      <c r="C294" s="171"/>
      <c r="D294" s="265" t="s">
        <v>85</v>
      </c>
      <c r="E294" s="171" t="s">
        <v>86</v>
      </c>
      <c r="F294" s="171"/>
      <c r="G294" s="171" t="s">
        <v>87</v>
      </c>
      <c r="H294" s="171"/>
      <c r="I294" s="171" t="s">
        <v>88</v>
      </c>
      <c r="J294" s="171"/>
    </row>
    <row r="295" spans="1:11" ht="20.100000000000001" customHeight="1" x14ac:dyDescent="0.25">
      <c r="A295" s="163" t="s">
        <v>89</v>
      </c>
      <c r="B295" s="164"/>
      <c r="C295" s="165"/>
      <c r="D295" s="268">
        <v>0.25</v>
      </c>
      <c r="E295" s="268">
        <v>0.25</v>
      </c>
      <c r="F295" s="268">
        <v>0.21</v>
      </c>
      <c r="G295" s="268">
        <v>0.21</v>
      </c>
      <c r="H295" s="268">
        <v>0.13</v>
      </c>
      <c r="I295" s="268">
        <v>0.13</v>
      </c>
      <c r="J295" s="268">
        <v>0</v>
      </c>
    </row>
    <row r="296" spans="1:11" ht="20.100000000000001" customHeight="1" x14ac:dyDescent="0.25">
      <c r="A296" s="166" t="s">
        <v>90</v>
      </c>
      <c r="B296" s="167"/>
      <c r="C296" s="168"/>
      <c r="D296" s="263">
        <v>0.15</v>
      </c>
      <c r="E296" s="263">
        <v>0.15</v>
      </c>
      <c r="F296" s="263">
        <v>0.125</v>
      </c>
      <c r="G296" s="263">
        <v>0.125</v>
      </c>
      <c r="H296" s="263">
        <v>7.8E-2</v>
      </c>
      <c r="I296" s="263">
        <v>7.8E-2</v>
      </c>
      <c r="J296" s="263">
        <v>0</v>
      </c>
    </row>
    <row r="297" spans="1:11" ht="20.100000000000001" customHeight="1" x14ac:dyDescent="0.25">
      <c r="A297" s="166" t="s">
        <v>91</v>
      </c>
      <c r="B297" s="167"/>
      <c r="C297" s="168"/>
      <c r="D297" s="263">
        <v>0.1</v>
      </c>
      <c r="E297" s="263">
        <v>0.1</v>
      </c>
      <c r="F297" s="263">
        <v>8.4000000000000005E-2</v>
      </c>
      <c r="G297" s="263">
        <v>8.4000000000000005E-2</v>
      </c>
      <c r="H297" s="263">
        <v>5.1999999999999998E-2</v>
      </c>
      <c r="I297" s="263">
        <v>5.1999999999999998E-2</v>
      </c>
      <c r="J297" s="263">
        <v>0</v>
      </c>
    </row>
    <row r="298" spans="1:11" ht="20.100000000000001" customHeight="1" x14ac:dyDescent="0.25">
      <c r="A298" s="166" t="s">
        <v>93</v>
      </c>
      <c r="B298" s="167"/>
      <c r="C298" s="168"/>
      <c r="D298" s="263">
        <v>0.05</v>
      </c>
      <c r="E298" s="263">
        <v>0.05</v>
      </c>
      <c r="F298" s="263">
        <v>4.2000000000000003E-2</v>
      </c>
      <c r="G298" s="263">
        <v>4.2000000000000003E-2</v>
      </c>
      <c r="H298" s="263">
        <v>2.5999999999999999E-2</v>
      </c>
      <c r="I298" s="263">
        <v>2.5999999999999999E-2</v>
      </c>
      <c r="J298" s="263">
        <v>0</v>
      </c>
    </row>
    <row r="299" spans="1:11" ht="20.100000000000001" customHeight="1" x14ac:dyDescent="0.25">
      <c r="A299" s="243"/>
      <c r="B299" s="243"/>
      <c r="C299" s="243"/>
      <c r="D299" s="243"/>
      <c r="E299" s="243"/>
      <c r="F299" s="243"/>
      <c r="G299" s="243"/>
      <c r="H299" s="243"/>
      <c r="I299" s="243"/>
      <c r="J299" s="243"/>
    </row>
    <row r="300" spans="1:11" ht="20.100000000000001" customHeight="1" x14ac:dyDescent="0.25">
      <c r="A300" s="172" t="s">
        <v>94</v>
      </c>
      <c r="B300" s="172"/>
      <c r="C300" s="172"/>
      <c r="D300" s="172"/>
      <c r="E300" s="172"/>
      <c r="F300" s="172"/>
      <c r="G300" s="172"/>
      <c r="H300" s="172"/>
      <c r="I300" s="172"/>
      <c r="J300" s="172"/>
      <c r="K300" s="272"/>
    </row>
    <row r="301" spans="1:11" ht="20.100000000000001" customHeight="1" x14ac:dyDescent="0.25">
      <c r="A301" s="172" t="s">
        <v>95</v>
      </c>
      <c r="B301" s="172"/>
      <c r="C301" s="172"/>
      <c r="D301" s="172"/>
      <c r="E301" s="172"/>
      <c r="F301" s="172"/>
      <c r="G301" s="172"/>
      <c r="H301" s="172"/>
      <c r="I301" s="172"/>
      <c r="J301" s="172"/>
      <c r="K301" s="272"/>
    </row>
    <row r="302" spans="1:11" ht="20.100000000000001" customHeight="1" x14ac:dyDescent="0.25">
      <c r="A302" s="264" t="s">
        <v>96</v>
      </c>
      <c r="B302" s="162" t="s">
        <v>312</v>
      </c>
      <c r="C302" s="162"/>
      <c r="D302" s="162"/>
      <c r="E302" s="162"/>
      <c r="F302" s="162"/>
      <c r="G302" s="162"/>
      <c r="H302" s="162"/>
      <c r="I302" s="162"/>
      <c r="J302" s="162"/>
      <c r="K302" s="271"/>
    </row>
    <row r="303" spans="1:11" ht="20.100000000000001" customHeight="1" x14ac:dyDescent="0.25">
      <c r="A303" s="161" t="s">
        <v>311</v>
      </c>
      <c r="B303" s="161"/>
      <c r="C303" s="161"/>
      <c r="D303" s="161"/>
      <c r="E303" s="161"/>
      <c r="F303" s="161"/>
      <c r="G303" s="161"/>
      <c r="H303" s="161"/>
      <c r="I303" s="161"/>
      <c r="J303" s="161"/>
      <c r="K303" s="239"/>
    </row>
    <row r="304" spans="1:11" ht="20.100000000000001" customHeight="1" x14ac:dyDescent="0.25">
      <c r="A304" s="161"/>
      <c r="B304" s="161"/>
      <c r="C304" s="161"/>
      <c r="D304" s="161"/>
      <c r="E304" s="161"/>
      <c r="F304" s="161"/>
      <c r="G304" s="161"/>
      <c r="H304" s="161"/>
      <c r="I304" s="161"/>
      <c r="J304" s="161"/>
      <c r="K304" s="239"/>
    </row>
    <row r="305" spans="1:11" ht="20.100000000000001" customHeight="1" x14ac:dyDescent="0.25">
      <c r="A305" s="161"/>
      <c r="B305" s="161"/>
      <c r="C305" s="161"/>
      <c r="D305" s="161"/>
      <c r="E305" s="161"/>
      <c r="F305" s="161"/>
      <c r="G305" s="161"/>
      <c r="H305" s="161"/>
      <c r="I305" s="161"/>
      <c r="J305" s="161"/>
      <c r="K305" s="239"/>
    </row>
  </sheetData>
  <sheetProtection algorithmName="SHA-512" hashValue="5CUudCGFR9DUwmgScHub5at+oymxrH6G2N0OAJRGqOIdiW7asbceBHtY8OAa+aOuXq5piiLBo0XjduqW9Ja+Lw==" saltValue="SbX5WTR/EjL6W8V4vdlHqw==" spinCount="100000" sheet="1" objects="1" scenarios="1"/>
  <mergeCells count="229">
    <mergeCell ref="A5:J5"/>
    <mergeCell ref="A7:A9"/>
    <mergeCell ref="B7:C9"/>
    <mergeCell ref="D7:F9"/>
    <mergeCell ref="G7:H8"/>
    <mergeCell ref="I7:J9"/>
    <mergeCell ref="G9:H9"/>
    <mergeCell ref="G12:H12"/>
    <mergeCell ref="I12:J12"/>
    <mergeCell ref="D13:F13"/>
    <mergeCell ref="G13:H13"/>
    <mergeCell ref="I13:J13"/>
    <mergeCell ref="D14:F14"/>
    <mergeCell ref="G14:H14"/>
    <mergeCell ref="I14:J14"/>
    <mergeCell ref="A10:A25"/>
    <mergeCell ref="B10:C11"/>
    <mergeCell ref="D10:F10"/>
    <mergeCell ref="G10:H10"/>
    <mergeCell ref="I10:J10"/>
    <mergeCell ref="D11:F11"/>
    <mergeCell ref="G11:H11"/>
    <mergeCell ref="I11:J11"/>
    <mergeCell ref="B12:C19"/>
    <mergeCell ref="D12:F12"/>
    <mergeCell ref="D17:F17"/>
    <mergeCell ref="G17:H17"/>
    <mergeCell ref="I17:J17"/>
    <mergeCell ref="D18:F18"/>
    <mergeCell ref="G18:H18"/>
    <mergeCell ref="I18:J18"/>
    <mergeCell ref="D15:F15"/>
    <mergeCell ref="G15:H15"/>
    <mergeCell ref="I15:J15"/>
    <mergeCell ref="D16:F16"/>
    <mergeCell ref="G16:H16"/>
    <mergeCell ref="I16:J16"/>
    <mergeCell ref="D19:F19"/>
    <mergeCell ref="G19:H19"/>
    <mergeCell ref="I19:J19"/>
    <mergeCell ref="B20:C25"/>
    <mergeCell ref="D20:F20"/>
    <mergeCell ref="G20:H20"/>
    <mergeCell ref="I20:J20"/>
    <mergeCell ref="D21:F21"/>
    <mergeCell ref="G21:H21"/>
    <mergeCell ref="I21:J21"/>
    <mergeCell ref="D24:F24"/>
    <mergeCell ref="G24:H24"/>
    <mergeCell ref="I24:J24"/>
    <mergeCell ref="D25:F25"/>
    <mergeCell ref="G25:H25"/>
    <mergeCell ref="I25:J25"/>
    <mergeCell ref="D22:F22"/>
    <mergeCell ref="G22:H22"/>
    <mergeCell ref="I22:J22"/>
    <mergeCell ref="D23:F23"/>
    <mergeCell ref="G23:H23"/>
    <mergeCell ref="I23:J23"/>
    <mergeCell ref="A26:A38"/>
    <mergeCell ref="B26:C31"/>
    <mergeCell ref="D26:F26"/>
    <mergeCell ref="G26:H26"/>
    <mergeCell ref="I26:J26"/>
    <mergeCell ref="D27:F27"/>
    <mergeCell ref="G27:H27"/>
    <mergeCell ref="I27:J27"/>
    <mergeCell ref="D28:F28"/>
    <mergeCell ref="G28:H28"/>
    <mergeCell ref="B32:C35"/>
    <mergeCell ref="D32:F32"/>
    <mergeCell ref="G32:H32"/>
    <mergeCell ref="I32:J32"/>
    <mergeCell ref="D33:F33"/>
    <mergeCell ref="G33:H33"/>
    <mergeCell ref="I33:J33"/>
    <mergeCell ref="I28:J28"/>
    <mergeCell ref="D29:F29"/>
    <mergeCell ref="G29:H29"/>
    <mergeCell ref="I29:J29"/>
    <mergeCell ref="D30:F30"/>
    <mergeCell ref="G30:H30"/>
    <mergeCell ref="I30:J30"/>
    <mergeCell ref="D34:F34"/>
    <mergeCell ref="G34:H34"/>
    <mergeCell ref="I34:J34"/>
    <mergeCell ref="D35:F35"/>
    <mergeCell ref="G35:H35"/>
    <mergeCell ref="I35:J35"/>
    <mergeCell ref="D31:F31"/>
    <mergeCell ref="G31:H31"/>
    <mergeCell ref="I31:J31"/>
    <mergeCell ref="B36:C38"/>
    <mergeCell ref="D36:F36"/>
    <mergeCell ref="G36:H36"/>
    <mergeCell ref="I36:J36"/>
    <mergeCell ref="D37:F37"/>
    <mergeCell ref="G37:H37"/>
    <mergeCell ref="I37:J37"/>
    <mergeCell ref="D38:F38"/>
    <mergeCell ref="G38:H38"/>
    <mergeCell ref="I38:J38"/>
    <mergeCell ref="A50:A52"/>
    <mergeCell ref="B50:D52"/>
    <mergeCell ref="E50:E52"/>
    <mergeCell ref="F50:J52"/>
    <mergeCell ref="A53:A55"/>
    <mergeCell ref="B53:D55"/>
    <mergeCell ref="E53:E55"/>
    <mergeCell ref="F53:J55"/>
    <mergeCell ref="A40:J40"/>
    <mergeCell ref="A41:J41"/>
    <mergeCell ref="A42:J42"/>
    <mergeCell ref="A45:J46"/>
    <mergeCell ref="A48:A49"/>
    <mergeCell ref="B48:D49"/>
    <mergeCell ref="E48:E49"/>
    <mergeCell ref="F48:J49"/>
    <mergeCell ref="A62:A65"/>
    <mergeCell ref="B62:D65"/>
    <mergeCell ref="E62:E65"/>
    <mergeCell ref="F62:J65"/>
    <mergeCell ref="A66:A72"/>
    <mergeCell ref="B66:D72"/>
    <mergeCell ref="E66:E72"/>
    <mergeCell ref="F66:J72"/>
    <mergeCell ref="A56:A58"/>
    <mergeCell ref="B56:D58"/>
    <mergeCell ref="E56:E58"/>
    <mergeCell ref="F56:J58"/>
    <mergeCell ref="A59:A61"/>
    <mergeCell ref="B59:D61"/>
    <mergeCell ref="E59:E61"/>
    <mergeCell ref="F59:J61"/>
    <mergeCell ref="B85:D85"/>
    <mergeCell ref="F85:J85"/>
    <mergeCell ref="A73:A79"/>
    <mergeCell ref="B73:D79"/>
    <mergeCell ref="E73:E79"/>
    <mergeCell ref="F73:J79"/>
    <mergeCell ref="A80:A84"/>
    <mergeCell ref="B80:D84"/>
    <mergeCell ref="E80:E84"/>
    <mergeCell ref="F80:J84"/>
    <mergeCell ref="I105:J105"/>
    <mergeCell ref="A106:B106"/>
    <mergeCell ref="C106:D106"/>
    <mergeCell ref="E106:F106"/>
    <mergeCell ref="G106:H106"/>
    <mergeCell ref="I106:J106"/>
    <mergeCell ref="A87:J87"/>
    <mergeCell ref="A88:J89"/>
    <mergeCell ref="A92:J92"/>
    <mergeCell ref="A94:J98"/>
    <mergeCell ref="A100:J102"/>
    <mergeCell ref="A103:B105"/>
    <mergeCell ref="C103:D105"/>
    <mergeCell ref="E103:F105"/>
    <mergeCell ref="G103:J104"/>
    <mergeCell ref="G105:H105"/>
    <mergeCell ref="A107:B107"/>
    <mergeCell ref="C107:D107"/>
    <mergeCell ref="E107:F107"/>
    <mergeCell ref="G107:H107"/>
    <mergeCell ref="I107:J107"/>
    <mergeCell ref="A108:B108"/>
    <mergeCell ref="C108:D108"/>
    <mergeCell ref="E108:F108"/>
    <mergeCell ref="G108:H108"/>
    <mergeCell ref="I108:J108"/>
    <mergeCell ref="A109:B109"/>
    <mergeCell ref="C109:D109"/>
    <mergeCell ref="E109:F109"/>
    <mergeCell ref="G109:H109"/>
    <mergeCell ref="I109:J109"/>
    <mergeCell ref="A110:B110"/>
    <mergeCell ref="C110:D110"/>
    <mergeCell ref="E110:F110"/>
    <mergeCell ref="G110:H110"/>
    <mergeCell ref="I110:J110"/>
    <mergeCell ref="A111:B111"/>
    <mergeCell ref="C111:D111"/>
    <mergeCell ref="E111:F111"/>
    <mergeCell ref="G111:H111"/>
    <mergeCell ref="I111:J111"/>
    <mergeCell ref="A112:B112"/>
    <mergeCell ref="C112:D112"/>
    <mergeCell ref="E112:F112"/>
    <mergeCell ref="G112:H112"/>
    <mergeCell ref="I112:J112"/>
    <mergeCell ref="B118:J118"/>
    <mergeCell ref="A172:A175"/>
    <mergeCell ref="B172:J172"/>
    <mergeCell ref="B173:J173"/>
    <mergeCell ref="B174:J174"/>
    <mergeCell ref="A113:B113"/>
    <mergeCell ref="C113:D113"/>
    <mergeCell ref="E113:F113"/>
    <mergeCell ref="G113:H113"/>
    <mergeCell ref="I113:J113"/>
    <mergeCell ref="A114:B114"/>
    <mergeCell ref="C114:D114"/>
    <mergeCell ref="E114:F114"/>
    <mergeCell ref="G114:H114"/>
    <mergeCell ref="I114:J114"/>
    <mergeCell ref="I1:J1"/>
    <mergeCell ref="A303:J305"/>
    <mergeCell ref="B302:J302"/>
    <mergeCell ref="A295:C295"/>
    <mergeCell ref="A296:C296"/>
    <mergeCell ref="A297:C297"/>
    <mergeCell ref="A298:C298"/>
    <mergeCell ref="A288:J288"/>
    <mergeCell ref="A290:J291"/>
    <mergeCell ref="E294:F294"/>
    <mergeCell ref="G294:H294"/>
    <mergeCell ref="I294:J294"/>
    <mergeCell ref="A294:C294"/>
    <mergeCell ref="A300:J300"/>
    <mergeCell ref="A301:J301"/>
    <mergeCell ref="A292:J292"/>
    <mergeCell ref="A228:A231"/>
    <mergeCell ref="B228:J228"/>
    <mergeCell ref="B229:J229"/>
    <mergeCell ref="B230:J230"/>
    <mergeCell ref="A284:J285"/>
    <mergeCell ref="A116:A119"/>
    <mergeCell ref="B116:J116"/>
    <mergeCell ref="B117:J117"/>
  </mergeCells>
  <hyperlinks>
    <hyperlink ref="L1" location="MENU!B23" display="MENU" xr:uid="{3B1F5870-4D46-4DF5-B4B6-60500A953ED5}"/>
  </hyperlinks>
  <pageMargins left="0.511811024" right="0.511811024" top="0.78740157499999996" bottom="0.78740157499999996" header="0.31496062000000002" footer="0.31496062000000002"/>
  <pageSetup paperSize="9" orientation="portrait" verticalDpi="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BB3B11-9153-4E6F-943A-171478F05320}">
  <dimension ref="A1:T27"/>
  <sheetViews>
    <sheetView showGridLines="0" zoomScaleNormal="100" workbookViewId="0"/>
  </sheetViews>
  <sheetFormatPr defaultRowHeight="15" x14ac:dyDescent="0.25"/>
  <cols>
    <col min="1" max="18" width="6.625" style="233" customWidth="1"/>
    <col min="19" max="19" width="15.625" style="233" customWidth="1"/>
    <col min="20" max="20" width="25.625" style="233" customWidth="1"/>
    <col min="21" max="16384" width="9" style="233"/>
  </cols>
  <sheetData>
    <row r="1" spans="1:20" ht="140.1" customHeight="1" x14ac:dyDescent="0.25">
      <c r="A1" s="297"/>
      <c r="B1" s="297"/>
      <c r="C1" s="297"/>
      <c r="D1" s="297"/>
      <c r="E1" s="297"/>
      <c r="F1" s="297"/>
      <c r="G1" s="297"/>
      <c r="H1" s="297"/>
      <c r="I1" s="297"/>
      <c r="J1" s="297"/>
      <c r="K1" s="297"/>
      <c r="L1" s="297"/>
      <c r="M1" s="297"/>
      <c r="N1" s="297"/>
      <c r="O1" s="160"/>
      <c r="P1" s="160"/>
      <c r="Q1" s="160"/>
      <c r="R1" s="160"/>
      <c r="T1" s="354" t="s">
        <v>698</v>
      </c>
    </row>
    <row r="2" spans="1:20" ht="3.95" customHeight="1" x14ac:dyDescent="0.25"/>
    <row r="3" spans="1:20" ht="3.95" customHeight="1" x14ac:dyDescent="0.25">
      <c r="A3" s="297"/>
      <c r="B3" s="297"/>
      <c r="C3" s="297"/>
      <c r="D3" s="297"/>
      <c r="E3" s="297"/>
      <c r="F3" s="297"/>
      <c r="G3" s="297"/>
      <c r="H3" s="297"/>
      <c r="I3" s="297"/>
      <c r="J3" s="297"/>
      <c r="K3" s="297"/>
      <c r="L3" s="297"/>
      <c r="M3" s="297"/>
      <c r="N3" s="297"/>
      <c r="O3" s="297"/>
      <c r="P3" s="297"/>
      <c r="Q3" s="297"/>
      <c r="R3" s="297"/>
    </row>
    <row r="5" spans="1:20" x14ac:dyDescent="0.25">
      <c r="A5" s="121" t="s">
        <v>683</v>
      </c>
      <c r="B5" s="121"/>
      <c r="C5" s="121"/>
      <c r="D5" s="121"/>
      <c r="E5" s="121"/>
      <c r="F5" s="121"/>
      <c r="G5" s="121"/>
      <c r="H5" s="121"/>
      <c r="I5" s="121"/>
      <c r="J5" s="121"/>
      <c r="K5" s="121"/>
      <c r="L5" s="121"/>
      <c r="M5" s="121"/>
      <c r="N5" s="121"/>
      <c r="O5" s="121"/>
      <c r="P5" s="121"/>
      <c r="Q5" s="121"/>
      <c r="R5" s="121"/>
    </row>
    <row r="7" spans="1:20" x14ac:dyDescent="0.25">
      <c r="A7" s="252"/>
      <c r="B7" s="252"/>
      <c r="C7" s="252"/>
      <c r="D7" s="252"/>
      <c r="E7" s="252"/>
      <c r="F7" s="252"/>
      <c r="G7" s="252"/>
      <c r="H7" s="252"/>
      <c r="I7" s="252"/>
      <c r="J7" s="252"/>
      <c r="K7" s="252"/>
      <c r="L7" s="252"/>
      <c r="M7" s="252"/>
      <c r="N7" s="252"/>
      <c r="O7" s="252"/>
      <c r="P7" s="252"/>
      <c r="Q7" s="252"/>
      <c r="R7" s="252"/>
    </row>
    <row r="8" spans="1:20" ht="39.950000000000003" customHeight="1" x14ac:dyDescent="0.25">
      <c r="A8" s="121" t="s">
        <v>84</v>
      </c>
      <c r="B8" s="121"/>
      <c r="C8" s="121"/>
      <c r="D8" s="121"/>
      <c r="E8" s="121" t="s">
        <v>85</v>
      </c>
      <c r="F8" s="121"/>
      <c r="G8" s="121" t="s">
        <v>86</v>
      </c>
      <c r="H8" s="121"/>
      <c r="I8" s="121"/>
      <c r="J8" s="121"/>
      <c r="K8" s="121" t="s">
        <v>87</v>
      </c>
      <c r="L8" s="121"/>
      <c r="M8" s="121"/>
      <c r="N8" s="121"/>
      <c r="O8" s="121" t="s">
        <v>88</v>
      </c>
      <c r="P8" s="121"/>
      <c r="Q8" s="121"/>
      <c r="R8" s="121"/>
    </row>
    <row r="9" spans="1:20" x14ac:dyDescent="0.25">
      <c r="A9" s="177" t="s">
        <v>89</v>
      </c>
      <c r="B9" s="177"/>
      <c r="C9" s="177"/>
      <c r="D9" s="177"/>
      <c r="E9" s="200">
        <v>0.25</v>
      </c>
      <c r="F9" s="200"/>
      <c r="G9" s="200">
        <v>0.25</v>
      </c>
      <c r="H9" s="200"/>
      <c r="I9" s="200">
        <v>0.21</v>
      </c>
      <c r="J9" s="200"/>
      <c r="K9" s="200">
        <v>0.21</v>
      </c>
      <c r="L9" s="200"/>
      <c r="M9" s="200">
        <v>0.13</v>
      </c>
      <c r="N9" s="200"/>
      <c r="O9" s="200">
        <v>0.13</v>
      </c>
      <c r="P9" s="200"/>
      <c r="Q9" s="200">
        <v>0</v>
      </c>
      <c r="R9" s="200"/>
    </row>
    <row r="10" spans="1:20" x14ac:dyDescent="0.25">
      <c r="A10" s="177"/>
      <c r="B10" s="177"/>
      <c r="C10" s="177"/>
      <c r="D10" s="177"/>
      <c r="E10" s="200"/>
      <c r="F10" s="200"/>
      <c r="G10" s="200"/>
      <c r="H10" s="200"/>
      <c r="I10" s="200"/>
      <c r="J10" s="200"/>
      <c r="K10" s="200"/>
      <c r="L10" s="200"/>
      <c r="M10" s="200"/>
      <c r="N10" s="200"/>
      <c r="O10" s="200"/>
      <c r="P10" s="200"/>
      <c r="Q10" s="200"/>
      <c r="R10" s="200"/>
    </row>
    <row r="11" spans="1:20" x14ac:dyDescent="0.25">
      <c r="A11" s="201" t="s">
        <v>90</v>
      </c>
      <c r="B11" s="201"/>
      <c r="C11" s="201"/>
      <c r="D11" s="201"/>
      <c r="E11" s="202">
        <v>0.15</v>
      </c>
      <c r="F11" s="202"/>
      <c r="G11" s="202">
        <v>0.15</v>
      </c>
      <c r="H11" s="202"/>
      <c r="I11" s="202">
        <v>0.125</v>
      </c>
      <c r="J11" s="202"/>
      <c r="K11" s="202">
        <v>0.125</v>
      </c>
      <c r="L11" s="202"/>
      <c r="M11" s="202">
        <v>7.8E-2</v>
      </c>
      <c r="N11" s="202"/>
      <c r="O11" s="202">
        <v>7.8E-2</v>
      </c>
      <c r="P11" s="202"/>
      <c r="Q11" s="202">
        <v>0</v>
      </c>
      <c r="R11" s="202"/>
    </row>
    <row r="12" spans="1:20" x14ac:dyDescent="0.25">
      <c r="A12" s="201"/>
      <c r="B12" s="201"/>
      <c r="C12" s="201"/>
      <c r="D12" s="201"/>
      <c r="E12" s="202"/>
      <c r="F12" s="202"/>
      <c r="G12" s="202"/>
      <c r="H12" s="202"/>
      <c r="I12" s="202"/>
      <c r="J12" s="202"/>
      <c r="K12" s="202"/>
      <c r="L12" s="202"/>
      <c r="M12" s="202"/>
      <c r="N12" s="202"/>
      <c r="O12" s="202"/>
      <c r="P12" s="202"/>
      <c r="Q12" s="202"/>
      <c r="R12" s="202"/>
    </row>
    <row r="13" spans="1:20" x14ac:dyDescent="0.25">
      <c r="A13" s="177" t="s">
        <v>91</v>
      </c>
      <c r="B13" s="177"/>
      <c r="C13" s="177"/>
      <c r="D13" s="177"/>
      <c r="E13" s="200">
        <v>0.1</v>
      </c>
      <c r="F13" s="200"/>
      <c r="G13" s="200">
        <v>0.1</v>
      </c>
      <c r="H13" s="200"/>
      <c r="I13" s="200">
        <v>8.4000000000000005E-2</v>
      </c>
      <c r="J13" s="200"/>
      <c r="K13" s="200">
        <v>8.4000000000000005E-2</v>
      </c>
      <c r="L13" s="200"/>
      <c r="M13" s="200">
        <v>5.1999999999999998E-2</v>
      </c>
      <c r="N13" s="200"/>
      <c r="O13" s="200">
        <v>5.1999999999999998E-2</v>
      </c>
      <c r="P13" s="200"/>
      <c r="Q13" s="200">
        <v>0</v>
      </c>
      <c r="R13" s="200"/>
    </row>
    <row r="14" spans="1:20" x14ac:dyDescent="0.25">
      <c r="A14" s="177"/>
      <c r="B14" s="177"/>
      <c r="C14" s="177"/>
      <c r="D14" s="177"/>
      <c r="E14" s="200"/>
      <c r="F14" s="200"/>
      <c r="G14" s="200"/>
      <c r="H14" s="200"/>
      <c r="I14" s="200"/>
      <c r="J14" s="200"/>
      <c r="K14" s="200"/>
      <c r="L14" s="200"/>
      <c r="M14" s="200"/>
      <c r="N14" s="200"/>
      <c r="O14" s="200"/>
      <c r="P14" s="200"/>
      <c r="Q14" s="200"/>
      <c r="R14" s="200"/>
    </row>
    <row r="15" spans="1:20" x14ac:dyDescent="0.25">
      <c r="A15" s="201" t="s">
        <v>93</v>
      </c>
      <c r="B15" s="201"/>
      <c r="C15" s="201"/>
      <c r="D15" s="201"/>
      <c r="E15" s="202">
        <v>0.05</v>
      </c>
      <c r="F15" s="202"/>
      <c r="G15" s="202">
        <v>0.05</v>
      </c>
      <c r="H15" s="202"/>
      <c r="I15" s="202">
        <v>4.2000000000000003E-2</v>
      </c>
      <c r="J15" s="202"/>
      <c r="K15" s="202">
        <v>4.2000000000000003E-2</v>
      </c>
      <c r="L15" s="202"/>
      <c r="M15" s="202">
        <v>2.5999999999999999E-2</v>
      </c>
      <c r="N15" s="202"/>
      <c r="O15" s="202">
        <v>2.5999999999999999E-2</v>
      </c>
      <c r="P15" s="202"/>
      <c r="Q15" s="202">
        <v>0</v>
      </c>
      <c r="R15" s="202"/>
    </row>
    <row r="16" spans="1:20" x14ac:dyDescent="0.25">
      <c r="A16" s="201"/>
      <c r="B16" s="201"/>
      <c r="C16" s="201"/>
      <c r="D16" s="201"/>
      <c r="E16" s="202"/>
      <c r="F16" s="202"/>
      <c r="G16" s="202"/>
      <c r="H16" s="202"/>
      <c r="I16" s="202"/>
      <c r="J16" s="202"/>
      <c r="K16" s="202"/>
      <c r="L16" s="202"/>
      <c r="M16" s="202"/>
      <c r="N16" s="202"/>
      <c r="O16" s="202"/>
      <c r="P16" s="202"/>
      <c r="Q16" s="202"/>
      <c r="R16" s="202"/>
    </row>
    <row r="18" spans="1:18" x14ac:dyDescent="0.25">
      <c r="A18" s="199" t="s">
        <v>82</v>
      </c>
      <c r="B18" s="199"/>
      <c r="C18" s="199"/>
      <c r="D18" s="199"/>
      <c r="E18" s="199"/>
      <c r="F18" s="199"/>
      <c r="G18" s="199"/>
      <c r="H18" s="199"/>
      <c r="I18" s="199"/>
      <c r="J18" s="199"/>
      <c r="K18" s="199"/>
      <c r="L18" s="199"/>
      <c r="M18" s="199"/>
      <c r="N18" s="199"/>
      <c r="O18" s="199"/>
      <c r="P18" s="199"/>
      <c r="Q18" s="199"/>
      <c r="R18" s="199"/>
    </row>
    <row r="19" spans="1:18" x14ac:dyDescent="0.25">
      <c r="A19" s="199"/>
      <c r="B19" s="199"/>
      <c r="C19" s="199"/>
      <c r="D19" s="199"/>
      <c r="E19" s="199"/>
      <c r="F19" s="199"/>
      <c r="G19" s="199"/>
      <c r="H19" s="199"/>
      <c r="I19" s="199"/>
      <c r="J19" s="199"/>
      <c r="K19" s="199"/>
      <c r="L19" s="199"/>
      <c r="M19" s="199"/>
      <c r="N19" s="199"/>
      <c r="O19" s="199"/>
      <c r="P19" s="199"/>
      <c r="Q19" s="199"/>
      <c r="R19" s="199"/>
    </row>
    <row r="20" spans="1:18" x14ac:dyDescent="0.25">
      <c r="A20" s="177" t="s">
        <v>83</v>
      </c>
      <c r="B20" s="177"/>
      <c r="C20" s="177"/>
      <c r="D20" s="177"/>
      <c r="E20" s="177"/>
      <c r="F20" s="177"/>
      <c r="G20" s="177"/>
      <c r="H20" s="177"/>
      <c r="I20" s="177"/>
      <c r="J20" s="177"/>
      <c r="K20" s="177"/>
      <c r="L20" s="177"/>
      <c r="M20" s="177"/>
      <c r="N20" s="177"/>
      <c r="O20" s="177"/>
      <c r="P20" s="177"/>
      <c r="Q20" s="177"/>
      <c r="R20" s="177"/>
    </row>
    <row r="22" spans="1:18" x14ac:dyDescent="0.25">
      <c r="A22" s="233" t="s">
        <v>59</v>
      </c>
    </row>
    <row r="23" spans="1:18" x14ac:dyDescent="0.25">
      <c r="A23" s="177" t="s">
        <v>684</v>
      </c>
      <c r="B23" s="177"/>
      <c r="C23" s="177"/>
      <c r="D23" s="177"/>
      <c r="E23" s="177"/>
      <c r="F23" s="177"/>
      <c r="G23" s="177"/>
      <c r="H23" s="177"/>
      <c r="I23" s="177"/>
      <c r="J23" s="177"/>
      <c r="K23" s="177"/>
      <c r="L23" s="177"/>
      <c r="M23" s="177"/>
      <c r="N23" s="177"/>
      <c r="O23" s="177"/>
      <c r="P23" s="177"/>
      <c r="Q23" s="177"/>
      <c r="R23" s="177"/>
    </row>
    <row r="24" spans="1:18" x14ac:dyDescent="0.25">
      <c r="A24" s="177" t="s">
        <v>685</v>
      </c>
      <c r="B24" s="177"/>
      <c r="C24" s="177"/>
      <c r="D24" s="177"/>
      <c r="E24" s="177"/>
      <c r="F24" s="177"/>
      <c r="G24" s="177"/>
      <c r="H24" s="177"/>
      <c r="I24" s="177"/>
      <c r="J24" s="177"/>
      <c r="K24" s="177"/>
      <c r="L24" s="177"/>
      <c r="M24" s="177"/>
      <c r="N24" s="177"/>
      <c r="O24" s="177"/>
      <c r="P24" s="177"/>
      <c r="Q24" s="177"/>
      <c r="R24" s="177"/>
    </row>
    <row r="25" spans="1:18" x14ac:dyDescent="0.25">
      <c r="A25" s="177"/>
      <c r="B25" s="177"/>
      <c r="C25" s="177"/>
      <c r="D25" s="177"/>
      <c r="E25" s="177"/>
      <c r="F25" s="177"/>
      <c r="G25" s="177"/>
      <c r="H25" s="177"/>
      <c r="I25" s="177"/>
      <c r="J25" s="177"/>
      <c r="K25" s="177"/>
      <c r="L25" s="177"/>
      <c r="M25" s="177"/>
      <c r="N25" s="177"/>
      <c r="O25" s="177"/>
      <c r="P25" s="177"/>
      <c r="Q25" s="177"/>
      <c r="R25" s="177"/>
    </row>
    <row r="26" spans="1:18" x14ac:dyDescent="0.25">
      <c r="A26" s="177" t="s">
        <v>686</v>
      </c>
      <c r="B26" s="177"/>
      <c r="C26" s="177"/>
      <c r="D26" s="177"/>
      <c r="E26" s="177"/>
      <c r="F26" s="177"/>
      <c r="G26" s="177"/>
      <c r="H26" s="177"/>
      <c r="I26" s="177"/>
      <c r="J26" s="177"/>
      <c r="K26" s="177"/>
      <c r="L26" s="177"/>
      <c r="M26" s="177"/>
      <c r="N26" s="177"/>
      <c r="O26" s="177"/>
      <c r="P26" s="177"/>
      <c r="Q26" s="177"/>
      <c r="R26" s="177"/>
    </row>
    <row r="27" spans="1:18" x14ac:dyDescent="0.25">
      <c r="A27" s="177"/>
      <c r="B27" s="177"/>
      <c r="C27" s="177"/>
      <c r="D27" s="177"/>
      <c r="E27" s="177"/>
      <c r="F27" s="177"/>
      <c r="G27" s="177"/>
      <c r="H27" s="177"/>
      <c r="I27" s="177"/>
      <c r="J27" s="177"/>
      <c r="K27" s="177"/>
      <c r="L27" s="177"/>
      <c r="M27" s="177"/>
      <c r="N27" s="177"/>
      <c r="O27" s="177"/>
      <c r="P27" s="177"/>
      <c r="Q27" s="177"/>
      <c r="R27" s="177"/>
    </row>
  </sheetData>
  <sheetProtection algorithmName="SHA-512" hashValue="fn4hSOUZg4dIRQyzMUlJVH5o6HLWqkGFs/B2WCumBwZLTCcf9D+sfyxE2XHjR5WTQ6dAk64eDUJrAhfh9L8DbQ==" saltValue="btAHJzMSDO8Tum9WnR6qIQ==" spinCount="100000" sheet="1" objects="1" scenarios="1"/>
  <mergeCells count="44">
    <mergeCell ref="M9:N10"/>
    <mergeCell ref="A5:R5"/>
    <mergeCell ref="A8:D8"/>
    <mergeCell ref="E8:F8"/>
    <mergeCell ref="G8:J8"/>
    <mergeCell ref="K8:N8"/>
    <mergeCell ref="O8:R8"/>
    <mergeCell ref="M13:N14"/>
    <mergeCell ref="O9:P10"/>
    <mergeCell ref="Q9:R10"/>
    <mergeCell ref="A11:D12"/>
    <mergeCell ref="E11:F12"/>
    <mergeCell ref="G11:H12"/>
    <mergeCell ref="I11:J12"/>
    <mergeCell ref="K11:L12"/>
    <mergeCell ref="M11:N12"/>
    <mergeCell ref="O11:P12"/>
    <mergeCell ref="Q11:R12"/>
    <mergeCell ref="A9:D10"/>
    <mergeCell ref="E9:F10"/>
    <mergeCell ref="G9:H10"/>
    <mergeCell ref="I9:J10"/>
    <mergeCell ref="K9:L10"/>
    <mergeCell ref="O1:R1"/>
    <mergeCell ref="O13:P14"/>
    <mergeCell ref="Q13:R14"/>
    <mergeCell ref="A15:D16"/>
    <mergeCell ref="E15:F16"/>
    <mergeCell ref="G15:H16"/>
    <mergeCell ref="I15:J16"/>
    <mergeCell ref="K15:L16"/>
    <mergeCell ref="M15:N16"/>
    <mergeCell ref="O15:P16"/>
    <mergeCell ref="Q15:R16"/>
    <mergeCell ref="A13:D14"/>
    <mergeCell ref="E13:F14"/>
    <mergeCell ref="G13:H14"/>
    <mergeCell ref="I13:J14"/>
    <mergeCell ref="K13:L14"/>
    <mergeCell ref="A18:R19"/>
    <mergeCell ref="A20:R20"/>
    <mergeCell ref="A23:R23"/>
    <mergeCell ref="A24:R25"/>
    <mergeCell ref="A26:R27"/>
  </mergeCells>
  <hyperlinks>
    <hyperlink ref="T1" location="MENU!B24" display="MENU" xr:uid="{5784CCE6-99D5-4D1D-9F9C-28BE46BD479B}"/>
  </hyperlinks>
  <pageMargins left="0.511811024" right="0.511811024" top="0.78740157499999996" bottom="0.78740157499999996" header="0.31496062000000002" footer="0.31496062000000002"/>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C8DBB-F4DE-46B3-9B87-B8F1DD2849C3}">
  <dimension ref="A1:I2084"/>
  <sheetViews>
    <sheetView showGridLines="0" zoomScaleNormal="100" workbookViewId="0"/>
  </sheetViews>
  <sheetFormatPr defaultColWidth="20.625" defaultRowHeight="20.100000000000001" customHeight="1" x14ac:dyDescent="0.25"/>
  <cols>
    <col min="1" max="1" width="10.625" style="204" customWidth="1"/>
    <col min="2" max="5" width="25.625" style="204" customWidth="1"/>
    <col min="6" max="6" width="15.625" style="205" customWidth="1"/>
    <col min="7" max="7" width="25.625" style="205" customWidth="1"/>
    <col min="8" max="16384" width="20.625" style="205"/>
  </cols>
  <sheetData>
    <row r="1" spans="1:9" ht="140.1" customHeight="1" x14ac:dyDescent="0.25">
      <c r="A1" s="203"/>
      <c r="B1" s="203"/>
      <c r="C1" s="203"/>
      <c r="D1" s="203"/>
      <c r="G1" s="206" t="s">
        <v>698</v>
      </c>
    </row>
    <row r="2" spans="1:9" ht="3.95" customHeight="1" x14ac:dyDescent="0.25"/>
    <row r="3" spans="1:9" ht="3.95" customHeight="1" x14ac:dyDescent="0.25">
      <c r="A3" s="203"/>
      <c r="B3" s="203"/>
      <c r="C3" s="203"/>
      <c r="D3" s="203"/>
      <c r="E3" s="203"/>
    </row>
    <row r="5" spans="1:9" ht="20.100000000000001" customHeight="1" x14ac:dyDescent="0.25">
      <c r="A5" s="13" t="s">
        <v>212</v>
      </c>
      <c r="B5" s="13"/>
      <c r="C5" s="13"/>
      <c r="D5" s="13"/>
      <c r="E5" s="13"/>
    </row>
    <row r="6" spans="1:9" ht="20.100000000000001" customHeight="1" x14ac:dyDescent="0.25">
      <c r="A6" s="298"/>
      <c r="B6" s="298"/>
      <c r="C6" s="298"/>
      <c r="D6" s="298"/>
      <c r="E6" s="298"/>
    </row>
    <row r="7" spans="1:9" ht="20.100000000000001" customHeight="1" x14ac:dyDescent="0.25">
      <c r="A7" s="365" t="s">
        <v>5</v>
      </c>
      <c r="B7" s="14" t="s">
        <v>789</v>
      </c>
      <c r="C7" s="14"/>
      <c r="D7" s="14"/>
      <c r="E7" s="14"/>
    </row>
    <row r="8" spans="1:9" ht="20.100000000000001" customHeight="1" x14ac:dyDescent="0.25">
      <c r="A8" s="299"/>
      <c r="B8" s="299"/>
      <c r="C8" s="299"/>
      <c r="D8" s="299"/>
      <c r="E8" s="299"/>
    </row>
    <row r="9" spans="1:9" ht="20.100000000000001" customHeight="1" x14ac:dyDescent="0.25">
      <c r="A9" s="366">
        <v>1</v>
      </c>
      <c r="B9" s="299" t="s">
        <v>596</v>
      </c>
      <c r="C9" s="299" t="s">
        <v>790</v>
      </c>
      <c r="D9" s="299"/>
      <c r="E9" s="299"/>
      <c r="G9" s="207"/>
      <c r="H9" s="205">
        <f>C10</f>
        <v>180000</v>
      </c>
      <c r="I9" s="205">
        <f>C11</f>
        <v>300</v>
      </c>
    </row>
    <row r="10" spans="1:9" ht="20.100000000000001" customHeight="1" x14ac:dyDescent="0.25">
      <c r="A10" s="298"/>
      <c r="B10" s="361" t="s">
        <v>787</v>
      </c>
      <c r="C10" s="369">
        <v>180000</v>
      </c>
      <c r="D10" s="367"/>
      <c r="E10" s="367"/>
      <c r="G10" s="207"/>
      <c r="H10" s="205">
        <f>C15</f>
        <v>200000</v>
      </c>
      <c r="I10" s="205">
        <f>C16</f>
        <v>320</v>
      </c>
    </row>
    <row r="11" spans="1:9" ht="20.100000000000001" customHeight="1" x14ac:dyDescent="0.25">
      <c r="A11" s="298"/>
      <c r="B11" s="361" t="s">
        <v>788</v>
      </c>
      <c r="C11" s="369">
        <v>300</v>
      </c>
      <c r="D11" s="367"/>
      <c r="E11" s="367"/>
      <c r="G11" s="207"/>
      <c r="H11" s="205">
        <f>C20</f>
        <v>110000</v>
      </c>
      <c r="I11" s="205">
        <f>C21</f>
        <v>150</v>
      </c>
    </row>
    <row r="12" spans="1:9" ht="20.100000000000001" customHeight="1" x14ac:dyDescent="0.25">
      <c r="A12" s="299"/>
      <c r="B12" s="361" t="s">
        <v>786</v>
      </c>
      <c r="C12" s="12"/>
      <c r="D12" s="12"/>
      <c r="E12" s="12"/>
      <c r="G12" s="207"/>
      <c r="H12" s="205">
        <f>C25</f>
        <v>110000</v>
      </c>
      <c r="I12" s="205">
        <f>C26</f>
        <v>80</v>
      </c>
    </row>
    <row r="13" spans="1:9" ht="20.100000000000001" customHeight="1" x14ac:dyDescent="0.25">
      <c r="A13" s="274"/>
      <c r="B13" s="274"/>
      <c r="C13" s="274"/>
      <c r="D13" s="274"/>
      <c r="E13" s="274"/>
      <c r="G13" s="207"/>
      <c r="H13" s="205">
        <f>C30</f>
        <v>150000</v>
      </c>
      <c r="I13" s="205">
        <f>C31</f>
        <v>195</v>
      </c>
    </row>
    <row r="14" spans="1:9" ht="20.100000000000001" customHeight="1" x14ac:dyDescent="0.25">
      <c r="A14" s="366">
        <v>2</v>
      </c>
      <c r="B14" s="299" t="s">
        <v>596</v>
      </c>
      <c r="C14" s="299" t="s">
        <v>790</v>
      </c>
      <c r="D14" s="299"/>
      <c r="E14" s="299"/>
    </row>
    <row r="15" spans="1:9" ht="20.100000000000001" customHeight="1" x14ac:dyDescent="0.25">
      <c r="A15" s="298"/>
      <c r="B15" s="361" t="s">
        <v>787</v>
      </c>
      <c r="C15" s="369">
        <v>200000</v>
      </c>
      <c r="D15" s="367"/>
      <c r="E15" s="367"/>
    </row>
    <row r="16" spans="1:9" ht="20.100000000000001" customHeight="1" x14ac:dyDescent="0.25">
      <c r="A16" s="298"/>
      <c r="B16" s="361" t="s">
        <v>788</v>
      </c>
      <c r="C16" s="369">
        <v>320</v>
      </c>
      <c r="D16" s="367"/>
      <c r="E16" s="367"/>
    </row>
    <row r="17" spans="1:5" ht="20.100000000000001" customHeight="1" x14ac:dyDescent="0.25">
      <c r="A17" s="299"/>
      <c r="B17" s="361" t="s">
        <v>786</v>
      </c>
      <c r="C17" s="12"/>
      <c r="D17" s="12"/>
      <c r="E17" s="12"/>
    </row>
    <row r="18" spans="1:5" ht="20.100000000000001" customHeight="1" x14ac:dyDescent="0.25">
      <c r="A18" s="274"/>
      <c r="B18" s="274"/>
      <c r="C18" s="274"/>
      <c r="D18" s="274"/>
      <c r="E18" s="274"/>
    </row>
    <row r="19" spans="1:5" ht="20.100000000000001" customHeight="1" x14ac:dyDescent="0.25">
      <c r="A19" s="366">
        <v>3</v>
      </c>
      <c r="B19" s="299" t="s">
        <v>596</v>
      </c>
      <c r="C19" s="299" t="s">
        <v>790</v>
      </c>
      <c r="D19" s="299"/>
      <c r="E19" s="299"/>
    </row>
    <row r="20" spans="1:5" ht="20.100000000000001" customHeight="1" x14ac:dyDescent="0.25">
      <c r="A20" s="298"/>
      <c r="B20" s="361" t="s">
        <v>787</v>
      </c>
      <c r="C20" s="369">
        <v>110000</v>
      </c>
      <c r="D20" s="367"/>
      <c r="E20" s="367"/>
    </row>
    <row r="21" spans="1:5" ht="20.100000000000001" customHeight="1" x14ac:dyDescent="0.25">
      <c r="A21" s="298"/>
      <c r="B21" s="361" t="s">
        <v>788</v>
      </c>
      <c r="C21" s="369">
        <v>150</v>
      </c>
      <c r="D21" s="367"/>
      <c r="E21" s="367"/>
    </row>
    <row r="22" spans="1:5" ht="20.100000000000001" customHeight="1" x14ac:dyDescent="0.25">
      <c r="A22" s="299"/>
      <c r="B22" s="361" t="s">
        <v>786</v>
      </c>
      <c r="C22" s="12"/>
      <c r="D22" s="12"/>
      <c r="E22" s="12"/>
    </row>
    <row r="23" spans="1:5" ht="20.100000000000001" customHeight="1" x14ac:dyDescent="0.25">
      <c r="A23" s="274"/>
      <c r="B23" s="274"/>
      <c r="C23" s="274"/>
      <c r="D23" s="274"/>
      <c r="E23" s="274"/>
    </row>
    <row r="24" spans="1:5" ht="20.100000000000001" customHeight="1" x14ac:dyDescent="0.25">
      <c r="A24" s="366">
        <v>4</v>
      </c>
      <c r="B24" s="299" t="s">
        <v>596</v>
      </c>
      <c r="C24" s="299" t="s">
        <v>790</v>
      </c>
      <c r="D24" s="299"/>
      <c r="E24" s="299"/>
    </row>
    <row r="25" spans="1:5" ht="20.100000000000001" customHeight="1" x14ac:dyDescent="0.25">
      <c r="A25" s="298"/>
      <c r="B25" s="361" t="s">
        <v>787</v>
      </c>
      <c r="C25" s="369">
        <v>110000</v>
      </c>
      <c r="D25" s="367"/>
      <c r="E25" s="367"/>
    </row>
    <row r="26" spans="1:5" ht="20.100000000000001" customHeight="1" x14ac:dyDescent="0.25">
      <c r="A26" s="298"/>
      <c r="B26" s="361" t="s">
        <v>788</v>
      </c>
      <c r="C26" s="369">
        <v>80</v>
      </c>
      <c r="D26" s="367"/>
      <c r="E26" s="367"/>
    </row>
    <row r="27" spans="1:5" ht="20.100000000000001" customHeight="1" x14ac:dyDescent="0.25">
      <c r="A27" s="299"/>
      <c r="B27" s="361" t="s">
        <v>786</v>
      </c>
      <c r="C27" s="12"/>
      <c r="D27" s="12"/>
      <c r="E27" s="12"/>
    </row>
    <row r="28" spans="1:5" ht="20.100000000000001" customHeight="1" x14ac:dyDescent="0.25">
      <c r="A28" s="274"/>
      <c r="B28" s="274"/>
      <c r="C28" s="274"/>
      <c r="D28" s="274"/>
      <c r="E28" s="274"/>
    </row>
    <row r="29" spans="1:5" ht="20.100000000000001" customHeight="1" x14ac:dyDescent="0.25">
      <c r="A29" s="366">
        <v>5</v>
      </c>
      <c r="B29" s="299" t="s">
        <v>596</v>
      </c>
      <c r="C29" s="299" t="s">
        <v>790</v>
      </c>
      <c r="D29" s="299"/>
      <c r="E29" s="299"/>
    </row>
    <row r="30" spans="1:5" ht="20.100000000000001" customHeight="1" x14ac:dyDescent="0.25">
      <c r="A30" s="298"/>
      <c r="B30" s="361" t="s">
        <v>787</v>
      </c>
      <c r="C30" s="369">
        <v>150000</v>
      </c>
      <c r="D30" s="367"/>
      <c r="E30" s="367"/>
    </row>
    <row r="31" spans="1:5" ht="20.100000000000001" customHeight="1" x14ac:dyDescent="0.25">
      <c r="A31" s="298"/>
      <c r="B31" s="361" t="s">
        <v>788</v>
      </c>
      <c r="C31" s="369">
        <v>195</v>
      </c>
      <c r="D31" s="367"/>
      <c r="E31" s="367"/>
    </row>
    <row r="32" spans="1:5" ht="20.100000000000001" customHeight="1" x14ac:dyDescent="0.25">
      <c r="A32" s="299"/>
      <c r="B32" s="361" t="s">
        <v>786</v>
      </c>
      <c r="C32" s="12"/>
      <c r="D32" s="12"/>
      <c r="E32" s="12"/>
    </row>
    <row r="33" spans="1:5" ht="20.100000000000001" customHeight="1" x14ac:dyDescent="0.25">
      <c r="A33" s="274"/>
      <c r="B33" s="274"/>
      <c r="C33" s="274"/>
      <c r="D33" s="274"/>
      <c r="E33" s="274"/>
    </row>
    <row r="34" spans="1:5" ht="20.100000000000001" customHeight="1" x14ac:dyDescent="0.25">
      <c r="A34" s="298"/>
      <c r="B34" s="298"/>
      <c r="C34" s="298"/>
      <c r="D34" s="298"/>
      <c r="E34" s="298"/>
    </row>
    <row r="35" spans="1:5" ht="20.100000000000001" customHeight="1" x14ac:dyDescent="0.25">
      <c r="A35" s="298"/>
      <c r="B35" s="298"/>
      <c r="C35" s="298"/>
      <c r="D35" s="298"/>
      <c r="E35" s="298"/>
    </row>
    <row r="36" spans="1:5" ht="20.100000000000001" customHeight="1" x14ac:dyDescent="0.25">
      <c r="A36" s="298"/>
      <c r="B36" s="298"/>
      <c r="C36" s="298"/>
      <c r="D36" s="298"/>
      <c r="E36" s="298"/>
    </row>
    <row r="37" spans="1:5" ht="20.100000000000001" customHeight="1" x14ac:dyDescent="0.25">
      <c r="A37" s="298"/>
      <c r="B37" s="298"/>
      <c r="C37" s="298"/>
      <c r="D37" s="298"/>
      <c r="E37" s="298"/>
    </row>
    <row r="38" spans="1:5" ht="20.100000000000001" customHeight="1" x14ac:dyDescent="0.25">
      <c r="A38" s="298"/>
      <c r="B38" s="298"/>
      <c r="C38" s="298"/>
      <c r="D38" s="298"/>
      <c r="E38" s="298"/>
    </row>
    <row r="39" spans="1:5" ht="20.100000000000001" customHeight="1" x14ac:dyDescent="0.25">
      <c r="A39" s="298"/>
      <c r="B39" s="298"/>
      <c r="C39" s="298"/>
      <c r="D39" s="298"/>
      <c r="E39" s="298"/>
    </row>
    <row r="40" spans="1:5" ht="20.100000000000001" customHeight="1" x14ac:dyDescent="0.25">
      <c r="A40" s="298"/>
      <c r="B40" s="298"/>
      <c r="C40" s="298"/>
      <c r="D40" s="298"/>
      <c r="E40" s="298"/>
    </row>
    <row r="41" spans="1:5" ht="20.100000000000001" customHeight="1" x14ac:dyDescent="0.25">
      <c r="A41" s="298"/>
      <c r="B41" s="298"/>
      <c r="C41" s="298"/>
      <c r="D41" s="298"/>
      <c r="E41" s="298"/>
    </row>
    <row r="42" spans="1:5" ht="20.100000000000001" customHeight="1" x14ac:dyDescent="0.25">
      <c r="A42" s="298"/>
      <c r="B42" s="298"/>
      <c r="C42" s="298"/>
      <c r="D42" s="298"/>
      <c r="E42" s="298"/>
    </row>
    <row r="43" spans="1:5" ht="20.100000000000001" customHeight="1" x14ac:dyDescent="0.25">
      <c r="A43" s="298"/>
      <c r="B43" s="298"/>
      <c r="C43" s="298"/>
      <c r="D43" s="298"/>
      <c r="E43" s="298"/>
    </row>
    <row r="44" spans="1:5" ht="20.100000000000001" customHeight="1" x14ac:dyDescent="0.25">
      <c r="A44" s="298"/>
      <c r="B44" s="298"/>
      <c r="C44" s="298"/>
      <c r="D44" s="298"/>
      <c r="E44" s="298"/>
    </row>
    <row r="45" spans="1:5" ht="20.100000000000001" customHeight="1" x14ac:dyDescent="0.25">
      <c r="A45" s="298"/>
      <c r="B45" s="298"/>
      <c r="C45" s="298"/>
      <c r="D45" s="298"/>
      <c r="E45" s="298"/>
    </row>
    <row r="46" spans="1:5" ht="20.100000000000001" customHeight="1" x14ac:dyDescent="0.25">
      <c r="A46" s="298"/>
      <c r="B46" s="298"/>
      <c r="C46" s="298"/>
      <c r="D46" s="298"/>
      <c r="E46" s="298"/>
    </row>
    <row r="47" spans="1:5" ht="20.100000000000001" customHeight="1" x14ac:dyDescent="0.25">
      <c r="A47" s="298"/>
      <c r="B47" s="298"/>
      <c r="C47" s="298"/>
      <c r="D47" s="298"/>
      <c r="E47" s="298"/>
    </row>
    <row r="48" spans="1:5" ht="20.100000000000001" customHeight="1" x14ac:dyDescent="0.25">
      <c r="A48" s="298"/>
      <c r="B48" s="298"/>
      <c r="C48" s="298"/>
      <c r="D48" s="298"/>
      <c r="E48" s="298"/>
    </row>
    <row r="49" spans="1:5" ht="20.100000000000001" customHeight="1" x14ac:dyDescent="0.25">
      <c r="A49" s="298"/>
      <c r="B49" s="298"/>
      <c r="C49" s="298"/>
      <c r="D49" s="298"/>
      <c r="E49" s="298"/>
    </row>
    <row r="50" spans="1:5" ht="20.100000000000001" customHeight="1" x14ac:dyDescent="0.25">
      <c r="A50" s="298"/>
      <c r="B50" s="298"/>
      <c r="C50" s="298"/>
      <c r="D50" s="298"/>
      <c r="E50" s="298"/>
    </row>
    <row r="51" spans="1:5" ht="20.100000000000001" customHeight="1" x14ac:dyDescent="0.25">
      <c r="A51" s="298"/>
      <c r="B51" s="298"/>
      <c r="C51" s="298"/>
      <c r="D51" s="298"/>
      <c r="E51" s="298"/>
    </row>
    <row r="52" spans="1:5" ht="20.100000000000001" customHeight="1" x14ac:dyDescent="0.25">
      <c r="A52" s="298"/>
      <c r="B52" s="298"/>
      <c r="C52" s="298"/>
      <c r="D52" s="298"/>
      <c r="E52" s="298"/>
    </row>
    <row r="53" spans="1:5" ht="20.100000000000001" customHeight="1" x14ac:dyDescent="0.25">
      <c r="A53" s="298"/>
      <c r="B53" s="298"/>
      <c r="C53" s="298"/>
      <c r="D53" s="298"/>
      <c r="E53" s="298"/>
    </row>
    <row r="54" spans="1:5" ht="20.100000000000001" customHeight="1" x14ac:dyDescent="0.25">
      <c r="A54" s="298"/>
      <c r="B54" s="298"/>
      <c r="C54" s="298"/>
      <c r="D54" s="298"/>
      <c r="E54" s="298"/>
    </row>
    <row r="55" spans="1:5" ht="20.100000000000001" customHeight="1" x14ac:dyDescent="0.25">
      <c r="A55" s="298"/>
      <c r="B55" s="298"/>
      <c r="C55" s="298"/>
      <c r="D55" s="298"/>
      <c r="E55" s="298"/>
    </row>
    <row r="56" spans="1:5" ht="20.100000000000001" customHeight="1" x14ac:dyDescent="0.25">
      <c r="A56" s="298"/>
      <c r="B56" s="298"/>
      <c r="C56" s="298"/>
      <c r="D56" s="298"/>
      <c r="E56" s="298"/>
    </row>
    <row r="57" spans="1:5" ht="20.100000000000001" customHeight="1" x14ac:dyDescent="0.25">
      <c r="A57" s="298"/>
      <c r="B57" s="298"/>
      <c r="C57" s="298"/>
      <c r="D57" s="298"/>
      <c r="E57" s="298"/>
    </row>
    <row r="58" spans="1:5" ht="20.100000000000001" customHeight="1" x14ac:dyDescent="0.25">
      <c r="A58" s="298"/>
      <c r="B58" s="298"/>
      <c r="C58" s="298"/>
      <c r="D58" s="298"/>
      <c r="E58" s="298"/>
    </row>
    <row r="59" spans="1:5" ht="20.100000000000001" customHeight="1" x14ac:dyDescent="0.25">
      <c r="A59" s="298"/>
      <c r="B59" s="298"/>
      <c r="C59" s="298"/>
      <c r="D59" s="298"/>
      <c r="E59" s="298"/>
    </row>
    <row r="60" spans="1:5" ht="20.100000000000001" customHeight="1" x14ac:dyDescent="0.25">
      <c r="A60" s="298"/>
      <c r="B60" s="298"/>
      <c r="C60" s="298"/>
      <c r="D60" s="298"/>
      <c r="E60" s="298"/>
    </row>
    <row r="61" spans="1:5" ht="20.100000000000001" customHeight="1" x14ac:dyDescent="0.25">
      <c r="A61" s="298"/>
      <c r="B61" s="298"/>
      <c r="C61" s="298"/>
      <c r="D61" s="298"/>
      <c r="E61" s="298"/>
    </row>
    <row r="62" spans="1:5" ht="20.100000000000001" customHeight="1" x14ac:dyDescent="0.25">
      <c r="A62" s="298"/>
      <c r="B62" s="298"/>
      <c r="C62" s="298"/>
      <c r="D62" s="298"/>
      <c r="E62" s="298"/>
    </row>
    <row r="63" spans="1:5" ht="20.100000000000001" customHeight="1" x14ac:dyDescent="0.25">
      <c r="A63" s="298"/>
      <c r="B63" s="298"/>
      <c r="C63" s="298"/>
      <c r="D63" s="298"/>
      <c r="E63" s="298"/>
    </row>
    <row r="64" spans="1:5" ht="20.100000000000001" customHeight="1" x14ac:dyDescent="0.25">
      <c r="A64" s="298"/>
      <c r="B64" s="298"/>
      <c r="C64" s="298"/>
      <c r="D64" s="298"/>
      <c r="E64" s="298"/>
    </row>
    <row r="65" spans="1:5" ht="20.100000000000001" customHeight="1" x14ac:dyDescent="0.25">
      <c r="A65" s="298"/>
      <c r="B65" s="298"/>
      <c r="C65" s="298"/>
      <c r="D65" s="298"/>
      <c r="E65" s="298"/>
    </row>
    <row r="66" spans="1:5" ht="20.100000000000001" customHeight="1" x14ac:dyDescent="0.25">
      <c r="A66" s="298"/>
      <c r="B66" s="298"/>
      <c r="C66" s="298"/>
      <c r="D66" s="298"/>
      <c r="E66" s="298"/>
    </row>
    <row r="67" spans="1:5" ht="20.100000000000001" customHeight="1" x14ac:dyDescent="0.25">
      <c r="A67" s="298"/>
      <c r="B67" s="298"/>
      <c r="C67" s="298"/>
      <c r="D67" s="298"/>
      <c r="E67" s="298"/>
    </row>
    <row r="68" spans="1:5" ht="20.100000000000001" customHeight="1" x14ac:dyDescent="0.25">
      <c r="A68" s="298"/>
      <c r="B68" s="298"/>
      <c r="C68" s="298"/>
      <c r="D68" s="298"/>
      <c r="E68" s="298"/>
    </row>
    <row r="69" spans="1:5" ht="20.100000000000001" customHeight="1" x14ac:dyDescent="0.25">
      <c r="A69" s="298"/>
      <c r="B69" s="298"/>
      <c r="C69" s="298"/>
      <c r="D69" s="298"/>
      <c r="E69" s="298"/>
    </row>
    <row r="70" spans="1:5" ht="20.100000000000001" customHeight="1" x14ac:dyDescent="0.25">
      <c r="A70" s="298"/>
      <c r="B70" s="298"/>
      <c r="C70" s="298"/>
      <c r="D70" s="298"/>
      <c r="E70" s="298"/>
    </row>
    <row r="71" spans="1:5" ht="20.100000000000001" customHeight="1" x14ac:dyDescent="0.25">
      <c r="A71" s="298"/>
      <c r="B71" s="298"/>
      <c r="C71" s="298"/>
      <c r="D71" s="298"/>
      <c r="E71" s="298"/>
    </row>
    <row r="72" spans="1:5" ht="20.100000000000001" customHeight="1" x14ac:dyDescent="0.25">
      <c r="A72" s="298"/>
      <c r="B72" s="298"/>
      <c r="C72" s="298"/>
      <c r="D72" s="298"/>
      <c r="E72" s="298"/>
    </row>
    <row r="73" spans="1:5" ht="20.100000000000001" customHeight="1" x14ac:dyDescent="0.25">
      <c r="A73" s="298"/>
      <c r="B73" s="298"/>
      <c r="C73" s="298"/>
      <c r="D73" s="298"/>
      <c r="E73" s="298"/>
    </row>
    <row r="74" spans="1:5" ht="20.100000000000001" customHeight="1" x14ac:dyDescent="0.25">
      <c r="A74" s="298"/>
      <c r="B74" s="298"/>
      <c r="C74" s="298"/>
      <c r="D74" s="298"/>
      <c r="E74" s="298"/>
    </row>
    <row r="75" spans="1:5" ht="20.100000000000001" customHeight="1" x14ac:dyDescent="0.25">
      <c r="A75" s="298"/>
      <c r="B75" s="298"/>
      <c r="C75" s="298"/>
      <c r="D75" s="298"/>
      <c r="E75" s="298"/>
    </row>
    <row r="76" spans="1:5" ht="20.100000000000001" customHeight="1" x14ac:dyDescent="0.25">
      <c r="A76" s="298"/>
      <c r="B76" s="298"/>
      <c r="C76" s="298"/>
      <c r="D76" s="298"/>
      <c r="E76" s="298"/>
    </row>
    <row r="77" spans="1:5" ht="20.100000000000001" customHeight="1" x14ac:dyDescent="0.25">
      <c r="A77" s="298"/>
      <c r="B77" s="298"/>
      <c r="C77" s="298"/>
      <c r="D77" s="298"/>
      <c r="E77" s="298"/>
    </row>
    <row r="78" spans="1:5" ht="20.100000000000001" customHeight="1" x14ac:dyDescent="0.25">
      <c r="A78" s="298"/>
      <c r="B78" s="298"/>
      <c r="C78" s="298"/>
      <c r="D78" s="298"/>
      <c r="E78" s="298"/>
    </row>
    <row r="79" spans="1:5" ht="20.100000000000001" customHeight="1" x14ac:dyDescent="0.25">
      <c r="A79" s="298"/>
      <c r="B79" s="298"/>
      <c r="C79" s="298"/>
      <c r="D79" s="298"/>
      <c r="E79" s="298"/>
    </row>
    <row r="80" spans="1:5" ht="20.100000000000001" customHeight="1" x14ac:dyDescent="0.25">
      <c r="A80" s="298"/>
      <c r="B80" s="298"/>
      <c r="C80" s="298"/>
      <c r="D80" s="298"/>
      <c r="E80" s="298"/>
    </row>
    <row r="81" spans="1:5" ht="20.100000000000001" customHeight="1" x14ac:dyDescent="0.25">
      <c r="A81" s="298"/>
      <c r="B81" s="298"/>
      <c r="C81" s="298"/>
      <c r="D81" s="298"/>
      <c r="E81" s="298"/>
    </row>
    <row r="82" spans="1:5" ht="20.100000000000001" customHeight="1" x14ac:dyDescent="0.25">
      <c r="A82" s="298"/>
      <c r="B82" s="298"/>
      <c r="C82" s="298"/>
      <c r="D82" s="298"/>
      <c r="E82" s="298"/>
    </row>
    <row r="83" spans="1:5" ht="20.100000000000001" customHeight="1" x14ac:dyDescent="0.25">
      <c r="A83" s="298"/>
      <c r="B83" s="298"/>
      <c r="C83" s="298"/>
      <c r="D83" s="298"/>
      <c r="E83" s="298"/>
    </row>
    <row r="84" spans="1:5" ht="20.100000000000001" customHeight="1" x14ac:dyDescent="0.25">
      <c r="A84" s="298"/>
      <c r="B84" s="298"/>
      <c r="C84" s="298"/>
      <c r="D84" s="298"/>
      <c r="E84" s="298"/>
    </row>
    <row r="85" spans="1:5" ht="20.100000000000001" customHeight="1" x14ac:dyDescent="0.25">
      <c r="A85" s="298"/>
      <c r="B85" s="298"/>
      <c r="C85" s="298"/>
      <c r="D85" s="298"/>
      <c r="E85" s="298"/>
    </row>
    <row r="86" spans="1:5" ht="20.100000000000001" customHeight="1" x14ac:dyDescent="0.25">
      <c r="A86" s="298"/>
      <c r="B86" s="298"/>
      <c r="C86" s="298"/>
      <c r="D86" s="298"/>
      <c r="E86" s="298"/>
    </row>
    <row r="87" spans="1:5" ht="20.100000000000001" customHeight="1" x14ac:dyDescent="0.25">
      <c r="A87" s="298"/>
      <c r="B87" s="298"/>
      <c r="C87" s="298"/>
      <c r="D87" s="298"/>
      <c r="E87" s="298"/>
    </row>
    <row r="88" spans="1:5" ht="20.100000000000001" customHeight="1" x14ac:dyDescent="0.25">
      <c r="A88" s="298"/>
      <c r="B88" s="298"/>
      <c r="C88" s="298"/>
      <c r="D88" s="298"/>
      <c r="E88" s="298"/>
    </row>
    <row r="89" spans="1:5" ht="20.100000000000001" customHeight="1" x14ac:dyDescent="0.25">
      <c r="A89" s="298"/>
      <c r="B89" s="298"/>
      <c r="C89" s="298"/>
      <c r="D89" s="298"/>
      <c r="E89" s="298"/>
    </row>
    <row r="90" spans="1:5" ht="20.100000000000001" customHeight="1" x14ac:dyDescent="0.25">
      <c r="A90" s="298"/>
      <c r="B90" s="298"/>
      <c r="C90" s="298"/>
      <c r="D90" s="298"/>
      <c r="E90" s="298"/>
    </row>
    <row r="91" spans="1:5" ht="20.100000000000001" customHeight="1" x14ac:dyDescent="0.25">
      <c r="A91" s="298"/>
      <c r="B91" s="298"/>
      <c r="C91" s="298"/>
      <c r="D91" s="298"/>
      <c r="E91" s="298"/>
    </row>
    <row r="92" spans="1:5" ht="20.100000000000001" customHeight="1" x14ac:dyDescent="0.25">
      <c r="A92" s="298"/>
      <c r="B92" s="298"/>
      <c r="C92" s="298"/>
      <c r="D92" s="298"/>
      <c r="E92" s="298"/>
    </row>
    <row r="93" spans="1:5" ht="20.100000000000001" customHeight="1" x14ac:dyDescent="0.25">
      <c r="A93" s="298"/>
      <c r="B93" s="298"/>
      <c r="C93" s="298"/>
      <c r="D93" s="298"/>
      <c r="E93" s="298"/>
    </row>
    <row r="94" spans="1:5" ht="20.100000000000001" customHeight="1" x14ac:dyDescent="0.25">
      <c r="A94" s="298"/>
      <c r="B94" s="298"/>
      <c r="C94" s="298"/>
      <c r="D94" s="298"/>
      <c r="E94" s="298"/>
    </row>
    <row r="95" spans="1:5" ht="20.100000000000001" customHeight="1" x14ac:dyDescent="0.25">
      <c r="A95" s="298"/>
      <c r="B95" s="298"/>
      <c r="C95" s="298"/>
      <c r="D95" s="298"/>
      <c r="E95" s="298"/>
    </row>
    <row r="96" spans="1:5" ht="20.100000000000001" customHeight="1" x14ac:dyDescent="0.25">
      <c r="A96" s="298"/>
      <c r="B96" s="298"/>
      <c r="C96" s="298"/>
      <c r="D96" s="298"/>
      <c r="E96" s="298"/>
    </row>
    <row r="97" spans="1:5" ht="20.100000000000001" customHeight="1" x14ac:dyDescent="0.25">
      <c r="A97" s="298"/>
      <c r="B97" s="298"/>
      <c r="C97" s="298"/>
      <c r="D97" s="298"/>
      <c r="E97" s="298"/>
    </row>
    <row r="98" spans="1:5" ht="20.100000000000001" customHeight="1" x14ac:dyDescent="0.25">
      <c r="A98" s="298"/>
      <c r="B98" s="298"/>
      <c r="C98" s="298"/>
      <c r="D98" s="298"/>
      <c r="E98" s="298"/>
    </row>
    <row r="99" spans="1:5" ht="20.100000000000001" customHeight="1" x14ac:dyDescent="0.25">
      <c r="A99" s="298"/>
      <c r="B99" s="298"/>
      <c r="C99" s="298"/>
      <c r="D99" s="298"/>
      <c r="E99" s="298"/>
    </row>
    <row r="100" spans="1:5" ht="20.100000000000001" customHeight="1" x14ac:dyDescent="0.25">
      <c r="A100" s="298"/>
      <c r="B100" s="298"/>
      <c r="C100" s="298"/>
      <c r="D100" s="298"/>
      <c r="E100" s="298"/>
    </row>
    <row r="101" spans="1:5" ht="20.100000000000001" customHeight="1" x14ac:dyDescent="0.25">
      <c r="A101" s="298"/>
      <c r="B101" s="298"/>
      <c r="C101" s="298"/>
      <c r="D101" s="298"/>
      <c r="E101" s="298"/>
    </row>
    <row r="102" spans="1:5" ht="20.100000000000001" customHeight="1" x14ac:dyDescent="0.25">
      <c r="A102" s="298"/>
      <c r="B102" s="298"/>
      <c r="C102" s="298"/>
      <c r="D102" s="298"/>
      <c r="E102" s="298"/>
    </row>
    <row r="103" spans="1:5" ht="20.100000000000001" customHeight="1" x14ac:dyDescent="0.25">
      <c r="A103" s="298"/>
      <c r="B103" s="298"/>
      <c r="C103" s="298"/>
      <c r="D103" s="298"/>
      <c r="E103" s="298"/>
    </row>
    <row r="104" spans="1:5" ht="20.100000000000001" customHeight="1" x14ac:dyDescent="0.25">
      <c r="A104" s="298"/>
      <c r="B104" s="298"/>
      <c r="C104" s="298"/>
      <c r="D104" s="298"/>
      <c r="E104" s="298"/>
    </row>
    <row r="105" spans="1:5" ht="20.100000000000001" customHeight="1" x14ac:dyDescent="0.25">
      <c r="A105" s="298"/>
      <c r="B105" s="298"/>
      <c r="C105" s="298"/>
      <c r="D105" s="298"/>
      <c r="E105" s="298"/>
    </row>
    <row r="106" spans="1:5" ht="20.100000000000001" customHeight="1" x14ac:dyDescent="0.25">
      <c r="A106" s="298"/>
      <c r="B106" s="298"/>
      <c r="C106" s="298"/>
      <c r="D106" s="298"/>
      <c r="E106" s="298"/>
    </row>
    <row r="107" spans="1:5" ht="20.100000000000001" customHeight="1" x14ac:dyDescent="0.25">
      <c r="A107" s="298"/>
      <c r="B107" s="298"/>
      <c r="C107" s="298"/>
      <c r="D107" s="298"/>
      <c r="E107" s="298"/>
    </row>
    <row r="108" spans="1:5" ht="20.100000000000001" customHeight="1" x14ac:dyDescent="0.25">
      <c r="A108" s="298"/>
      <c r="B108" s="298"/>
      <c r="C108" s="298"/>
      <c r="D108" s="298"/>
      <c r="E108" s="298"/>
    </row>
    <row r="109" spans="1:5" ht="20.100000000000001" customHeight="1" x14ac:dyDescent="0.25">
      <c r="A109" s="298"/>
      <c r="B109" s="298"/>
      <c r="C109" s="298"/>
      <c r="D109" s="298"/>
      <c r="E109" s="298"/>
    </row>
    <row r="110" spans="1:5" ht="20.100000000000001" customHeight="1" x14ac:dyDescent="0.25">
      <c r="A110" s="298"/>
      <c r="B110" s="298"/>
      <c r="C110" s="298"/>
      <c r="D110" s="298"/>
      <c r="E110" s="298"/>
    </row>
    <row r="111" spans="1:5" ht="20.100000000000001" customHeight="1" x14ac:dyDescent="0.25">
      <c r="A111" s="298"/>
      <c r="B111" s="298"/>
      <c r="C111" s="298"/>
      <c r="D111" s="298"/>
      <c r="E111" s="298"/>
    </row>
    <row r="112" spans="1:5" ht="20.100000000000001" customHeight="1" x14ac:dyDescent="0.25">
      <c r="A112" s="298"/>
      <c r="B112" s="298"/>
      <c r="C112" s="298"/>
      <c r="D112" s="298"/>
      <c r="E112" s="298"/>
    </row>
    <row r="113" spans="1:5" ht="20.100000000000001" customHeight="1" x14ac:dyDescent="0.25">
      <c r="A113" s="298"/>
      <c r="B113" s="298"/>
      <c r="C113" s="298"/>
      <c r="D113" s="298"/>
      <c r="E113" s="298"/>
    </row>
    <row r="114" spans="1:5" ht="20.100000000000001" customHeight="1" x14ac:dyDescent="0.25">
      <c r="A114" s="298"/>
      <c r="B114" s="298"/>
      <c r="C114" s="298"/>
      <c r="D114" s="298"/>
      <c r="E114" s="298"/>
    </row>
    <row r="115" spans="1:5" ht="20.100000000000001" customHeight="1" x14ac:dyDescent="0.25">
      <c r="A115" s="298"/>
      <c r="B115" s="298"/>
      <c r="C115" s="298"/>
      <c r="D115" s="298"/>
      <c r="E115" s="298"/>
    </row>
    <row r="116" spans="1:5" ht="20.100000000000001" customHeight="1" x14ac:dyDescent="0.25">
      <c r="A116" s="298"/>
      <c r="B116" s="298"/>
      <c r="C116" s="298"/>
      <c r="D116" s="298"/>
      <c r="E116" s="298"/>
    </row>
    <row r="117" spans="1:5" ht="20.100000000000001" customHeight="1" x14ac:dyDescent="0.25">
      <c r="A117" s="298"/>
      <c r="B117" s="298"/>
      <c r="C117" s="298"/>
      <c r="D117" s="298"/>
      <c r="E117" s="298"/>
    </row>
    <row r="118" spans="1:5" ht="20.100000000000001" customHeight="1" x14ac:dyDescent="0.25">
      <c r="A118" s="298"/>
      <c r="B118" s="298"/>
      <c r="C118" s="298"/>
      <c r="D118" s="298"/>
      <c r="E118" s="298"/>
    </row>
    <row r="119" spans="1:5" ht="20.100000000000001" customHeight="1" x14ac:dyDescent="0.25">
      <c r="A119" s="298"/>
      <c r="B119" s="298"/>
      <c r="C119" s="298"/>
      <c r="D119" s="298"/>
      <c r="E119" s="298"/>
    </row>
    <row r="120" spans="1:5" ht="20.100000000000001" customHeight="1" x14ac:dyDescent="0.25">
      <c r="A120" s="298"/>
      <c r="B120" s="298"/>
      <c r="C120" s="298"/>
      <c r="D120" s="298"/>
      <c r="E120" s="298"/>
    </row>
    <row r="121" spans="1:5" ht="20.100000000000001" customHeight="1" x14ac:dyDescent="0.25">
      <c r="A121" s="298"/>
      <c r="B121" s="298"/>
      <c r="C121" s="298"/>
      <c r="D121" s="298"/>
      <c r="E121" s="298"/>
    </row>
    <row r="122" spans="1:5" ht="20.100000000000001" customHeight="1" x14ac:dyDescent="0.25">
      <c r="A122" s="298"/>
      <c r="B122" s="298"/>
      <c r="C122" s="298"/>
      <c r="D122" s="298"/>
      <c r="E122" s="298"/>
    </row>
    <row r="123" spans="1:5" ht="20.100000000000001" customHeight="1" x14ac:dyDescent="0.25">
      <c r="A123" s="298"/>
      <c r="B123" s="298"/>
      <c r="C123" s="298"/>
      <c r="D123" s="298"/>
      <c r="E123" s="298"/>
    </row>
    <row r="124" spans="1:5" ht="20.100000000000001" customHeight="1" x14ac:dyDescent="0.25">
      <c r="A124" s="298"/>
      <c r="B124" s="298"/>
      <c r="C124" s="298"/>
      <c r="D124" s="298"/>
      <c r="E124" s="298"/>
    </row>
    <row r="125" spans="1:5" ht="20.100000000000001" customHeight="1" x14ac:dyDescent="0.25">
      <c r="A125" s="298"/>
      <c r="B125" s="298"/>
      <c r="C125" s="298"/>
      <c r="D125" s="298"/>
      <c r="E125" s="298"/>
    </row>
    <row r="126" spans="1:5" ht="20.100000000000001" customHeight="1" x14ac:dyDescent="0.25">
      <c r="A126" s="298"/>
      <c r="B126" s="298"/>
      <c r="C126" s="298"/>
      <c r="D126" s="298"/>
      <c r="E126" s="298"/>
    </row>
    <row r="127" spans="1:5" ht="20.100000000000001" customHeight="1" x14ac:dyDescent="0.25">
      <c r="A127" s="298"/>
      <c r="B127" s="298"/>
      <c r="C127" s="298"/>
      <c r="D127" s="298"/>
      <c r="E127" s="298"/>
    </row>
    <row r="128" spans="1:5" ht="20.100000000000001" customHeight="1" x14ac:dyDescent="0.25">
      <c r="A128" s="298"/>
      <c r="B128" s="298"/>
      <c r="C128" s="298"/>
      <c r="D128" s="298"/>
      <c r="E128" s="298"/>
    </row>
    <row r="129" spans="1:5" ht="20.100000000000001" customHeight="1" x14ac:dyDescent="0.25">
      <c r="A129" s="298"/>
      <c r="B129" s="298"/>
      <c r="C129" s="298"/>
      <c r="D129" s="298"/>
      <c r="E129" s="298"/>
    </row>
    <row r="130" spans="1:5" ht="20.100000000000001" customHeight="1" x14ac:dyDescent="0.25">
      <c r="A130" s="298"/>
      <c r="B130" s="298"/>
      <c r="C130" s="298"/>
      <c r="D130" s="298"/>
      <c r="E130" s="298"/>
    </row>
    <row r="131" spans="1:5" ht="20.100000000000001" customHeight="1" x14ac:dyDescent="0.25">
      <c r="A131" s="298"/>
      <c r="B131" s="298"/>
      <c r="C131" s="298"/>
      <c r="D131" s="298"/>
      <c r="E131" s="298"/>
    </row>
    <row r="132" spans="1:5" ht="20.100000000000001" customHeight="1" x14ac:dyDescent="0.25">
      <c r="A132" s="298"/>
      <c r="B132" s="298"/>
      <c r="C132" s="298"/>
      <c r="D132" s="298"/>
      <c r="E132" s="298"/>
    </row>
    <row r="133" spans="1:5" ht="20.100000000000001" customHeight="1" x14ac:dyDescent="0.25">
      <c r="A133" s="298"/>
      <c r="B133" s="298"/>
      <c r="C133" s="298"/>
      <c r="D133" s="298"/>
      <c r="E133" s="298"/>
    </row>
    <row r="134" spans="1:5" ht="20.100000000000001" customHeight="1" x14ac:dyDescent="0.25">
      <c r="A134" s="298"/>
      <c r="B134" s="298"/>
      <c r="C134" s="298"/>
      <c r="D134" s="298"/>
      <c r="E134" s="298"/>
    </row>
    <row r="135" spans="1:5" ht="20.100000000000001" customHeight="1" x14ac:dyDescent="0.25">
      <c r="A135" s="298"/>
      <c r="B135" s="298"/>
      <c r="C135" s="298"/>
      <c r="D135" s="298"/>
      <c r="E135" s="298"/>
    </row>
    <row r="136" spans="1:5" ht="20.100000000000001" customHeight="1" x14ac:dyDescent="0.25">
      <c r="A136" s="298"/>
      <c r="B136" s="298"/>
      <c r="C136" s="298"/>
      <c r="D136" s="298"/>
      <c r="E136" s="298"/>
    </row>
    <row r="137" spans="1:5" ht="20.100000000000001" customHeight="1" x14ac:dyDescent="0.25">
      <c r="A137" s="298"/>
      <c r="B137" s="298"/>
      <c r="C137" s="298"/>
      <c r="D137" s="298"/>
      <c r="E137" s="298"/>
    </row>
    <row r="138" spans="1:5" ht="20.100000000000001" customHeight="1" x14ac:dyDescent="0.25">
      <c r="A138" s="298"/>
      <c r="B138" s="298"/>
      <c r="C138" s="298"/>
      <c r="D138" s="298"/>
      <c r="E138" s="298"/>
    </row>
    <row r="139" spans="1:5" ht="20.100000000000001" customHeight="1" x14ac:dyDescent="0.25">
      <c r="A139" s="298"/>
      <c r="B139" s="298"/>
      <c r="C139" s="298"/>
      <c r="D139" s="298"/>
      <c r="E139" s="298"/>
    </row>
    <row r="140" spans="1:5" ht="20.100000000000001" customHeight="1" x14ac:dyDescent="0.25">
      <c r="A140" s="298"/>
      <c r="B140" s="298"/>
      <c r="C140" s="298"/>
      <c r="D140" s="298"/>
      <c r="E140" s="298"/>
    </row>
    <row r="141" spans="1:5" ht="20.100000000000001" customHeight="1" x14ac:dyDescent="0.25">
      <c r="A141" s="298"/>
      <c r="B141" s="298"/>
      <c r="C141" s="298"/>
      <c r="D141" s="298"/>
      <c r="E141" s="298"/>
    </row>
    <row r="142" spans="1:5" ht="20.100000000000001" customHeight="1" x14ac:dyDescent="0.25">
      <c r="A142" s="298"/>
      <c r="B142" s="298"/>
      <c r="C142" s="298"/>
      <c r="D142" s="298"/>
      <c r="E142" s="298"/>
    </row>
    <row r="143" spans="1:5" ht="20.100000000000001" customHeight="1" x14ac:dyDescent="0.25">
      <c r="A143" s="298"/>
      <c r="B143" s="298"/>
      <c r="C143" s="298"/>
      <c r="D143" s="298"/>
      <c r="E143" s="298"/>
    </row>
    <row r="144" spans="1:5" ht="20.100000000000001" customHeight="1" x14ac:dyDescent="0.25">
      <c r="A144" s="298"/>
      <c r="B144" s="298"/>
      <c r="C144" s="298"/>
      <c r="D144" s="298"/>
      <c r="E144" s="298"/>
    </row>
    <row r="145" spans="1:5" ht="20.100000000000001" customHeight="1" x14ac:dyDescent="0.25">
      <c r="A145" s="298"/>
      <c r="B145" s="298"/>
      <c r="C145" s="298"/>
      <c r="D145" s="298"/>
      <c r="E145" s="298"/>
    </row>
    <row r="146" spans="1:5" ht="20.100000000000001" customHeight="1" x14ac:dyDescent="0.25">
      <c r="A146" s="298"/>
      <c r="B146" s="298"/>
      <c r="C146" s="298"/>
      <c r="D146" s="298"/>
      <c r="E146" s="298"/>
    </row>
    <row r="147" spans="1:5" ht="20.100000000000001" customHeight="1" x14ac:dyDescent="0.25">
      <c r="A147" s="298"/>
      <c r="B147" s="298"/>
      <c r="C147" s="298"/>
      <c r="D147" s="298"/>
      <c r="E147" s="298"/>
    </row>
    <row r="148" spans="1:5" ht="20.100000000000001" customHeight="1" x14ac:dyDescent="0.25">
      <c r="A148" s="298"/>
      <c r="B148" s="298"/>
      <c r="C148" s="298"/>
      <c r="D148" s="298"/>
      <c r="E148" s="298"/>
    </row>
    <row r="149" spans="1:5" ht="20.100000000000001" customHeight="1" x14ac:dyDescent="0.25">
      <c r="A149" s="298"/>
      <c r="B149" s="298"/>
      <c r="C149" s="298"/>
      <c r="D149" s="298"/>
      <c r="E149" s="298"/>
    </row>
    <row r="150" spans="1:5" ht="20.100000000000001" customHeight="1" x14ac:dyDescent="0.25">
      <c r="A150" s="298"/>
      <c r="B150" s="298"/>
      <c r="C150" s="298"/>
      <c r="D150" s="298"/>
      <c r="E150" s="298"/>
    </row>
    <row r="151" spans="1:5" ht="20.100000000000001" customHeight="1" x14ac:dyDescent="0.25">
      <c r="A151" s="298"/>
      <c r="B151" s="298"/>
      <c r="C151" s="298"/>
      <c r="D151" s="298"/>
      <c r="E151" s="298"/>
    </row>
    <row r="152" spans="1:5" ht="20.100000000000001" customHeight="1" x14ac:dyDescent="0.25">
      <c r="A152" s="298"/>
      <c r="B152" s="298"/>
      <c r="C152" s="298"/>
      <c r="D152" s="298"/>
      <c r="E152" s="298"/>
    </row>
    <row r="153" spans="1:5" ht="20.100000000000001" customHeight="1" x14ac:dyDescent="0.25">
      <c r="A153" s="298"/>
      <c r="B153" s="298"/>
      <c r="C153" s="298"/>
      <c r="D153" s="298"/>
      <c r="E153" s="298"/>
    </row>
    <row r="154" spans="1:5" ht="20.100000000000001" customHeight="1" x14ac:dyDescent="0.25">
      <c r="A154" s="298"/>
      <c r="B154" s="298"/>
      <c r="C154" s="298"/>
      <c r="D154" s="298"/>
      <c r="E154" s="298"/>
    </row>
    <row r="155" spans="1:5" ht="20.100000000000001" customHeight="1" x14ac:dyDescent="0.25">
      <c r="A155" s="298"/>
      <c r="B155" s="298"/>
      <c r="C155" s="298"/>
      <c r="D155" s="298"/>
      <c r="E155" s="298"/>
    </row>
    <row r="156" spans="1:5" ht="20.100000000000001" customHeight="1" x14ac:dyDescent="0.25">
      <c r="A156" s="298"/>
      <c r="B156" s="298"/>
      <c r="C156" s="298"/>
      <c r="D156" s="298"/>
      <c r="E156" s="298"/>
    </row>
    <row r="157" spans="1:5" ht="20.100000000000001" customHeight="1" x14ac:dyDescent="0.25">
      <c r="A157" s="298"/>
      <c r="B157" s="298"/>
      <c r="C157" s="298"/>
      <c r="D157" s="298"/>
      <c r="E157" s="298"/>
    </row>
    <row r="158" spans="1:5" ht="20.100000000000001" customHeight="1" x14ac:dyDescent="0.25">
      <c r="A158" s="298"/>
      <c r="B158" s="298"/>
      <c r="C158" s="298"/>
      <c r="D158" s="298"/>
      <c r="E158" s="298"/>
    </row>
    <row r="159" spans="1:5" ht="20.100000000000001" customHeight="1" x14ac:dyDescent="0.25">
      <c r="A159" s="298"/>
      <c r="B159" s="298"/>
      <c r="C159" s="298"/>
      <c r="D159" s="298"/>
      <c r="E159" s="298"/>
    </row>
    <row r="160" spans="1:5" ht="20.100000000000001" customHeight="1" x14ac:dyDescent="0.25">
      <c r="A160" s="298"/>
      <c r="B160" s="298"/>
      <c r="C160" s="298"/>
      <c r="D160" s="298"/>
      <c r="E160" s="298"/>
    </row>
    <row r="161" spans="1:5" ht="20.100000000000001" customHeight="1" x14ac:dyDescent="0.25">
      <c r="A161" s="298"/>
      <c r="B161" s="298"/>
      <c r="C161" s="298"/>
      <c r="D161" s="298"/>
      <c r="E161" s="298"/>
    </row>
    <row r="162" spans="1:5" ht="20.100000000000001" customHeight="1" x14ac:dyDescent="0.25">
      <c r="A162" s="298"/>
      <c r="B162" s="298"/>
      <c r="C162" s="298"/>
      <c r="D162" s="298"/>
      <c r="E162" s="298"/>
    </row>
    <row r="163" spans="1:5" ht="20.100000000000001" customHeight="1" x14ac:dyDescent="0.25">
      <c r="A163" s="298"/>
      <c r="B163" s="298"/>
      <c r="C163" s="298"/>
      <c r="D163" s="298"/>
      <c r="E163" s="298"/>
    </row>
    <row r="164" spans="1:5" ht="20.100000000000001" customHeight="1" x14ac:dyDescent="0.25">
      <c r="A164" s="298"/>
      <c r="B164" s="298"/>
      <c r="C164" s="298"/>
      <c r="D164" s="298"/>
      <c r="E164" s="298"/>
    </row>
    <row r="165" spans="1:5" ht="20.100000000000001" customHeight="1" x14ac:dyDescent="0.25">
      <c r="A165" s="298"/>
      <c r="B165" s="298"/>
      <c r="C165" s="298"/>
      <c r="D165" s="298"/>
      <c r="E165" s="298"/>
    </row>
    <row r="166" spans="1:5" ht="20.100000000000001" customHeight="1" x14ac:dyDescent="0.25">
      <c r="A166" s="298"/>
      <c r="B166" s="298"/>
      <c r="C166" s="298"/>
      <c r="D166" s="298"/>
      <c r="E166" s="298"/>
    </row>
    <row r="167" spans="1:5" ht="20.100000000000001" customHeight="1" x14ac:dyDescent="0.25">
      <c r="A167" s="298"/>
      <c r="B167" s="298"/>
      <c r="C167" s="298"/>
      <c r="D167" s="298"/>
      <c r="E167" s="298"/>
    </row>
    <row r="168" spans="1:5" ht="20.100000000000001" customHeight="1" x14ac:dyDescent="0.25">
      <c r="A168" s="298"/>
      <c r="B168" s="298"/>
      <c r="C168" s="298"/>
      <c r="D168" s="298"/>
      <c r="E168" s="298"/>
    </row>
    <row r="169" spans="1:5" ht="20.100000000000001" customHeight="1" x14ac:dyDescent="0.25">
      <c r="A169" s="298"/>
      <c r="B169" s="298"/>
      <c r="C169" s="298"/>
      <c r="D169" s="298"/>
      <c r="E169" s="298"/>
    </row>
    <row r="170" spans="1:5" ht="20.100000000000001" customHeight="1" x14ac:dyDescent="0.25">
      <c r="A170" s="298"/>
      <c r="B170" s="298"/>
      <c r="C170" s="298"/>
      <c r="D170" s="298"/>
      <c r="E170" s="298"/>
    </row>
    <row r="171" spans="1:5" ht="20.100000000000001" customHeight="1" x14ac:dyDescent="0.25">
      <c r="A171" s="298"/>
      <c r="B171" s="298"/>
      <c r="C171" s="298"/>
      <c r="D171" s="298"/>
      <c r="E171" s="298"/>
    </row>
    <row r="172" spans="1:5" ht="20.100000000000001" customHeight="1" x14ac:dyDescent="0.25">
      <c r="A172" s="298"/>
      <c r="B172" s="298"/>
      <c r="C172" s="298"/>
      <c r="D172" s="298"/>
      <c r="E172" s="298"/>
    </row>
    <row r="173" spans="1:5" ht="20.100000000000001" customHeight="1" x14ac:dyDescent="0.25">
      <c r="A173" s="298"/>
      <c r="B173" s="298"/>
      <c r="C173" s="298"/>
      <c r="D173" s="298"/>
      <c r="E173" s="298"/>
    </row>
    <row r="174" spans="1:5" ht="20.100000000000001" customHeight="1" x14ac:dyDescent="0.25">
      <c r="A174" s="298"/>
      <c r="B174" s="298"/>
      <c r="C174" s="298"/>
      <c r="D174" s="298"/>
      <c r="E174" s="298"/>
    </row>
    <row r="175" spans="1:5" ht="20.100000000000001" customHeight="1" x14ac:dyDescent="0.25">
      <c r="A175" s="298"/>
      <c r="B175" s="298"/>
      <c r="C175" s="298"/>
      <c r="D175" s="298"/>
      <c r="E175" s="298"/>
    </row>
    <row r="176" spans="1:5" ht="20.100000000000001" customHeight="1" x14ac:dyDescent="0.25">
      <c r="A176" s="298"/>
      <c r="B176" s="298"/>
      <c r="C176" s="298"/>
      <c r="D176" s="298"/>
      <c r="E176" s="298"/>
    </row>
    <row r="177" spans="1:5" ht="20.100000000000001" customHeight="1" x14ac:dyDescent="0.25">
      <c r="A177" s="298"/>
      <c r="B177" s="298"/>
      <c r="C177" s="298"/>
      <c r="D177" s="298"/>
      <c r="E177" s="298"/>
    </row>
    <row r="178" spans="1:5" ht="20.100000000000001" customHeight="1" x14ac:dyDescent="0.25">
      <c r="A178" s="298"/>
      <c r="B178" s="298"/>
      <c r="C178" s="298"/>
      <c r="D178" s="298"/>
      <c r="E178" s="298"/>
    </row>
    <row r="179" spans="1:5" ht="20.100000000000001" customHeight="1" x14ac:dyDescent="0.25">
      <c r="A179" s="298"/>
      <c r="B179" s="298"/>
      <c r="C179" s="298"/>
      <c r="D179" s="298"/>
      <c r="E179" s="298"/>
    </row>
    <row r="180" spans="1:5" ht="20.100000000000001" customHeight="1" x14ac:dyDescent="0.25">
      <c r="A180" s="298"/>
      <c r="B180" s="298"/>
      <c r="C180" s="298"/>
      <c r="D180" s="298"/>
      <c r="E180" s="298"/>
    </row>
    <row r="181" spans="1:5" ht="20.100000000000001" customHeight="1" x14ac:dyDescent="0.25">
      <c r="A181" s="298"/>
      <c r="B181" s="298"/>
      <c r="C181" s="298"/>
      <c r="D181" s="298"/>
      <c r="E181" s="298"/>
    </row>
    <row r="182" spans="1:5" ht="20.100000000000001" customHeight="1" x14ac:dyDescent="0.25">
      <c r="A182" s="298"/>
      <c r="B182" s="298"/>
      <c r="C182" s="298"/>
      <c r="D182" s="298"/>
      <c r="E182" s="298"/>
    </row>
    <row r="183" spans="1:5" ht="20.100000000000001" customHeight="1" x14ac:dyDescent="0.25">
      <c r="A183" s="298"/>
      <c r="B183" s="298"/>
      <c r="C183" s="298"/>
      <c r="D183" s="298"/>
      <c r="E183" s="298"/>
    </row>
    <row r="184" spans="1:5" ht="20.100000000000001" customHeight="1" x14ac:dyDescent="0.25">
      <c r="A184" s="298"/>
      <c r="B184" s="298"/>
      <c r="C184" s="298"/>
      <c r="D184" s="298"/>
      <c r="E184" s="298"/>
    </row>
    <row r="185" spans="1:5" ht="20.100000000000001" customHeight="1" x14ac:dyDescent="0.25">
      <c r="A185" s="298"/>
      <c r="B185" s="298"/>
      <c r="C185" s="298"/>
      <c r="D185" s="298"/>
      <c r="E185" s="298"/>
    </row>
    <row r="186" spans="1:5" ht="20.100000000000001" customHeight="1" x14ac:dyDescent="0.25">
      <c r="A186" s="298"/>
      <c r="B186" s="298"/>
      <c r="C186" s="298"/>
      <c r="D186" s="298"/>
      <c r="E186" s="298"/>
    </row>
    <row r="187" spans="1:5" ht="20.100000000000001" customHeight="1" x14ac:dyDescent="0.25">
      <c r="A187" s="298"/>
      <c r="B187" s="298"/>
      <c r="C187" s="298"/>
      <c r="D187" s="298"/>
      <c r="E187" s="298"/>
    </row>
    <row r="188" spans="1:5" ht="20.100000000000001" customHeight="1" x14ac:dyDescent="0.25">
      <c r="A188" s="298"/>
      <c r="B188" s="298"/>
      <c r="C188" s="298"/>
      <c r="D188" s="298"/>
      <c r="E188" s="298"/>
    </row>
    <row r="189" spans="1:5" ht="20.100000000000001" customHeight="1" x14ac:dyDescent="0.25">
      <c r="A189" s="298"/>
      <c r="B189" s="298"/>
      <c r="C189" s="298"/>
      <c r="D189" s="298"/>
      <c r="E189" s="298"/>
    </row>
    <row r="190" spans="1:5" ht="20.100000000000001" customHeight="1" x14ac:dyDescent="0.25">
      <c r="A190" s="298"/>
      <c r="B190" s="298"/>
      <c r="C190" s="298"/>
      <c r="D190" s="298"/>
      <c r="E190" s="298"/>
    </row>
    <row r="191" spans="1:5" ht="20.100000000000001" customHeight="1" x14ac:dyDescent="0.25">
      <c r="A191" s="298"/>
      <c r="B191" s="298"/>
      <c r="C191" s="298"/>
      <c r="D191" s="298"/>
      <c r="E191" s="298"/>
    </row>
    <row r="192" spans="1:5" ht="20.100000000000001" customHeight="1" x14ac:dyDescent="0.25">
      <c r="A192" s="298"/>
      <c r="B192" s="298"/>
      <c r="C192" s="298"/>
      <c r="D192" s="298"/>
      <c r="E192" s="298"/>
    </row>
    <row r="193" spans="1:5" ht="20.100000000000001" customHeight="1" x14ac:dyDescent="0.25">
      <c r="A193" s="298"/>
      <c r="B193" s="298"/>
      <c r="C193" s="298"/>
      <c r="D193" s="298"/>
      <c r="E193" s="298"/>
    </row>
    <row r="194" spans="1:5" ht="20.100000000000001" customHeight="1" x14ac:dyDescent="0.25">
      <c r="A194" s="298"/>
      <c r="B194" s="298"/>
      <c r="C194" s="298"/>
      <c r="D194" s="298"/>
      <c r="E194" s="298"/>
    </row>
    <row r="195" spans="1:5" ht="20.100000000000001" customHeight="1" x14ac:dyDescent="0.25">
      <c r="A195" s="298"/>
      <c r="B195" s="298"/>
      <c r="C195" s="298"/>
      <c r="D195" s="298"/>
      <c r="E195" s="298"/>
    </row>
    <row r="196" spans="1:5" ht="20.100000000000001" customHeight="1" x14ac:dyDescent="0.25">
      <c r="A196" s="298"/>
      <c r="B196" s="298"/>
      <c r="C196" s="298"/>
      <c r="D196" s="298"/>
      <c r="E196" s="298"/>
    </row>
    <row r="197" spans="1:5" ht="20.100000000000001" customHeight="1" x14ac:dyDescent="0.25">
      <c r="A197" s="298"/>
      <c r="B197" s="298"/>
      <c r="C197" s="298"/>
      <c r="D197" s="298"/>
      <c r="E197" s="298"/>
    </row>
    <row r="198" spans="1:5" ht="20.100000000000001" customHeight="1" x14ac:dyDescent="0.25">
      <c r="A198" s="298"/>
      <c r="B198" s="298"/>
      <c r="C198" s="298"/>
      <c r="D198" s="298"/>
      <c r="E198" s="298"/>
    </row>
    <row r="199" spans="1:5" ht="20.100000000000001" customHeight="1" x14ac:dyDescent="0.25">
      <c r="A199" s="298"/>
      <c r="B199" s="298"/>
      <c r="C199" s="298"/>
      <c r="D199" s="298"/>
      <c r="E199" s="298"/>
    </row>
    <row r="200" spans="1:5" ht="20.100000000000001" customHeight="1" x14ac:dyDescent="0.25">
      <c r="A200" s="298"/>
      <c r="B200" s="298"/>
      <c r="C200" s="298"/>
      <c r="D200" s="298"/>
      <c r="E200" s="298"/>
    </row>
    <row r="201" spans="1:5" ht="20.100000000000001" customHeight="1" x14ac:dyDescent="0.25">
      <c r="A201" s="298"/>
      <c r="B201" s="298"/>
      <c r="C201" s="298"/>
      <c r="D201" s="298"/>
      <c r="E201" s="298"/>
    </row>
    <row r="202" spans="1:5" ht="20.100000000000001" customHeight="1" x14ac:dyDescent="0.25">
      <c r="A202" s="298"/>
      <c r="B202" s="298"/>
      <c r="C202" s="298"/>
      <c r="D202" s="298"/>
      <c r="E202" s="298"/>
    </row>
    <row r="203" spans="1:5" ht="20.100000000000001" customHeight="1" x14ac:dyDescent="0.25">
      <c r="A203" s="298"/>
      <c r="B203" s="298"/>
      <c r="C203" s="298"/>
      <c r="D203" s="298"/>
      <c r="E203" s="298"/>
    </row>
    <row r="204" spans="1:5" ht="20.100000000000001" customHeight="1" x14ac:dyDescent="0.25">
      <c r="A204" s="298"/>
      <c r="B204" s="298"/>
      <c r="C204" s="298"/>
      <c r="D204" s="298"/>
      <c r="E204" s="298"/>
    </row>
    <row r="205" spans="1:5" ht="20.100000000000001" customHeight="1" x14ac:dyDescent="0.25">
      <c r="A205" s="298"/>
      <c r="B205" s="298"/>
      <c r="C205" s="298"/>
      <c r="D205" s="298"/>
      <c r="E205" s="298"/>
    </row>
    <row r="206" spans="1:5" ht="20.100000000000001" customHeight="1" x14ac:dyDescent="0.25">
      <c r="A206" s="298"/>
      <c r="B206" s="298"/>
      <c r="C206" s="298"/>
      <c r="D206" s="298"/>
      <c r="E206" s="298"/>
    </row>
    <row r="207" spans="1:5" ht="20.100000000000001" customHeight="1" x14ac:dyDescent="0.25">
      <c r="A207" s="298"/>
      <c r="B207" s="298"/>
      <c r="C207" s="298"/>
      <c r="D207" s="298"/>
      <c r="E207" s="298"/>
    </row>
    <row r="208" spans="1:5" ht="20.100000000000001" customHeight="1" x14ac:dyDescent="0.25">
      <c r="A208" s="298"/>
      <c r="B208" s="298"/>
      <c r="C208" s="298"/>
      <c r="D208" s="298"/>
      <c r="E208" s="298"/>
    </row>
    <row r="209" spans="1:5" ht="20.100000000000001" customHeight="1" x14ac:dyDescent="0.25">
      <c r="A209" s="298"/>
      <c r="B209" s="298"/>
      <c r="C209" s="298"/>
      <c r="D209" s="298"/>
      <c r="E209" s="298"/>
    </row>
    <row r="210" spans="1:5" ht="20.100000000000001" customHeight="1" x14ac:dyDescent="0.25">
      <c r="A210" s="298"/>
      <c r="B210" s="298"/>
      <c r="C210" s="298"/>
      <c r="D210" s="298"/>
      <c r="E210" s="298"/>
    </row>
    <row r="211" spans="1:5" ht="20.100000000000001" customHeight="1" x14ac:dyDescent="0.25">
      <c r="A211" s="298"/>
      <c r="B211" s="298"/>
      <c r="C211" s="298"/>
      <c r="D211" s="298"/>
      <c r="E211" s="298"/>
    </row>
    <row r="212" spans="1:5" ht="20.100000000000001" customHeight="1" x14ac:dyDescent="0.25">
      <c r="A212" s="298"/>
      <c r="B212" s="298"/>
      <c r="C212" s="298"/>
      <c r="D212" s="298"/>
      <c r="E212" s="298"/>
    </row>
    <row r="213" spans="1:5" ht="20.100000000000001" customHeight="1" x14ac:dyDescent="0.25">
      <c r="A213" s="298"/>
      <c r="B213" s="298"/>
      <c r="C213" s="298"/>
      <c r="D213" s="298"/>
      <c r="E213" s="298"/>
    </row>
    <row r="214" spans="1:5" ht="20.100000000000001" customHeight="1" x14ac:dyDescent="0.25">
      <c r="A214" s="298"/>
      <c r="B214" s="298"/>
      <c r="C214" s="298"/>
      <c r="D214" s="298"/>
      <c r="E214" s="298"/>
    </row>
    <row r="215" spans="1:5" ht="20.100000000000001" customHeight="1" x14ac:dyDescent="0.25">
      <c r="A215" s="298"/>
      <c r="B215" s="298"/>
      <c r="C215" s="298"/>
      <c r="D215" s="298"/>
      <c r="E215" s="298"/>
    </row>
    <row r="216" spans="1:5" ht="20.100000000000001" customHeight="1" x14ac:dyDescent="0.25">
      <c r="A216" s="298"/>
      <c r="B216" s="298"/>
      <c r="C216" s="298"/>
      <c r="D216" s="298"/>
      <c r="E216" s="298"/>
    </row>
    <row r="217" spans="1:5" ht="20.100000000000001" customHeight="1" x14ac:dyDescent="0.25">
      <c r="A217" s="298"/>
      <c r="B217" s="298"/>
      <c r="C217" s="298"/>
      <c r="D217" s="298"/>
      <c r="E217" s="298"/>
    </row>
    <row r="218" spans="1:5" ht="20.100000000000001" customHeight="1" x14ac:dyDescent="0.25">
      <c r="A218" s="298"/>
      <c r="B218" s="298"/>
      <c r="C218" s="298"/>
      <c r="D218" s="298"/>
      <c r="E218" s="298"/>
    </row>
    <row r="219" spans="1:5" ht="20.100000000000001" customHeight="1" x14ac:dyDescent="0.25">
      <c r="A219" s="298"/>
      <c r="B219" s="298"/>
      <c r="C219" s="298"/>
      <c r="D219" s="298"/>
      <c r="E219" s="298"/>
    </row>
    <row r="220" spans="1:5" ht="20.100000000000001" customHeight="1" x14ac:dyDescent="0.25">
      <c r="A220" s="298"/>
      <c r="B220" s="298"/>
      <c r="C220" s="298"/>
      <c r="D220" s="298"/>
      <c r="E220" s="298"/>
    </row>
    <row r="221" spans="1:5" ht="20.100000000000001" customHeight="1" x14ac:dyDescent="0.25">
      <c r="A221" s="298"/>
      <c r="B221" s="298"/>
      <c r="C221" s="298"/>
      <c r="D221" s="298"/>
      <c r="E221" s="298"/>
    </row>
    <row r="222" spans="1:5" ht="20.100000000000001" customHeight="1" x14ac:dyDescent="0.25">
      <c r="A222" s="298"/>
      <c r="B222" s="298"/>
      <c r="C222" s="298"/>
      <c r="D222" s="298"/>
      <c r="E222" s="298"/>
    </row>
    <row r="223" spans="1:5" ht="20.100000000000001" customHeight="1" x14ac:dyDescent="0.25">
      <c r="A223" s="298"/>
      <c r="B223" s="298"/>
      <c r="C223" s="298"/>
      <c r="D223" s="298"/>
      <c r="E223" s="298"/>
    </row>
    <row r="224" spans="1:5" ht="20.100000000000001" customHeight="1" x14ac:dyDescent="0.25">
      <c r="A224" s="298"/>
      <c r="B224" s="298"/>
      <c r="C224" s="298"/>
      <c r="D224" s="298"/>
      <c r="E224" s="298"/>
    </row>
    <row r="225" spans="1:5" ht="20.100000000000001" customHeight="1" x14ac:dyDescent="0.25">
      <c r="A225" s="298"/>
      <c r="B225" s="298"/>
      <c r="C225" s="298"/>
      <c r="D225" s="298"/>
      <c r="E225" s="298"/>
    </row>
    <row r="226" spans="1:5" ht="20.100000000000001" customHeight="1" x14ac:dyDescent="0.25">
      <c r="A226" s="298"/>
      <c r="B226" s="298"/>
      <c r="C226" s="298"/>
      <c r="D226" s="298"/>
      <c r="E226" s="298"/>
    </row>
    <row r="227" spans="1:5" ht="20.100000000000001" customHeight="1" x14ac:dyDescent="0.25">
      <c r="A227" s="298"/>
      <c r="B227" s="298"/>
      <c r="C227" s="298"/>
      <c r="D227" s="298"/>
      <c r="E227" s="298"/>
    </row>
    <row r="228" spans="1:5" ht="20.100000000000001" customHeight="1" x14ac:dyDescent="0.25">
      <c r="A228" s="298"/>
      <c r="B228" s="298"/>
      <c r="C228" s="298"/>
      <c r="D228" s="298"/>
      <c r="E228" s="298"/>
    </row>
    <row r="229" spans="1:5" ht="20.100000000000001" customHeight="1" x14ac:dyDescent="0.25">
      <c r="A229" s="298"/>
      <c r="B229" s="298"/>
      <c r="C229" s="298"/>
      <c r="D229" s="298"/>
      <c r="E229" s="298"/>
    </row>
    <row r="230" spans="1:5" ht="20.100000000000001" customHeight="1" x14ac:dyDescent="0.25">
      <c r="A230" s="298"/>
      <c r="B230" s="298"/>
      <c r="C230" s="298"/>
      <c r="D230" s="298"/>
      <c r="E230" s="298"/>
    </row>
    <row r="231" spans="1:5" ht="20.100000000000001" customHeight="1" x14ac:dyDescent="0.25">
      <c r="A231" s="298"/>
      <c r="B231" s="298"/>
      <c r="C231" s="298"/>
      <c r="D231" s="298"/>
      <c r="E231" s="298"/>
    </row>
    <row r="232" spans="1:5" ht="20.100000000000001" customHeight="1" x14ac:dyDescent="0.25">
      <c r="A232" s="298"/>
      <c r="B232" s="298"/>
      <c r="C232" s="298"/>
      <c r="D232" s="298"/>
      <c r="E232" s="298"/>
    </row>
    <row r="233" spans="1:5" ht="20.100000000000001" customHeight="1" x14ac:dyDescent="0.25">
      <c r="A233" s="298"/>
      <c r="B233" s="298"/>
      <c r="C233" s="298"/>
      <c r="D233" s="298"/>
      <c r="E233" s="298"/>
    </row>
    <row r="234" spans="1:5" ht="20.100000000000001" customHeight="1" x14ac:dyDescent="0.25">
      <c r="A234" s="298"/>
      <c r="B234" s="298"/>
      <c r="C234" s="298"/>
      <c r="D234" s="298"/>
      <c r="E234" s="298"/>
    </row>
    <row r="235" spans="1:5" ht="20.100000000000001" customHeight="1" x14ac:dyDescent="0.25">
      <c r="A235" s="298"/>
      <c r="B235" s="298"/>
      <c r="C235" s="298"/>
      <c r="D235" s="298"/>
      <c r="E235" s="298"/>
    </row>
    <row r="236" spans="1:5" ht="20.100000000000001" customHeight="1" x14ac:dyDescent="0.25">
      <c r="A236" s="298"/>
      <c r="B236" s="298"/>
      <c r="C236" s="298"/>
      <c r="D236" s="298"/>
      <c r="E236" s="298"/>
    </row>
    <row r="237" spans="1:5" ht="20.100000000000001" customHeight="1" x14ac:dyDescent="0.25">
      <c r="A237" s="298"/>
      <c r="B237" s="298"/>
      <c r="C237" s="298"/>
      <c r="D237" s="298"/>
      <c r="E237" s="298"/>
    </row>
    <row r="238" spans="1:5" ht="20.100000000000001" customHeight="1" x14ac:dyDescent="0.25">
      <c r="A238" s="298"/>
      <c r="B238" s="298"/>
      <c r="C238" s="298"/>
      <c r="D238" s="298"/>
      <c r="E238" s="298"/>
    </row>
    <row r="239" spans="1:5" ht="20.100000000000001" customHeight="1" x14ac:dyDescent="0.25">
      <c r="A239" s="298"/>
      <c r="B239" s="298"/>
      <c r="C239" s="298"/>
      <c r="D239" s="298"/>
      <c r="E239" s="298"/>
    </row>
    <row r="240" spans="1:5" ht="20.100000000000001" customHeight="1" x14ac:dyDescent="0.25">
      <c r="A240" s="298"/>
      <c r="B240" s="298"/>
      <c r="C240" s="298"/>
      <c r="D240" s="298"/>
      <c r="E240" s="298"/>
    </row>
    <row r="241" spans="1:5" ht="20.100000000000001" customHeight="1" x14ac:dyDescent="0.25">
      <c r="A241" s="298"/>
      <c r="B241" s="298"/>
      <c r="C241" s="298"/>
      <c r="D241" s="298"/>
      <c r="E241" s="298"/>
    </row>
    <row r="242" spans="1:5" ht="20.100000000000001" customHeight="1" x14ac:dyDescent="0.25">
      <c r="A242" s="298"/>
      <c r="B242" s="298"/>
      <c r="C242" s="298"/>
      <c r="D242" s="298"/>
      <c r="E242" s="298"/>
    </row>
    <row r="243" spans="1:5" ht="20.100000000000001" customHeight="1" x14ac:dyDescent="0.25">
      <c r="A243" s="298"/>
      <c r="B243" s="298"/>
      <c r="C243" s="298"/>
      <c r="D243" s="298"/>
      <c r="E243" s="298"/>
    </row>
    <row r="244" spans="1:5" ht="20.100000000000001" customHeight="1" x14ac:dyDescent="0.25">
      <c r="A244" s="298"/>
      <c r="B244" s="298"/>
      <c r="C244" s="298"/>
      <c r="D244" s="298"/>
      <c r="E244" s="298"/>
    </row>
    <row r="245" spans="1:5" ht="20.100000000000001" customHeight="1" x14ac:dyDescent="0.25">
      <c r="A245" s="298"/>
      <c r="B245" s="298"/>
      <c r="C245" s="298"/>
      <c r="D245" s="298"/>
      <c r="E245" s="298"/>
    </row>
    <row r="246" spans="1:5" ht="20.100000000000001" customHeight="1" x14ac:dyDescent="0.25">
      <c r="A246" s="298"/>
      <c r="B246" s="298"/>
      <c r="C246" s="298"/>
      <c r="D246" s="298"/>
      <c r="E246" s="298"/>
    </row>
    <row r="247" spans="1:5" ht="20.100000000000001" customHeight="1" x14ac:dyDescent="0.25">
      <c r="A247" s="298"/>
      <c r="B247" s="298"/>
      <c r="C247" s="298"/>
      <c r="D247" s="298"/>
      <c r="E247" s="298"/>
    </row>
    <row r="248" spans="1:5" ht="20.100000000000001" customHeight="1" x14ac:dyDescent="0.25">
      <c r="A248" s="298"/>
      <c r="B248" s="298"/>
      <c r="C248" s="298"/>
      <c r="D248" s="298"/>
      <c r="E248" s="298"/>
    </row>
    <row r="249" spans="1:5" ht="20.100000000000001" customHeight="1" x14ac:dyDescent="0.25">
      <c r="A249" s="298"/>
      <c r="B249" s="298"/>
      <c r="C249" s="298"/>
      <c r="D249" s="298"/>
      <c r="E249" s="298"/>
    </row>
    <row r="250" spans="1:5" ht="20.100000000000001" customHeight="1" x14ac:dyDescent="0.25">
      <c r="A250" s="298"/>
      <c r="B250" s="298"/>
      <c r="C250" s="298"/>
      <c r="D250" s="298"/>
      <c r="E250" s="298"/>
    </row>
    <row r="251" spans="1:5" ht="20.100000000000001" customHeight="1" x14ac:dyDescent="0.25">
      <c r="A251" s="298"/>
      <c r="B251" s="298"/>
      <c r="C251" s="298"/>
      <c r="D251" s="298"/>
      <c r="E251" s="298"/>
    </row>
    <row r="252" spans="1:5" ht="20.100000000000001" customHeight="1" x14ac:dyDescent="0.25">
      <c r="A252" s="298"/>
      <c r="B252" s="298"/>
      <c r="C252" s="298"/>
      <c r="D252" s="298"/>
      <c r="E252" s="298"/>
    </row>
    <row r="253" spans="1:5" ht="20.100000000000001" customHeight="1" x14ac:dyDescent="0.25">
      <c r="A253" s="298"/>
      <c r="B253" s="298"/>
      <c r="C253" s="298"/>
      <c r="D253" s="298"/>
      <c r="E253" s="298"/>
    </row>
    <row r="254" spans="1:5" ht="20.100000000000001" customHeight="1" x14ac:dyDescent="0.25">
      <c r="A254" s="298"/>
      <c r="B254" s="298"/>
      <c r="C254" s="298"/>
      <c r="D254" s="298"/>
      <c r="E254" s="298"/>
    </row>
    <row r="255" spans="1:5" ht="20.100000000000001" customHeight="1" x14ac:dyDescent="0.25">
      <c r="A255" s="298"/>
      <c r="B255" s="298"/>
      <c r="C255" s="298"/>
      <c r="D255" s="298"/>
      <c r="E255" s="298"/>
    </row>
    <row r="256" spans="1:5" ht="20.100000000000001" customHeight="1" x14ac:dyDescent="0.25">
      <c r="A256" s="298"/>
      <c r="B256" s="298"/>
      <c r="C256" s="298"/>
      <c r="D256" s="298"/>
      <c r="E256" s="298"/>
    </row>
    <row r="257" spans="1:5" ht="20.100000000000001" customHeight="1" x14ac:dyDescent="0.25">
      <c r="A257" s="298"/>
      <c r="B257" s="298"/>
      <c r="C257" s="298"/>
      <c r="D257" s="298"/>
      <c r="E257" s="298"/>
    </row>
    <row r="258" spans="1:5" ht="20.100000000000001" customHeight="1" x14ac:dyDescent="0.25">
      <c r="A258" s="298"/>
      <c r="B258" s="298"/>
      <c r="C258" s="298"/>
      <c r="D258" s="298"/>
      <c r="E258" s="298"/>
    </row>
    <row r="259" spans="1:5" ht="20.100000000000001" customHeight="1" x14ac:dyDescent="0.25">
      <c r="A259" s="298"/>
      <c r="B259" s="298"/>
      <c r="C259" s="298"/>
      <c r="D259" s="298"/>
      <c r="E259" s="298"/>
    </row>
    <row r="260" spans="1:5" ht="20.100000000000001" customHeight="1" x14ac:dyDescent="0.25">
      <c r="A260" s="298"/>
      <c r="B260" s="298"/>
      <c r="C260" s="298"/>
      <c r="D260" s="298"/>
      <c r="E260" s="298"/>
    </row>
    <row r="261" spans="1:5" ht="20.100000000000001" customHeight="1" x14ac:dyDescent="0.25">
      <c r="A261" s="298"/>
      <c r="B261" s="298"/>
      <c r="C261" s="298"/>
      <c r="D261" s="298"/>
      <c r="E261" s="298"/>
    </row>
    <row r="262" spans="1:5" ht="20.100000000000001" customHeight="1" x14ac:dyDescent="0.25">
      <c r="A262" s="298"/>
      <c r="B262" s="298"/>
      <c r="C262" s="298"/>
      <c r="D262" s="298"/>
      <c r="E262" s="298"/>
    </row>
    <row r="263" spans="1:5" ht="20.100000000000001" customHeight="1" x14ac:dyDescent="0.25">
      <c r="A263" s="298"/>
      <c r="B263" s="298"/>
      <c r="C263" s="298"/>
      <c r="D263" s="298"/>
      <c r="E263" s="298"/>
    </row>
    <row r="264" spans="1:5" ht="20.100000000000001" customHeight="1" x14ac:dyDescent="0.25">
      <c r="A264" s="298"/>
      <c r="B264" s="298"/>
      <c r="C264" s="298"/>
      <c r="D264" s="298"/>
      <c r="E264" s="298"/>
    </row>
    <row r="265" spans="1:5" ht="20.100000000000001" customHeight="1" x14ac:dyDescent="0.25">
      <c r="A265" s="298"/>
      <c r="B265" s="298"/>
      <c r="C265" s="298"/>
      <c r="D265" s="298"/>
      <c r="E265" s="298"/>
    </row>
    <row r="266" spans="1:5" ht="20.100000000000001" customHeight="1" x14ac:dyDescent="0.25">
      <c r="A266" s="298"/>
      <c r="B266" s="298"/>
      <c r="C266" s="298"/>
      <c r="D266" s="298"/>
      <c r="E266" s="298"/>
    </row>
    <row r="267" spans="1:5" ht="20.100000000000001" customHeight="1" x14ac:dyDescent="0.25">
      <c r="A267" s="298"/>
      <c r="B267" s="298"/>
      <c r="C267" s="298"/>
      <c r="D267" s="298"/>
      <c r="E267" s="298"/>
    </row>
    <row r="268" spans="1:5" ht="20.100000000000001" customHeight="1" x14ac:dyDescent="0.25">
      <c r="A268" s="298"/>
      <c r="B268" s="298"/>
      <c r="C268" s="298"/>
      <c r="D268" s="298"/>
      <c r="E268" s="298"/>
    </row>
    <row r="269" spans="1:5" ht="20.100000000000001" customHeight="1" x14ac:dyDescent="0.25">
      <c r="A269" s="298"/>
      <c r="B269" s="298"/>
      <c r="C269" s="298"/>
      <c r="D269" s="298"/>
      <c r="E269" s="298"/>
    </row>
    <row r="270" spans="1:5" ht="20.100000000000001" customHeight="1" x14ac:dyDescent="0.25">
      <c r="A270" s="298"/>
      <c r="B270" s="298"/>
      <c r="C270" s="298"/>
      <c r="D270" s="298"/>
      <c r="E270" s="298"/>
    </row>
    <row r="271" spans="1:5" ht="20.100000000000001" customHeight="1" x14ac:dyDescent="0.25">
      <c r="A271" s="298"/>
      <c r="B271" s="298"/>
      <c r="C271" s="298"/>
      <c r="D271" s="298"/>
      <c r="E271" s="298"/>
    </row>
    <row r="272" spans="1:5" ht="20.100000000000001" customHeight="1" x14ac:dyDescent="0.25">
      <c r="A272" s="298"/>
      <c r="B272" s="298"/>
      <c r="C272" s="298"/>
      <c r="D272" s="298"/>
      <c r="E272" s="298"/>
    </row>
    <row r="273" spans="1:5" ht="20.100000000000001" customHeight="1" x14ac:dyDescent="0.25">
      <c r="A273" s="298"/>
      <c r="B273" s="298"/>
      <c r="C273" s="298"/>
      <c r="D273" s="298"/>
      <c r="E273" s="298"/>
    </row>
    <row r="274" spans="1:5" ht="20.100000000000001" customHeight="1" x14ac:dyDescent="0.25">
      <c r="A274" s="298"/>
      <c r="B274" s="298"/>
      <c r="C274" s="298"/>
      <c r="D274" s="298"/>
      <c r="E274" s="298"/>
    </row>
    <row r="275" spans="1:5" ht="20.100000000000001" customHeight="1" x14ac:dyDescent="0.25">
      <c r="A275" s="298"/>
      <c r="B275" s="298"/>
      <c r="C275" s="298"/>
      <c r="D275" s="298"/>
      <c r="E275" s="298"/>
    </row>
    <row r="276" spans="1:5" ht="20.100000000000001" customHeight="1" x14ac:dyDescent="0.25">
      <c r="A276" s="298"/>
      <c r="B276" s="298"/>
      <c r="C276" s="298"/>
      <c r="D276" s="298"/>
      <c r="E276" s="298"/>
    </row>
    <row r="277" spans="1:5" ht="20.100000000000001" customHeight="1" x14ac:dyDescent="0.25">
      <c r="A277" s="298"/>
      <c r="B277" s="298"/>
      <c r="C277" s="298"/>
      <c r="D277" s="298"/>
      <c r="E277" s="298"/>
    </row>
    <row r="278" spans="1:5" ht="20.100000000000001" customHeight="1" x14ac:dyDescent="0.25">
      <c r="A278" s="298"/>
      <c r="B278" s="298"/>
      <c r="C278" s="298"/>
      <c r="D278" s="298"/>
      <c r="E278" s="298"/>
    </row>
    <row r="279" spans="1:5" ht="20.100000000000001" customHeight="1" x14ac:dyDescent="0.25">
      <c r="A279" s="298"/>
      <c r="B279" s="298"/>
      <c r="C279" s="298"/>
      <c r="D279" s="298"/>
      <c r="E279" s="298"/>
    </row>
    <row r="280" spans="1:5" ht="20.100000000000001" customHeight="1" x14ac:dyDescent="0.25">
      <c r="A280" s="298"/>
      <c r="B280" s="298"/>
      <c r="C280" s="298"/>
      <c r="D280" s="298"/>
      <c r="E280" s="298"/>
    </row>
    <row r="281" spans="1:5" ht="20.100000000000001" customHeight="1" x14ac:dyDescent="0.25">
      <c r="A281" s="298"/>
      <c r="B281" s="298"/>
      <c r="C281" s="298"/>
      <c r="D281" s="298"/>
      <c r="E281" s="298"/>
    </row>
    <row r="282" spans="1:5" ht="20.100000000000001" customHeight="1" x14ac:dyDescent="0.25">
      <c r="A282" s="298"/>
      <c r="B282" s="298"/>
      <c r="C282" s="298"/>
      <c r="D282" s="298"/>
      <c r="E282" s="298"/>
    </row>
    <row r="283" spans="1:5" ht="20.100000000000001" customHeight="1" x14ac:dyDescent="0.25">
      <c r="A283" s="298"/>
      <c r="B283" s="298"/>
      <c r="C283" s="298"/>
      <c r="D283" s="298"/>
      <c r="E283" s="298"/>
    </row>
    <row r="284" spans="1:5" ht="20.100000000000001" customHeight="1" x14ac:dyDescent="0.25">
      <c r="A284" s="298"/>
      <c r="B284" s="298"/>
      <c r="C284" s="298"/>
      <c r="D284" s="298"/>
      <c r="E284" s="298"/>
    </row>
    <row r="285" spans="1:5" ht="20.100000000000001" customHeight="1" x14ac:dyDescent="0.25">
      <c r="A285" s="298"/>
      <c r="B285" s="298"/>
      <c r="C285" s="298"/>
      <c r="D285" s="298"/>
      <c r="E285" s="298"/>
    </row>
    <row r="286" spans="1:5" ht="20.100000000000001" customHeight="1" x14ac:dyDescent="0.25">
      <c r="A286" s="298"/>
      <c r="B286" s="298"/>
      <c r="C286" s="298"/>
      <c r="D286" s="298"/>
      <c r="E286" s="298"/>
    </row>
    <row r="287" spans="1:5" ht="20.100000000000001" customHeight="1" x14ac:dyDescent="0.25">
      <c r="A287" s="298"/>
      <c r="B287" s="298"/>
      <c r="C287" s="298"/>
      <c r="D287" s="298"/>
      <c r="E287" s="298"/>
    </row>
    <row r="288" spans="1:5" ht="20.100000000000001" customHeight="1" x14ac:dyDescent="0.25">
      <c r="A288" s="298"/>
      <c r="B288" s="298"/>
      <c r="C288" s="298"/>
      <c r="D288" s="298"/>
      <c r="E288" s="298"/>
    </row>
    <row r="289" spans="1:5" ht="20.100000000000001" customHeight="1" x14ac:dyDescent="0.25">
      <c r="A289" s="298"/>
      <c r="B289" s="298"/>
      <c r="C289" s="298"/>
      <c r="D289" s="298"/>
      <c r="E289" s="298"/>
    </row>
    <row r="290" spans="1:5" ht="20.100000000000001" customHeight="1" x14ac:dyDescent="0.25">
      <c r="A290" s="298"/>
      <c r="B290" s="298"/>
      <c r="C290" s="298"/>
      <c r="D290" s="298"/>
      <c r="E290" s="298"/>
    </row>
    <row r="291" spans="1:5" ht="20.100000000000001" customHeight="1" x14ac:dyDescent="0.25">
      <c r="A291" s="298"/>
      <c r="B291" s="298"/>
      <c r="C291" s="298"/>
      <c r="D291" s="298"/>
      <c r="E291" s="298"/>
    </row>
    <row r="292" spans="1:5" ht="20.100000000000001" customHeight="1" x14ac:dyDescent="0.25">
      <c r="A292" s="298"/>
      <c r="B292" s="298"/>
      <c r="C292" s="298"/>
      <c r="D292" s="298"/>
      <c r="E292" s="298"/>
    </row>
    <row r="293" spans="1:5" ht="20.100000000000001" customHeight="1" x14ac:dyDescent="0.25">
      <c r="A293" s="298"/>
      <c r="B293" s="298"/>
      <c r="C293" s="298"/>
      <c r="D293" s="298"/>
      <c r="E293" s="298"/>
    </row>
    <row r="294" spans="1:5" ht="20.100000000000001" customHeight="1" x14ac:dyDescent="0.25">
      <c r="A294" s="298"/>
      <c r="B294" s="298"/>
      <c r="C294" s="298"/>
      <c r="D294" s="298"/>
      <c r="E294" s="298"/>
    </row>
    <row r="295" spans="1:5" ht="20.100000000000001" customHeight="1" x14ac:dyDescent="0.25">
      <c r="A295" s="298"/>
      <c r="B295" s="298"/>
      <c r="C295" s="298"/>
      <c r="D295" s="298"/>
      <c r="E295" s="298"/>
    </row>
    <row r="296" spans="1:5" ht="20.100000000000001" customHeight="1" x14ac:dyDescent="0.25">
      <c r="A296" s="298"/>
      <c r="B296" s="298"/>
      <c r="C296" s="298"/>
      <c r="D296" s="298"/>
      <c r="E296" s="298"/>
    </row>
    <row r="297" spans="1:5" ht="20.100000000000001" customHeight="1" x14ac:dyDescent="0.25">
      <c r="A297" s="298"/>
      <c r="B297" s="298"/>
      <c r="C297" s="298"/>
      <c r="D297" s="298"/>
      <c r="E297" s="298"/>
    </row>
    <row r="298" spans="1:5" ht="20.100000000000001" customHeight="1" x14ac:dyDescent="0.25">
      <c r="A298" s="298"/>
      <c r="B298" s="298"/>
      <c r="C298" s="298"/>
      <c r="D298" s="298"/>
      <c r="E298" s="298"/>
    </row>
    <row r="299" spans="1:5" ht="20.100000000000001" customHeight="1" x14ac:dyDescent="0.25">
      <c r="A299" s="298"/>
      <c r="B299" s="298"/>
      <c r="C299" s="298"/>
      <c r="D299" s="298"/>
      <c r="E299" s="298"/>
    </row>
    <row r="300" spans="1:5" ht="20.100000000000001" customHeight="1" x14ac:dyDescent="0.25">
      <c r="A300" s="298"/>
      <c r="B300" s="298"/>
      <c r="C300" s="298"/>
      <c r="D300" s="298"/>
      <c r="E300" s="298"/>
    </row>
    <row r="301" spans="1:5" ht="20.100000000000001" customHeight="1" x14ac:dyDescent="0.25">
      <c r="A301" s="298"/>
      <c r="B301" s="298"/>
      <c r="C301" s="298"/>
      <c r="D301" s="298"/>
      <c r="E301" s="298"/>
    </row>
    <row r="302" spans="1:5" ht="20.100000000000001" customHeight="1" x14ac:dyDescent="0.25">
      <c r="A302" s="298"/>
      <c r="B302" s="298"/>
      <c r="C302" s="298"/>
      <c r="D302" s="298"/>
      <c r="E302" s="298"/>
    </row>
    <row r="303" spans="1:5" ht="20.100000000000001" customHeight="1" x14ac:dyDescent="0.25">
      <c r="A303" s="298"/>
      <c r="B303" s="298"/>
      <c r="C303" s="298"/>
      <c r="D303" s="298"/>
      <c r="E303" s="298"/>
    </row>
    <row r="304" spans="1:5" ht="20.100000000000001" customHeight="1" x14ac:dyDescent="0.25">
      <c r="A304" s="298"/>
      <c r="B304" s="298"/>
      <c r="C304" s="298"/>
      <c r="D304" s="298"/>
      <c r="E304" s="298"/>
    </row>
    <row r="305" spans="1:5" ht="20.100000000000001" customHeight="1" x14ac:dyDescent="0.25">
      <c r="A305" s="298"/>
      <c r="B305" s="298"/>
      <c r="C305" s="298"/>
      <c r="D305" s="298"/>
      <c r="E305" s="298"/>
    </row>
    <row r="306" spans="1:5" ht="20.100000000000001" customHeight="1" x14ac:dyDescent="0.25">
      <c r="A306" s="298"/>
      <c r="B306" s="298"/>
      <c r="C306" s="298"/>
      <c r="D306" s="298"/>
      <c r="E306" s="298"/>
    </row>
    <row r="307" spans="1:5" ht="20.100000000000001" customHeight="1" x14ac:dyDescent="0.25">
      <c r="A307" s="298"/>
      <c r="B307" s="298"/>
      <c r="C307" s="298"/>
      <c r="D307" s="298"/>
      <c r="E307" s="298"/>
    </row>
    <row r="308" spans="1:5" ht="20.100000000000001" customHeight="1" x14ac:dyDescent="0.25">
      <c r="A308" s="298"/>
      <c r="B308" s="298"/>
      <c r="C308" s="298"/>
      <c r="D308" s="298"/>
      <c r="E308" s="298"/>
    </row>
    <row r="309" spans="1:5" ht="20.100000000000001" customHeight="1" x14ac:dyDescent="0.25">
      <c r="A309" s="298"/>
      <c r="B309" s="298"/>
      <c r="C309" s="298"/>
      <c r="D309" s="298"/>
      <c r="E309" s="298"/>
    </row>
    <row r="310" spans="1:5" ht="20.100000000000001" customHeight="1" x14ac:dyDescent="0.25">
      <c r="A310" s="298"/>
      <c r="B310" s="298"/>
      <c r="C310" s="298"/>
      <c r="D310" s="298"/>
      <c r="E310" s="298"/>
    </row>
    <row r="311" spans="1:5" ht="20.100000000000001" customHeight="1" x14ac:dyDescent="0.25">
      <c r="A311" s="298"/>
      <c r="B311" s="298"/>
      <c r="C311" s="298"/>
      <c r="D311" s="298"/>
      <c r="E311" s="298"/>
    </row>
    <row r="312" spans="1:5" ht="20.100000000000001" customHeight="1" x14ac:dyDescent="0.25">
      <c r="A312" s="298"/>
      <c r="B312" s="298"/>
      <c r="C312" s="298"/>
      <c r="D312" s="298"/>
      <c r="E312" s="298"/>
    </row>
    <row r="313" spans="1:5" ht="20.100000000000001" customHeight="1" x14ac:dyDescent="0.25">
      <c r="A313" s="298"/>
      <c r="B313" s="298"/>
      <c r="C313" s="298"/>
      <c r="D313" s="298"/>
      <c r="E313" s="298"/>
    </row>
    <row r="314" spans="1:5" ht="20.100000000000001" customHeight="1" x14ac:dyDescent="0.25">
      <c r="A314" s="298"/>
      <c r="B314" s="298"/>
      <c r="C314" s="298"/>
      <c r="D314" s="298"/>
      <c r="E314" s="298"/>
    </row>
    <row r="315" spans="1:5" ht="20.100000000000001" customHeight="1" x14ac:dyDescent="0.25">
      <c r="A315" s="298"/>
      <c r="B315" s="298"/>
      <c r="C315" s="298"/>
      <c r="D315" s="298"/>
      <c r="E315" s="298"/>
    </row>
    <row r="316" spans="1:5" ht="20.100000000000001" customHeight="1" x14ac:dyDescent="0.25">
      <c r="A316" s="298"/>
      <c r="B316" s="298"/>
      <c r="C316" s="298"/>
      <c r="D316" s="298"/>
      <c r="E316" s="298"/>
    </row>
    <row r="317" spans="1:5" ht="20.100000000000001" customHeight="1" x14ac:dyDescent="0.25">
      <c r="A317" s="298"/>
      <c r="B317" s="298"/>
      <c r="C317" s="298"/>
      <c r="D317" s="298"/>
      <c r="E317" s="298"/>
    </row>
    <row r="318" spans="1:5" ht="20.100000000000001" customHeight="1" x14ac:dyDescent="0.25">
      <c r="A318" s="298"/>
      <c r="B318" s="298"/>
      <c r="C318" s="298"/>
      <c r="D318" s="298"/>
      <c r="E318" s="298"/>
    </row>
    <row r="319" spans="1:5" ht="20.100000000000001" customHeight="1" x14ac:dyDescent="0.25">
      <c r="A319" s="298"/>
      <c r="B319" s="298"/>
      <c r="C319" s="298"/>
      <c r="D319" s="298"/>
      <c r="E319" s="298"/>
    </row>
    <row r="320" spans="1:5" ht="20.100000000000001" customHeight="1" x14ac:dyDescent="0.25">
      <c r="A320" s="298"/>
      <c r="B320" s="298"/>
      <c r="C320" s="298"/>
      <c r="D320" s="298"/>
      <c r="E320" s="298"/>
    </row>
    <row r="321" spans="1:5" ht="20.100000000000001" customHeight="1" x14ac:dyDescent="0.25">
      <c r="A321" s="298"/>
      <c r="B321" s="298"/>
      <c r="C321" s="298"/>
      <c r="D321" s="298"/>
      <c r="E321" s="298"/>
    </row>
    <row r="322" spans="1:5" ht="20.100000000000001" customHeight="1" x14ac:dyDescent="0.25">
      <c r="A322" s="298"/>
      <c r="B322" s="298"/>
      <c r="C322" s="298"/>
      <c r="D322" s="298"/>
      <c r="E322" s="298"/>
    </row>
    <row r="323" spans="1:5" ht="20.100000000000001" customHeight="1" x14ac:dyDescent="0.25">
      <c r="A323" s="298"/>
      <c r="B323" s="298"/>
      <c r="C323" s="298"/>
      <c r="D323" s="298"/>
      <c r="E323" s="298"/>
    </row>
    <row r="324" spans="1:5" ht="20.100000000000001" customHeight="1" x14ac:dyDescent="0.25">
      <c r="A324" s="298"/>
      <c r="B324" s="298"/>
      <c r="C324" s="298"/>
      <c r="D324" s="298"/>
      <c r="E324" s="298"/>
    </row>
    <row r="325" spans="1:5" ht="20.100000000000001" customHeight="1" x14ac:dyDescent="0.25">
      <c r="A325" s="298"/>
      <c r="B325" s="298"/>
      <c r="C325" s="298"/>
      <c r="D325" s="298"/>
      <c r="E325" s="298"/>
    </row>
    <row r="326" spans="1:5" ht="20.100000000000001" customHeight="1" x14ac:dyDescent="0.25">
      <c r="A326" s="298"/>
      <c r="B326" s="298"/>
      <c r="C326" s="298"/>
      <c r="D326" s="298"/>
      <c r="E326" s="298"/>
    </row>
    <row r="327" spans="1:5" ht="20.100000000000001" customHeight="1" x14ac:dyDescent="0.25">
      <c r="A327" s="298"/>
      <c r="B327" s="298"/>
      <c r="C327" s="298"/>
      <c r="D327" s="298"/>
      <c r="E327" s="298"/>
    </row>
    <row r="328" spans="1:5" ht="20.100000000000001" customHeight="1" x14ac:dyDescent="0.25">
      <c r="A328" s="298"/>
      <c r="B328" s="298"/>
      <c r="C328" s="298"/>
      <c r="D328" s="298"/>
      <c r="E328" s="298"/>
    </row>
    <row r="329" spans="1:5" ht="20.100000000000001" customHeight="1" x14ac:dyDescent="0.25">
      <c r="A329" s="298"/>
      <c r="B329" s="298"/>
      <c r="C329" s="298"/>
      <c r="D329" s="298"/>
      <c r="E329" s="298"/>
    </row>
    <row r="330" spans="1:5" ht="20.100000000000001" customHeight="1" x14ac:dyDescent="0.25">
      <c r="A330" s="298"/>
      <c r="B330" s="298"/>
      <c r="C330" s="298"/>
      <c r="D330" s="298"/>
      <c r="E330" s="298"/>
    </row>
    <row r="331" spans="1:5" ht="20.100000000000001" customHeight="1" x14ac:dyDescent="0.25">
      <c r="A331" s="298"/>
      <c r="B331" s="298"/>
      <c r="C331" s="298"/>
      <c r="D331" s="298"/>
      <c r="E331" s="298"/>
    </row>
    <row r="332" spans="1:5" ht="20.100000000000001" customHeight="1" x14ac:dyDescent="0.25">
      <c r="A332" s="298"/>
      <c r="B332" s="298"/>
      <c r="C332" s="298"/>
      <c r="D332" s="298"/>
      <c r="E332" s="298"/>
    </row>
    <row r="333" spans="1:5" ht="20.100000000000001" customHeight="1" x14ac:dyDescent="0.25">
      <c r="A333" s="298"/>
      <c r="B333" s="298"/>
      <c r="C333" s="298"/>
      <c r="D333" s="298"/>
      <c r="E333" s="298"/>
    </row>
    <row r="334" spans="1:5" ht="20.100000000000001" customHeight="1" x14ac:dyDescent="0.25">
      <c r="A334" s="298"/>
      <c r="B334" s="298"/>
      <c r="C334" s="298"/>
      <c r="D334" s="298"/>
      <c r="E334" s="298"/>
    </row>
    <row r="335" spans="1:5" ht="20.100000000000001" customHeight="1" x14ac:dyDescent="0.25">
      <c r="A335" s="298"/>
      <c r="B335" s="298"/>
      <c r="C335" s="298"/>
      <c r="D335" s="298"/>
      <c r="E335" s="298"/>
    </row>
    <row r="336" spans="1:5" ht="20.100000000000001" customHeight="1" x14ac:dyDescent="0.25">
      <c r="A336" s="298"/>
      <c r="B336" s="298"/>
      <c r="C336" s="298"/>
      <c r="D336" s="298"/>
      <c r="E336" s="298"/>
    </row>
    <row r="337" spans="1:5" ht="20.100000000000001" customHeight="1" x14ac:dyDescent="0.25">
      <c r="A337" s="298"/>
      <c r="B337" s="298"/>
      <c r="C337" s="298"/>
      <c r="D337" s="298"/>
      <c r="E337" s="298"/>
    </row>
    <row r="338" spans="1:5" ht="20.100000000000001" customHeight="1" x14ac:dyDescent="0.25">
      <c r="A338" s="298"/>
      <c r="B338" s="298"/>
      <c r="C338" s="298"/>
      <c r="D338" s="298"/>
      <c r="E338" s="298"/>
    </row>
    <row r="339" spans="1:5" ht="20.100000000000001" customHeight="1" x14ac:dyDescent="0.25">
      <c r="A339" s="298"/>
      <c r="B339" s="298"/>
      <c r="C339" s="298"/>
      <c r="D339" s="298"/>
      <c r="E339" s="298"/>
    </row>
    <row r="340" spans="1:5" ht="20.100000000000001" customHeight="1" x14ac:dyDescent="0.25">
      <c r="A340" s="298"/>
      <c r="B340" s="298"/>
      <c r="C340" s="298"/>
      <c r="D340" s="298"/>
      <c r="E340" s="298"/>
    </row>
    <row r="341" spans="1:5" ht="20.100000000000001" customHeight="1" x14ac:dyDescent="0.25">
      <c r="A341" s="298"/>
      <c r="B341" s="298"/>
      <c r="C341" s="298"/>
      <c r="D341" s="298"/>
      <c r="E341" s="298"/>
    </row>
    <row r="342" spans="1:5" ht="20.100000000000001" customHeight="1" x14ac:dyDescent="0.25">
      <c r="A342" s="298"/>
      <c r="B342" s="298"/>
      <c r="C342" s="298"/>
      <c r="D342" s="298"/>
      <c r="E342" s="298"/>
    </row>
    <row r="343" spans="1:5" ht="20.100000000000001" customHeight="1" x14ac:dyDescent="0.25">
      <c r="A343" s="298"/>
      <c r="B343" s="298"/>
      <c r="C343" s="298"/>
      <c r="D343" s="298"/>
      <c r="E343" s="298"/>
    </row>
    <row r="344" spans="1:5" ht="20.100000000000001" customHeight="1" x14ac:dyDescent="0.25">
      <c r="A344" s="298"/>
      <c r="B344" s="298"/>
      <c r="C344" s="298"/>
      <c r="D344" s="298"/>
      <c r="E344" s="298"/>
    </row>
    <row r="345" spans="1:5" ht="20.100000000000001" customHeight="1" x14ac:dyDescent="0.25">
      <c r="A345" s="298"/>
      <c r="B345" s="298"/>
      <c r="C345" s="298"/>
      <c r="D345" s="298"/>
      <c r="E345" s="298"/>
    </row>
    <row r="346" spans="1:5" ht="20.100000000000001" customHeight="1" x14ac:dyDescent="0.25">
      <c r="A346" s="298"/>
      <c r="B346" s="298"/>
      <c r="C346" s="298"/>
      <c r="D346" s="298"/>
      <c r="E346" s="298"/>
    </row>
    <row r="347" spans="1:5" ht="20.100000000000001" customHeight="1" x14ac:dyDescent="0.25">
      <c r="A347" s="298"/>
      <c r="B347" s="298"/>
      <c r="C347" s="298"/>
      <c r="D347" s="298"/>
      <c r="E347" s="298"/>
    </row>
    <row r="348" spans="1:5" ht="20.100000000000001" customHeight="1" x14ac:dyDescent="0.25">
      <c r="A348" s="298"/>
      <c r="B348" s="298"/>
      <c r="C348" s="298"/>
      <c r="D348" s="298"/>
      <c r="E348" s="298"/>
    </row>
    <row r="349" spans="1:5" ht="20.100000000000001" customHeight="1" x14ac:dyDescent="0.25">
      <c r="A349" s="298"/>
      <c r="B349" s="298"/>
      <c r="C349" s="298"/>
      <c r="D349" s="298"/>
      <c r="E349" s="298"/>
    </row>
    <row r="350" spans="1:5" ht="20.100000000000001" customHeight="1" x14ac:dyDescent="0.25">
      <c r="A350" s="298"/>
      <c r="B350" s="298"/>
      <c r="C350" s="298"/>
      <c r="D350" s="298"/>
      <c r="E350" s="298"/>
    </row>
    <row r="351" spans="1:5" ht="20.100000000000001" customHeight="1" x14ac:dyDescent="0.25">
      <c r="A351" s="298"/>
      <c r="B351" s="298"/>
      <c r="C351" s="298"/>
      <c r="D351" s="298"/>
      <c r="E351" s="298"/>
    </row>
    <row r="352" spans="1:5" ht="20.100000000000001" customHeight="1" x14ac:dyDescent="0.25">
      <c r="A352" s="298"/>
      <c r="B352" s="298"/>
      <c r="C352" s="298"/>
      <c r="D352" s="298"/>
      <c r="E352" s="298"/>
    </row>
    <row r="353" spans="1:5" ht="20.100000000000001" customHeight="1" x14ac:dyDescent="0.25">
      <c r="A353" s="298"/>
      <c r="B353" s="298"/>
      <c r="C353" s="298"/>
      <c r="D353" s="298"/>
      <c r="E353" s="298"/>
    </row>
    <row r="354" spans="1:5" ht="20.100000000000001" customHeight="1" x14ac:dyDescent="0.25">
      <c r="A354" s="298"/>
      <c r="B354" s="298"/>
      <c r="C354" s="298"/>
      <c r="D354" s="298"/>
      <c r="E354" s="298"/>
    </row>
    <row r="355" spans="1:5" ht="20.100000000000001" customHeight="1" x14ac:dyDescent="0.25">
      <c r="A355" s="298"/>
      <c r="B355" s="298"/>
      <c r="C355" s="298"/>
      <c r="D355" s="298"/>
      <c r="E355" s="298"/>
    </row>
    <row r="356" spans="1:5" ht="20.100000000000001" customHeight="1" x14ac:dyDescent="0.25">
      <c r="A356" s="298"/>
      <c r="B356" s="298"/>
      <c r="C356" s="298"/>
      <c r="D356" s="298"/>
      <c r="E356" s="298"/>
    </row>
    <row r="357" spans="1:5" ht="20.100000000000001" customHeight="1" x14ac:dyDescent="0.25">
      <c r="A357" s="298"/>
      <c r="B357" s="298"/>
      <c r="C357" s="298"/>
      <c r="D357" s="298"/>
      <c r="E357" s="298"/>
    </row>
    <row r="358" spans="1:5" ht="20.100000000000001" customHeight="1" x14ac:dyDescent="0.25">
      <c r="A358" s="298"/>
      <c r="B358" s="298"/>
      <c r="C358" s="298"/>
      <c r="D358" s="298"/>
      <c r="E358" s="298"/>
    </row>
    <row r="359" spans="1:5" ht="20.100000000000001" customHeight="1" x14ac:dyDescent="0.25">
      <c r="A359" s="298"/>
      <c r="B359" s="298"/>
      <c r="C359" s="298"/>
      <c r="D359" s="298"/>
      <c r="E359" s="298"/>
    </row>
    <row r="360" spans="1:5" ht="20.100000000000001" customHeight="1" x14ac:dyDescent="0.25">
      <c r="A360" s="298"/>
      <c r="B360" s="298"/>
      <c r="C360" s="298"/>
      <c r="D360" s="298"/>
      <c r="E360" s="298"/>
    </row>
    <row r="361" spans="1:5" ht="20.100000000000001" customHeight="1" x14ac:dyDescent="0.25">
      <c r="A361" s="298"/>
      <c r="B361" s="298"/>
      <c r="C361" s="298"/>
      <c r="D361" s="298"/>
      <c r="E361" s="298"/>
    </row>
    <row r="362" spans="1:5" ht="20.100000000000001" customHeight="1" x14ac:dyDescent="0.25">
      <c r="A362" s="298"/>
      <c r="B362" s="298"/>
      <c r="C362" s="298"/>
      <c r="D362" s="298"/>
      <c r="E362" s="298"/>
    </row>
    <row r="363" spans="1:5" ht="20.100000000000001" customHeight="1" x14ac:dyDescent="0.25">
      <c r="A363" s="298"/>
      <c r="B363" s="298"/>
      <c r="C363" s="298"/>
      <c r="D363" s="298"/>
      <c r="E363" s="298"/>
    </row>
    <row r="364" spans="1:5" ht="20.100000000000001" customHeight="1" x14ac:dyDescent="0.25">
      <c r="A364" s="298"/>
      <c r="B364" s="298"/>
      <c r="C364" s="298"/>
      <c r="D364" s="298"/>
      <c r="E364" s="298"/>
    </row>
    <row r="365" spans="1:5" ht="20.100000000000001" customHeight="1" x14ac:dyDescent="0.25">
      <c r="A365" s="298"/>
      <c r="B365" s="298"/>
      <c r="C365" s="298"/>
      <c r="D365" s="298"/>
      <c r="E365" s="298"/>
    </row>
    <row r="366" spans="1:5" ht="20.100000000000001" customHeight="1" x14ac:dyDescent="0.25">
      <c r="A366" s="298"/>
      <c r="B366" s="298"/>
      <c r="C366" s="298"/>
      <c r="D366" s="298"/>
      <c r="E366" s="298"/>
    </row>
    <row r="367" spans="1:5" ht="20.100000000000001" customHeight="1" x14ac:dyDescent="0.25">
      <c r="A367" s="298"/>
      <c r="B367" s="298"/>
      <c r="C367" s="298"/>
      <c r="D367" s="298"/>
      <c r="E367" s="298"/>
    </row>
    <row r="368" spans="1:5" ht="20.100000000000001" customHeight="1" x14ac:dyDescent="0.25">
      <c r="A368" s="298"/>
      <c r="B368" s="298"/>
      <c r="C368" s="298"/>
      <c r="D368" s="298"/>
      <c r="E368" s="298"/>
    </row>
    <row r="369" spans="1:5" ht="20.100000000000001" customHeight="1" x14ac:dyDescent="0.25">
      <c r="A369" s="298"/>
      <c r="B369" s="298"/>
      <c r="C369" s="298"/>
      <c r="D369" s="298"/>
      <c r="E369" s="298"/>
    </row>
    <row r="370" spans="1:5" ht="20.100000000000001" customHeight="1" x14ac:dyDescent="0.25">
      <c r="A370" s="298"/>
      <c r="B370" s="298"/>
      <c r="C370" s="298"/>
      <c r="D370" s="298"/>
      <c r="E370" s="298"/>
    </row>
    <row r="371" spans="1:5" ht="20.100000000000001" customHeight="1" x14ac:dyDescent="0.25">
      <c r="A371" s="298"/>
      <c r="B371" s="298"/>
      <c r="C371" s="298"/>
      <c r="D371" s="298"/>
      <c r="E371" s="298"/>
    </row>
    <row r="372" spans="1:5" ht="20.100000000000001" customHeight="1" x14ac:dyDescent="0.25">
      <c r="A372" s="298"/>
      <c r="B372" s="298"/>
      <c r="C372" s="298"/>
      <c r="D372" s="298"/>
      <c r="E372" s="298"/>
    </row>
    <row r="373" spans="1:5" ht="20.100000000000001" customHeight="1" x14ac:dyDescent="0.25">
      <c r="A373" s="298"/>
      <c r="B373" s="298"/>
      <c r="C373" s="298"/>
      <c r="D373" s="298"/>
      <c r="E373" s="298"/>
    </row>
    <row r="374" spans="1:5" ht="20.100000000000001" customHeight="1" x14ac:dyDescent="0.25">
      <c r="A374" s="298"/>
      <c r="B374" s="298"/>
      <c r="C374" s="298"/>
      <c r="D374" s="298"/>
      <c r="E374" s="298"/>
    </row>
    <row r="375" spans="1:5" ht="20.100000000000001" customHeight="1" x14ac:dyDescent="0.25">
      <c r="A375" s="298"/>
      <c r="B375" s="298"/>
      <c r="C375" s="298"/>
      <c r="D375" s="298"/>
      <c r="E375" s="298"/>
    </row>
    <row r="376" spans="1:5" ht="20.100000000000001" customHeight="1" x14ac:dyDescent="0.25">
      <c r="A376" s="298"/>
      <c r="B376" s="298"/>
      <c r="C376" s="298"/>
      <c r="D376" s="298"/>
      <c r="E376" s="298"/>
    </row>
    <row r="377" spans="1:5" ht="20.100000000000001" customHeight="1" x14ac:dyDescent="0.25">
      <c r="A377" s="298"/>
      <c r="B377" s="298"/>
      <c r="C377" s="298"/>
      <c r="D377" s="298"/>
      <c r="E377" s="298"/>
    </row>
    <row r="378" spans="1:5" ht="20.100000000000001" customHeight="1" x14ac:dyDescent="0.25">
      <c r="A378" s="298"/>
      <c r="B378" s="298"/>
      <c r="C378" s="298"/>
      <c r="D378" s="298"/>
      <c r="E378" s="298"/>
    </row>
    <row r="379" spans="1:5" ht="20.100000000000001" customHeight="1" x14ac:dyDescent="0.25">
      <c r="A379" s="298"/>
      <c r="B379" s="298"/>
      <c r="C379" s="298"/>
      <c r="D379" s="298"/>
      <c r="E379" s="298"/>
    </row>
    <row r="380" spans="1:5" ht="20.100000000000001" customHeight="1" x14ac:dyDescent="0.25">
      <c r="A380" s="298"/>
      <c r="B380" s="298"/>
      <c r="C380" s="298"/>
      <c r="D380" s="298"/>
      <c r="E380" s="298"/>
    </row>
    <row r="381" spans="1:5" ht="20.100000000000001" customHeight="1" x14ac:dyDescent="0.25">
      <c r="A381" s="298"/>
      <c r="B381" s="298"/>
      <c r="C381" s="298"/>
      <c r="D381" s="298"/>
      <c r="E381" s="298"/>
    </row>
    <row r="382" spans="1:5" ht="20.100000000000001" customHeight="1" x14ac:dyDescent="0.25">
      <c r="A382" s="298"/>
      <c r="B382" s="298"/>
      <c r="C382" s="298"/>
      <c r="D382" s="298"/>
      <c r="E382" s="298"/>
    </row>
    <row r="383" spans="1:5" ht="20.100000000000001" customHeight="1" x14ac:dyDescent="0.25">
      <c r="A383" s="298"/>
      <c r="B383" s="298"/>
      <c r="C383" s="298"/>
      <c r="D383" s="298"/>
      <c r="E383" s="298"/>
    </row>
    <row r="384" spans="1:5" ht="20.100000000000001" customHeight="1" x14ac:dyDescent="0.25">
      <c r="A384" s="298"/>
      <c r="B384" s="298"/>
      <c r="C384" s="298"/>
      <c r="D384" s="298"/>
      <c r="E384" s="298"/>
    </row>
    <row r="385" spans="1:5" ht="20.100000000000001" customHeight="1" x14ac:dyDescent="0.25">
      <c r="A385" s="298"/>
      <c r="B385" s="298"/>
      <c r="C385" s="298"/>
      <c r="D385" s="298"/>
      <c r="E385" s="298"/>
    </row>
    <row r="386" spans="1:5" ht="20.100000000000001" customHeight="1" x14ac:dyDescent="0.25">
      <c r="A386" s="298"/>
      <c r="B386" s="298"/>
      <c r="C386" s="298"/>
      <c r="D386" s="298"/>
      <c r="E386" s="298"/>
    </row>
    <row r="387" spans="1:5" ht="20.100000000000001" customHeight="1" x14ac:dyDescent="0.25">
      <c r="A387" s="298"/>
      <c r="B387" s="298"/>
      <c r="C387" s="298"/>
      <c r="D387" s="298"/>
      <c r="E387" s="298"/>
    </row>
    <row r="388" spans="1:5" ht="20.100000000000001" customHeight="1" x14ac:dyDescent="0.25">
      <c r="A388" s="298"/>
      <c r="B388" s="298"/>
      <c r="C388" s="298"/>
      <c r="D388" s="298"/>
      <c r="E388" s="298"/>
    </row>
    <row r="389" spans="1:5" ht="20.100000000000001" customHeight="1" x14ac:dyDescent="0.25">
      <c r="A389" s="298"/>
      <c r="B389" s="298"/>
      <c r="C389" s="298"/>
      <c r="D389" s="298"/>
      <c r="E389" s="298"/>
    </row>
    <row r="390" spans="1:5" ht="20.100000000000001" customHeight="1" x14ac:dyDescent="0.25">
      <c r="A390" s="298"/>
      <c r="B390" s="298"/>
      <c r="C390" s="298"/>
      <c r="D390" s="298"/>
      <c r="E390" s="298"/>
    </row>
    <row r="391" spans="1:5" ht="20.100000000000001" customHeight="1" x14ac:dyDescent="0.25">
      <c r="A391" s="298"/>
      <c r="B391" s="298"/>
      <c r="C391" s="298"/>
      <c r="D391" s="298"/>
      <c r="E391" s="298"/>
    </row>
    <row r="392" spans="1:5" ht="20.100000000000001" customHeight="1" x14ac:dyDescent="0.25">
      <c r="A392" s="298"/>
      <c r="B392" s="298"/>
      <c r="C392" s="298"/>
      <c r="D392" s="298"/>
      <c r="E392" s="298"/>
    </row>
    <row r="393" spans="1:5" ht="20.100000000000001" customHeight="1" x14ac:dyDescent="0.25">
      <c r="A393" s="298"/>
      <c r="B393" s="298"/>
      <c r="C393" s="298"/>
      <c r="D393" s="298"/>
      <c r="E393" s="298"/>
    </row>
    <row r="394" spans="1:5" ht="20.100000000000001" customHeight="1" x14ac:dyDescent="0.25">
      <c r="A394" s="298"/>
      <c r="B394" s="298"/>
      <c r="C394" s="298"/>
      <c r="D394" s="298"/>
      <c r="E394" s="298"/>
    </row>
    <row r="395" spans="1:5" ht="20.100000000000001" customHeight="1" x14ac:dyDescent="0.25">
      <c r="A395" s="298"/>
      <c r="B395" s="298"/>
      <c r="C395" s="298"/>
      <c r="D395" s="298"/>
      <c r="E395" s="298"/>
    </row>
    <row r="396" spans="1:5" ht="20.100000000000001" customHeight="1" x14ac:dyDescent="0.25">
      <c r="A396" s="298"/>
      <c r="B396" s="298"/>
      <c r="C396" s="298"/>
      <c r="D396" s="298"/>
      <c r="E396" s="298"/>
    </row>
    <row r="397" spans="1:5" ht="20.100000000000001" customHeight="1" x14ac:dyDescent="0.25">
      <c r="A397" s="298"/>
      <c r="B397" s="298"/>
      <c r="C397" s="298"/>
      <c r="D397" s="298"/>
      <c r="E397" s="298"/>
    </row>
    <row r="398" spans="1:5" ht="20.100000000000001" customHeight="1" x14ac:dyDescent="0.25">
      <c r="A398" s="298"/>
      <c r="B398" s="298"/>
      <c r="C398" s="298"/>
      <c r="D398" s="298"/>
      <c r="E398" s="298"/>
    </row>
    <row r="399" spans="1:5" ht="20.100000000000001" customHeight="1" x14ac:dyDescent="0.25">
      <c r="A399" s="298"/>
      <c r="B399" s="298"/>
      <c r="C399" s="298"/>
      <c r="D399" s="298"/>
      <c r="E399" s="298"/>
    </row>
    <row r="400" spans="1:5" ht="20.100000000000001" customHeight="1" x14ac:dyDescent="0.25">
      <c r="A400" s="298"/>
      <c r="B400" s="298"/>
      <c r="C400" s="298"/>
      <c r="D400" s="298"/>
      <c r="E400" s="298"/>
    </row>
    <row r="401" spans="1:5" ht="20.100000000000001" customHeight="1" x14ac:dyDescent="0.25">
      <c r="A401" s="298"/>
      <c r="B401" s="298"/>
      <c r="C401" s="298"/>
      <c r="D401" s="298"/>
      <c r="E401" s="298"/>
    </row>
    <row r="402" spans="1:5" ht="20.100000000000001" customHeight="1" x14ac:dyDescent="0.25">
      <c r="A402" s="298"/>
      <c r="B402" s="298"/>
      <c r="C402" s="298"/>
      <c r="D402" s="298"/>
      <c r="E402" s="298"/>
    </row>
    <row r="403" spans="1:5" ht="20.100000000000001" customHeight="1" x14ac:dyDescent="0.25">
      <c r="A403" s="298"/>
      <c r="B403" s="298"/>
      <c r="C403" s="298"/>
      <c r="D403" s="298"/>
      <c r="E403" s="298"/>
    </row>
    <row r="404" spans="1:5" ht="20.100000000000001" customHeight="1" x14ac:dyDescent="0.25">
      <c r="A404" s="298"/>
      <c r="B404" s="298"/>
      <c r="C404" s="298"/>
      <c r="D404" s="298"/>
      <c r="E404" s="298"/>
    </row>
    <row r="405" spans="1:5" ht="20.100000000000001" customHeight="1" x14ac:dyDescent="0.25">
      <c r="A405" s="298"/>
      <c r="B405" s="298"/>
      <c r="C405" s="298"/>
      <c r="D405" s="298"/>
      <c r="E405" s="298"/>
    </row>
    <row r="406" spans="1:5" ht="20.100000000000001" customHeight="1" x14ac:dyDescent="0.25">
      <c r="A406" s="298"/>
      <c r="B406" s="298"/>
      <c r="C406" s="298"/>
      <c r="D406" s="298"/>
      <c r="E406" s="298"/>
    </row>
    <row r="407" spans="1:5" ht="20.100000000000001" customHeight="1" x14ac:dyDescent="0.25">
      <c r="A407" s="298"/>
      <c r="B407" s="298"/>
      <c r="C407" s="298"/>
      <c r="D407" s="298"/>
      <c r="E407" s="298"/>
    </row>
    <row r="408" spans="1:5" ht="20.100000000000001" customHeight="1" x14ac:dyDescent="0.25">
      <c r="A408" s="298"/>
      <c r="B408" s="298"/>
      <c r="C408" s="298"/>
      <c r="D408" s="298"/>
      <c r="E408" s="298"/>
    </row>
    <row r="409" spans="1:5" ht="20.100000000000001" customHeight="1" x14ac:dyDescent="0.25">
      <c r="A409" s="298"/>
      <c r="B409" s="298"/>
      <c r="C409" s="298"/>
      <c r="D409" s="298"/>
      <c r="E409" s="298"/>
    </row>
    <row r="410" spans="1:5" ht="20.100000000000001" customHeight="1" x14ac:dyDescent="0.25">
      <c r="A410" s="298"/>
      <c r="B410" s="298"/>
      <c r="C410" s="298"/>
      <c r="D410" s="298"/>
      <c r="E410" s="298"/>
    </row>
    <row r="411" spans="1:5" ht="20.100000000000001" customHeight="1" x14ac:dyDescent="0.25">
      <c r="A411" s="298"/>
      <c r="B411" s="298"/>
      <c r="C411" s="298"/>
      <c r="D411" s="298"/>
      <c r="E411" s="298"/>
    </row>
    <row r="412" spans="1:5" ht="20.100000000000001" customHeight="1" x14ac:dyDescent="0.25">
      <c r="A412" s="298"/>
      <c r="B412" s="298"/>
      <c r="C412" s="298"/>
      <c r="D412" s="298"/>
      <c r="E412" s="298"/>
    </row>
    <row r="413" spans="1:5" ht="20.100000000000001" customHeight="1" x14ac:dyDescent="0.25">
      <c r="A413" s="298"/>
      <c r="B413" s="298"/>
      <c r="C413" s="298"/>
      <c r="D413" s="298"/>
      <c r="E413" s="298"/>
    </row>
    <row r="414" spans="1:5" ht="20.100000000000001" customHeight="1" x14ac:dyDescent="0.25">
      <c r="A414" s="298"/>
      <c r="B414" s="298"/>
      <c r="C414" s="298"/>
      <c r="D414" s="298"/>
      <c r="E414" s="298"/>
    </row>
    <row r="415" spans="1:5" ht="20.100000000000001" customHeight="1" x14ac:dyDescent="0.25">
      <c r="A415" s="298"/>
      <c r="B415" s="298"/>
      <c r="C415" s="298"/>
      <c r="D415" s="298"/>
      <c r="E415" s="298"/>
    </row>
    <row r="416" spans="1:5" ht="20.100000000000001" customHeight="1" x14ac:dyDescent="0.25">
      <c r="A416" s="298"/>
      <c r="B416" s="298"/>
      <c r="C416" s="298"/>
      <c r="D416" s="298"/>
      <c r="E416" s="298"/>
    </row>
    <row r="417" spans="1:5" ht="20.100000000000001" customHeight="1" x14ac:dyDescent="0.25">
      <c r="A417" s="298"/>
      <c r="B417" s="298"/>
      <c r="C417" s="298"/>
      <c r="D417" s="298"/>
      <c r="E417" s="298"/>
    </row>
    <row r="418" spans="1:5" ht="20.100000000000001" customHeight="1" x14ac:dyDescent="0.25">
      <c r="A418" s="298"/>
      <c r="B418" s="298"/>
      <c r="C418" s="298"/>
      <c r="D418" s="298"/>
      <c r="E418" s="298"/>
    </row>
    <row r="419" spans="1:5" ht="20.100000000000001" customHeight="1" x14ac:dyDescent="0.25">
      <c r="A419" s="298"/>
      <c r="B419" s="298"/>
      <c r="C419" s="298"/>
      <c r="D419" s="298"/>
      <c r="E419" s="298"/>
    </row>
    <row r="420" spans="1:5" ht="20.100000000000001" customHeight="1" x14ac:dyDescent="0.25">
      <c r="A420" s="298"/>
      <c r="B420" s="298"/>
      <c r="C420" s="298"/>
      <c r="D420" s="298"/>
      <c r="E420" s="298"/>
    </row>
    <row r="421" spans="1:5" ht="20.100000000000001" customHeight="1" x14ac:dyDescent="0.25">
      <c r="A421" s="298"/>
      <c r="B421" s="298"/>
      <c r="C421" s="298"/>
      <c r="D421" s="298"/>
      <c r="E421" s="298"/>
    </row>
    <row r="422" spans="1:5" ht="20.100000000000001" customHeight="1" x14ac:dyDescent="0.25">
      <c r="A422" s="298"/>
      <c r="B422" s="298"/>
      <c r="C422" s="298"/>
      <c r="D422" s="298"/>
      <c r="E422" s="298"/>
    </row>
    <row r="423" spans="1:5" ht="20.100000000000001" customHeight="1" x14ac:dyDescent="0.25">
      <c r="A423" s="298"/>
      <c r="B423" s="298"/>
      <c r="C423" s="298"/>
      <c r="D423" s="298"/>
      <c r="E423" s="298"/>
    </row>
    <row r="424" spans="1:5" ht="20.100000000000001" customHeight="1" x14ac:dyDescent="0.25">
      <c r="A424" s="298"/>
      <c r="B424" s="298"/>
      <c r="C424" s="298"/>
      <c r="D424" s="298"/>
      <c r="E424" s="298"/>
    </row>
    <row r="425" spans="1:5" ht="20.100000000000001" customHeight="1" x14ac:dyDescent="0.25">
      <c r="A425" s="298"/>
      <c r="B425" s="298"/>
      <c r="C425" s="298"/>
      <c r="D425" s="298"/>
      <c r="E425" s="298"/>
    </row>
    <row r="426" spans="1:5" ht="20.100000000000001" customHeight="1" x14ac:dyDescent="0.25">
      <c r="A426" s="298"/>
      <c r="B426" s="298"/>
      <c r="C426" s="298"/>
      <c r="D426" s="298"/>
      <c r="E426" s="298"/>
    </row>
    <row r="427" spans="1:5" ht="20.100000000000001" customHeight="1" x14ac:dyDescent="0.25">
      <c r="A427" s="298"/>
      <c r="B427" s="298"/>
      <c r="C427" s="298"/>
      <c r="D427" s="298"/>
      <c r="E427" s="298"/>
    </row>
    <row r="428" spans="1:5" ht="20.100000000000001" customHeight="1" x14ac:dyDescent="0.25">
      <c r="A428" s="298"/>
      <c r="B428" s="298"/>
      <c r="C428" s="298"/>
      <c r="D428" s="298"/>
      <c r="E428" s="298"/>
    </row>
    <row r="429" spans="1:5" ht="20.100000000000001" customHeight="1" x14ac:dyDescent="0.25">
      <c r="A429" s="298"/>
      <c r="B429" s="298"/>
      <c r="C429" s="298"/>
      <c r="D429" s="298"/>
      <c r="E429" s="298"/>
    </row>
    <row r="430" spans="1:5" ht="20.100000000000001" customHeight="1" x14ac:dyDescent="0.25">
      <c r="A430" s="298"/>
      <c r="B430" s="298"/>
      <c r="C430" s="298"/>
      <c r="D430" s="298"/>
      <c r="E430" s="298"/>
    </row>
    <row r="431" spans="1:5" ht="20.100000000000001" customHeight="1" x14ac:dyDescent="0.25">
      <c r="A431" s="298"/>
      <c r="B431" s="298"/>
      <c r="C431" s="298"/>
      <c r="D431" s="298"/>
      <c r="E431" s="298"/>
    </row>
    <row r="432" spans="1:5" ht="20.100000000000001" customHeight="1" x14ac:dyDescent="0.25">
      <c r="A432" s="298"/>
      <c r="B432" s="298"/>
      <c r="C432" s="298"/>
      <c r="D432" s="298"/>
      <c r="E432" s="298"/>
    </row>
    <row r="433" spans="1:5" ht="20.100000000000001" customHeight="1" x14ac:dyDescent="0.25">
      <c r="A433" s="298"/>
      <c r="B433" s="298"/>
      <c r="C433" s="298"/>
      <c r="D433" s="298"/>
      <c r="E433" s="298"/>
    </row>
    <row r="434" spans="1:5" ht="20.100000000000001" customHeight="1" x14ac:dyDescent="0.25">
      <c r="A434" s="298"/>
      <c r="B434" s="298"/>
      <c r="C434" s="298"/>
      <c r="D434" s="298"/>
      <c r="E434" s="298"/>
    </row>
    <row r="435" spans="1:5" ht="20.100000000000001" customHeight="1" x14ac:dyDescent="0.25">
      <c r="A435" s="298"/>
      <c r="B435" s="298"/>
      <c r="C435" s="298"/>
      <c r="D435" s="298"/>
      <c r="E435" s="298"/>
    </row>
    <row r="436" spans="1:5" ht="20.100000000000001" customHeight="1" x14ac:dyDescent="0.25">
      <c r="A436" s="298"/>
      <c r="B436" s="298"/>
      <c r="C436" s="298"/>
      <c r="D436" s="298"/>
      <c r="E436" s="298"/>
    </row>
    <row r="437" spans="1:5" ht="20.100000000000001" customHeight="1" x14ac:dyDescent="0.25">
      <c r="A437" s="298"/>
      <c r="B437" s="298"/>
      <c r="C437" s="298"/>
      <c r="D437" s="298"/>
      <c r="E437" s="298"/>
    </row>
    <row r="438" spans="1:5" ht="20.100000000000001" customHeight="1" x14ac:dyDescent="0.25">
      <c r="A438" s="298"/>
      <c r="B438" s="298"/>
      <c r="C438" s="298"/>
      <c r="D438" s="298"/>
      <c r="E438" s="298"/>
    </row>
    <row r="439" spans="1:5" ht="20.100000000000001" customHeight="1" x14ac:dyDescent="0.25">
      <c r="A439" s="298"/>
      <c r="B439" s="298"/>
      <c r="C439" s="298"/>
      <c r="D439" s="298"/>
      <c r="E439" s="298"/>
    </row>
    <row r="440" spans="1:5" ht="20.100000000000001" customHeight="1" x14ac:dyDescent="0.25">
      <c r="A440" s="298"/>
      <c r="B440" s="298"/>
      <c r="C440" s="298"/>
      <c r="D440" s="298"/>
      <c r="E440" s="298"/>
    </row>
    <row r="441" spans="1:5" ht="20.100000000000001" customHeight="1" x14ac:dyDescent="0.25">
      <c r="A441" s="298"/>
      <c r="B441" s="298"/>
      <c r="C441" s="298"/>
      <c r="D441" s="298"/>
      <c r="E441" s="298"/>
    </row>
    <row r="442" spans="1:5" ht="20.100000000000001" customHeight="1" x14ac:dyDescent="0.25">
      <c r="A442" s="298"/>
      <c r="B442" s="298"/>
      <c r="C442" s="298"/>
      <c r="D442" s="298"/>
      <c r="E442" s="298"/>
    </row>
    <row r="443" spans="1:5" ht="20.100000000000001" customHeight="1" x14ac:dyDescent="0.25">
      <c r="A443" s="298"/>
      <c r="B443" s="298"/>
      <c r="C443" s="298"/>
      <c r="D443" s="298"/>
      <c r="E443" s="298"/>
    </row>
    <row r="444" spans="1:5" ht="20.100000000000001" customHeight="1" x14ac:dyDescent="0.25">
      <c r="A444" s="298"/>
      <c r="B444" s="298"/>
      <c r="C444" s="298"/>
      <c r="D444" s="298"/>
      <c r="E444" s="298"/>
    </row>
    <row r="445" spans="1:5" ht="20.100000000000001" customHeight="1" x14ac:dyDescent="0.25">
      <c r="A445" s="298"/>
      <c r="B445" s="298"/>
      <c r="C445" s="298"/>
      <c r="D445" s="298"/>
      <c r="E445" s="298"/>
    </row>
    <row r="446" spans="1:5" ht="20.100000000000001" customHeight="1" x14ac:dyDescent="0.25">
      <c r="A446" s="298"/>
      <c r="B446" s="298"/>
      <c r="C446" s="298"/>
      <c r="D446" s="298"/>
      <c r="E446" s="298"/>
    </row>
    <row r="447" spans="1:5" ht="20.100000000000001" customHeight="1" x14ac:dyDescent="0.25">
      <c r="A447" s="298"/>
      <c r="B447" s="298"/>
      <c r="C447" s="298"/>
      <c r="D447" s="298"/>
      <c r="E447" s="298"/>
    </row>
    <row r="448" spans="1:5" ht="20.100000000000001" customHeight="1" x14ac:dyDescent="0.25">
      <c r="A448" s="298"/>
      <c r="B448" s="298"/>
      <c r="C448" s="298"/>
      <c r="D448" s="298"/>
      <c r="E448" s="298"/>
    </row>
    <row r="449" spans="1:5" ht="20.100000000000001" customHeight="1" x14ac:dyDescent="0.25">
      <c r="A449" s="298"/>
      <c r="B449" s="298"/>
      <c r="C449" s="298"/>
      <c r="D449" s="298"/>
      <c r="E449" s="298"/>
    </row>
    <row r="450" spans="1:5" ht="20.100000000000001" customHeight="1" x14ac:dyDescent="0.25">
      <c r="A450" s="298"/>
      <c r="B450" s="298"/>
      <c r="C450" s="298"/>
      <c r="D450" s="298"/>
      <c r="E450" s="298"/>
    </row>
    <row r="451" spans="1:5" ht="20.100000000000001" customHeight="1" x14ac:dyDescent="0.25">
      <c r="A451" s="298"/>
      <c r="B451" s="298"/>
      <c r="C451" s="298"/>
      <c r="D451" s="298"/>
      <c r="E451" s="298"/>
    </row>
    <row r="452" spans="1:5" ht="20.100000000000001" customHeight="1" x14ac:dyDescent="0.25">
      <c r="A452" s="298"/>
      <c r="B452" s="298"/>
      <c r="C452" s="298"/>
      <c r="D452" s="298"/>
      <c r="E452" s="298"/>
    </row>
    <row r="453" spans="1:5" ht="20.100000000000001" customHeight="1" x14ac:dyDescent="0.25">
      <c r="A453" s="298"/>
      <c r="B453" s="298"/>
      <c r="C453" s="298"/>
      <c r="D453" s="298"/>
      <c r="E453" s="298"/>
    </row>
    <row r="454" spans="1:5" ht="20.100000000000001" customHeight="1" x14ac:dyDescent="0.25">
      <c r="A454" s="298"/>
      <c r="B454" s="298"/>
      <c r="C454" s="298"/>
      <c r="D454" s="298"/>
      <c r="E454" s="298"/>
    </row>
    <row r="455" spans="1:5" ht="20.100000000000001" customHeight="1" x14ac:dyDescent="0.25">
      <c r="A455" s="298"/>
      <c r="B455" s="298"/>
      <c r="C455" s="298"/>
      <c r="D455" s="298"/>
      <c r="E455" s="298"/>
    </row>
    <row r="456" spans="1:5" ht="20.100000000000001" customHeight="1" x14ac:dyDescent="0.25">
      <c r="A456" s="298"/>
      <c r="B456" s="298"/>
      <c r="C456" s="298"/>
      <c r="D456" s="298"/>
      <c r="E456" s="298"/>
    </row>
    <row r="457" spans="1:5" ht="20.100000000000001" customHeight="1" x14ac:dyDescent="0.25">
      <c r="A457" s="298"/>
      <c r="B457" s="298"/>
      <c r="C457" s="298"/>
      <c r="D457" s="298"/>
      <c r="E457" s="298"/>
    </row>
    <row r="458" spans="1:5" ht="20.100000000000001" customHeight="1" x14ac:dyDescent="0.25">
      <c r="A458" s="298"/>
      <c r="B458" s="298"/>
      <c r="C458" s="298"/>
      <c r="D458" s="298"/>
      <c r="E458" s="298"/>
    </row>
    <row r="459" spans="1:5" ht="20.100000000000001" customHeight="1" x14ac:dyDescent="0.25">
      <c r="A459" s="298"/>
      <c r="B459" s="298"/>
      <c r="C459" s="298"/>
      <c r="D459" s="298"/>
      <c r="E459" s="298"/>
    </row>
    <row r="460" spans="1:5" ht="20.100000000000001" customHeight="1" x14ac:dyDescent="0.25">
      <c r="A460" s="298"/>
      <c r="B460" s="298"/>
      <c r="C460" s="298"/>
      <c r="D460" s="298"/>
      <c r="E460" s="298"/>
    </row>
    <row r="461" spans="1:5" ht="20.100000000000001" customHeight="1" x14ac:dyDescent="0.25">
      <c r="A461" s="298"/>
      <c r="B461" s="298"/>
      <c r="C461" s="298"/>
      <c r="D461" s="298"/>
      <c r="E461" s="298"/>
    </row>
    <row r="462" spans="1:5" ht="20.100000000000001" customHeight="1" x14ac:dyDescent="0.25">
      <c r="A462" s="298"/>
      <c r="B462" s="298"/>
      <c r="C462" s="298"/>
      <c r="D462" s="298"/>
      <c r="E462" s="298"/>
    </row>
    <row r="463" spans="1:5" ht="20.100000000000001" customHeight="1" x14ac:dyDescent="0.25">
      <c r="A463" s="298"/>
      <c r="B463" s="298"/>
      <c r="C463" s="298"/>
      <c r="D463" s="298"/>
      <c r="E463" s="298"/>
    </row>
    <row r="464" spans="1:5" ht="20.100000000000001" customHeight="1" x14ac:dyDescent="0.25">
      <c r="A464" s="298"/>
      <c r="B464" s="298"/>
      <c r="C464" s="298"/>
      <c r="D464" s="298"/>
      <c r="E464" s="298"/>
    </row>
    <row r="465" spans="1:5" ht="20.100000000000001" customHeight="1" x14ac:dyDescent="0.25">
      <c r="A465" s="298"/>
      <c r="B465" s="298"/>
      <c r="C465" s="298"/>
      <c r="D465" s="298"/>
      <c r="E465" s="298"/>
    </row>
    <row r="466" spans="1:5" ht="20.100000000000001" customHeight="1" x14ac:dyDescent="0.25">
      <c r="A466" s="298"/>
      <c r="B466" s="298"/>
      <c r="C466" s="298"/>
      <c r="D466" s="298"/>
      <c r="E466" s="298"/>
    </row>
    <row r="467" spans="1:5" ht="20.100000000000001" customHeight="1" x14ac:dyDescent="0.25">
      <c r="A467" s="298"/>
      <c r="B467" s="298"/>
      <c r="C467" s="298"/>
      <c r="D467" s="298"/>
      <c r="E467" s="298"/>
    </row>
    <row r="468" spans="1:5" ht="20.100000000000001" customHeight="1" x14ac:dyDescent="0.25">
      <c r="A468" s="298"/>
      <c r="B468" s="298"/>
      <c r="C468" s="298"/>
      <c r="D468" s="298"/>
      <c r="E468" s="298"/>
    </row>
    <row r="469" spans="1:5" ht="20.100000000000001" customHeight="1" x14ac:dyDescent="0.25">
      <c r="A469" s="298"/>
      <c r="B469" s="298"/>
      <c r="C469" s="298"/>
      <c r="D469" s="298"/>
      <c r="E469" s="298"/>
    </row>
    <row r="470" spans="1:5" ht="20.100000000000001" customHeight="1" x14ac:dyDescent="0.25">
      <c r="A470" s="298"/>
      <c r="B470" s="298"/>
      <c r="C470" s="298"/>
      <c r="D470" s="298"/>
      <c r="E470" s="298"/>
    </row>
    <row r="471" spans="1:5" ht="20.100000000000001" customHeight="1" x14ac:dyDescent="0.25">
      <c r="A471" s="298"/>
      <c r="B471" s="298"/>
      <c r="C471" s="298"/>
      <c r="D471" s="298"/>
      <c r="E471" s="298"/>
    </row>
    <row r="472" spans="1:5" ht="20.100000000000001" customHeight="1" x14ac:dyDescent="0.25">
      <c r="A472" s="298"/>
      <c r="B472" s="298"/>
      <c r="C472" s="298"/>
      <c r="D472" s="298"/>
      <c r="E472" s="298"/>
    </row>
    <row r="473" spans="1:5" ht="20.100000000000001" customHeight="1" x14ac:dyDescent="0.25">
      <c r="A473" s="298"/>
      <c r="B473" s="298"/>
      <c r="C473" s="298"/>
      <c r="D473" s="298"/>
      <c r="E473" s="298"/>
    </row>
    <row r="474" spans="1:5" ht="20.100000000000001" customHeight="1" x14ac:dyDescent="0.25">
      <c r="A474" s="298"/>
      <c r="B474" s="298"/>
      <c r="C474" s="298"/>
      <c r="D474" s="298"/>
      <c r="E474" s="298"/>
    </row>
    <row r="475" spans="1:5" ht="20.100000000000001" customHeight="1" x14ac:dyDescent="0.25">
      <c r="A475" s="298"/>
      <c r="B475" s="298"/>
      <c r="C475" s="298"/>
      <c r="D475" s="298"/>
      <c r="E475" s="298"/>
    </row>
    <row r="476" spans="1:5" ht="20.100000000000001" customHeight="1" x14ac:dyDescent="0.25">
      <c r="A476" s="298"/>
      <c r="B476" s="298"/>
      <c r="C476" s="298"/>
      <c r="D476" s="298"/>
      <c r="E476" s="298"/>
    </row>
    <row r="477" spans="1:5" ht="20.100000000000001" customHeight="1" x14ac:dyDescent="0.25">
      <c r="A477" s="298"/>
      <c r="B477" s="298"/>
      <c r="C477" s="298"/>
      <c r="D477" s="298"/>
      <c r="E477" s="298"/>
    </row>
    <row r="478" spans="1:5" ht="20.100000000000001" customHeight="1" x14ac:dyDescent="0.25">
      <c r="A478" s="298"/>
      <c r="B478" s="298"/>
      <c r="C478" s="298"/>
      <c r="D478" s="298"/>
      <c r="E478" s="298"/>
    </row>
    <row r="479" spans="1:5" ht="20.100000000000001" customHeight="1" x14ac:dyDescent="0.25">
      <c r="A479" s="298"/>
      <c r="B479" s="298"/>
      <c r="C479" s="298"/>
      <c r="D479" s="298"/>
      <c r="E479" s="298"/>
    </row>
    <row r="480" spans="1:5" ht="20.100000000000001" customHeight="1" x14ac:dyDescent="0.25">
      <c r="A480" s="298"/>
      <c r="B480" s="298"/>
      <c r="C480" s="298"/>
      <c r="D480" s="298"/>
      <c r="E480" s="298"/>
    </row>
    <row r="481" spans="1:5" ht="20.100000000000001" customHeight="1" x14ac:dyDescent="0.25">
      <c r="A481" s="298"/>
      <c r="B481" s="298"/>
      <c r="C481" s="298"/>
      <c r="D481" s="298"/>
      <c r="E481" s="298"/>
    </row>
    <row r="482" spans="1:5" ht="20.100000000000001" customHeight="1" x14ac:dyDescent="0.25">
      <c r="A482" s="298"/>
      <c r="B482" s="298"/>
      <c r="C482" s="298"/>
      <c r="D482" s="298"/>
      <c r="E482" s="298"/>
    </row>
    <row r="483" spans="1:5" ht="20.100000000000001" customHeight="1" x14ac:dyDescent="0.25">
      <c r="A483" s="298"/>
      <c r="B483" s="298"/>
      <c r="C483" s="298"/>
      <c r="D483" s="298"/>
      <c r="E483" s="298"/>
    </row>
    <row r="484" spans="1:5" ht="20.100000000000001" customHeight="1" x14ac:dyDescent="0.25">
      <c r="A484" s="298"/>
      <c r="B484" s="298"/>
      <c r="C484" s="298"/>
      <c r="D484" s="298"/>
      <c r="E484" s="298"/>
    </row>
    <row r="485" spans="1:5" ht="20.100000000000001" customHeight="1" x14ac:dyDescent="0.25">
      <c r="A485" s="298"/>
      <c r="B485" s="298"/>
      <c r="C485" s="298"/>
      <c r="D485" s="298"/>
      <c r="E485" s="298"/>
    </row>
    <row r="486" spans="1:5" ht="20.100000000000001" customHeight="1" x14ac:dyDescent="0.25">
      <c r="A486" s="298"/>
      <c r="B486" s="298"/>
      <c r="C486" s="298"/>
      <c r="D486" s="298"/>
      <c r="E486" s="298"/>
    </row>
    <row r="487" spans="1:5" ht="20.100000000000001" customHeight="1" x14ac:dyDescent="0.25">
      <c r="A487" s="298"/>
      <c r="B487" s="298"/>
      <c r="C487" s="298"/>
      <c r="D487" s="298"/>
      <c r="E487" s="298"/>
    </row>
    <row r="488" spans="1:5" ht="20.100000000000001" customHeight="1" x14ac:dyDescent="0.25">
      <c r="A488" s="298"/>
      <c r="B488" s="298"/>
      <c r="C488" s="298"/>
      <c r="D488" s="298"/>
      <c r="E488" s="298"/>
    </row>
    <row r="489" spans="1:5" ht="20.100000000000001" customHeight="1" x14ac:dyDescent="0.25">
      <c r="A489" s="298"/>
      <c r="B489" s="298"/>
      <c r="C489" s="298"/>
      <c r="D489" s="298"/>
      <c r="E489" s="298"/>
    </row>
    <row r="490" spans="1:5" ht="20.100000000000001" customHeight="1" x14ac:dyDescent="0.25">
      <c r="A490" s="298"/>
      <c r="B490" s="298"/>
      <c r="C490" s="298"/>
      <c r="D490" s="298"/>
      <c r="E490" s="298"/>
    </row>
    <row r="491" spans="1:5" ht="20.100000000000001" customHeight="1" x14ac:dyDescent="0.25">
      <c r="A491" s="298"/>
      <c r="B491" s="298"/>
      <c r="C491" s="298"/>
      <c r="D491" s="298"/>
      <c r="E491" s="298"/>
    </row>
    <row r="492" spans="1:5" ht="20.100000000000001" customHeight="1" x14ac:dyDescent="0.25">
      <c r="A492" s="298"/>
      <c r="B492" s="298"/>
      <c r="C492" s="298"/>
      <c r="D492" s="298"/>
      <c r="E492" s="298"/>
    </row>
    <row r="493" spans="1:5" ht="20.100000000000001" customHeight="1" x14ac:dyDescent="0.25">
      <c r="A493" s="298"/>
      <c r="B493" s="298"/>
      <c r="C493" s="298"/>
      <c r="D493" s="298"/>
      <c r="E493" s="298"/>
    </row>
    <row r="494" spans="1:5" ht="20.100000000000001" customHeight="1" x14ac:dyDescent="0.25">
      <c r="A494" s="298"/>
      <c r="B494" s="298"/>
      <c r="C494" s="298"/>
      <c r="D494" s="298"/>
      <c r="E494" s="298"/>
    </row>
    <row r="495" spans="1:5" ht="20.100000000000001" customHeight="1" x14ac:dyDescent="0.25">
      <c r="A495" s="298"/>
      <c r="B495" s="298"/>
      <c r="C495" s="298"/>
      <c r="D495" s="298"/>
      <c r="E495" s="298"/>
    </row>
    <row r="496" spans="1:5" ht="20.100000000000001" customHeight="1" x14ac:dyDescent="0.25">
      <c r="A496" s="298"/>
      <c r="B496" s="298"/>
      <c r="C496" s="298"/>
      <c r="D496" s="298"/>
      <c r="E496" s="298"/>
    </row>
    <row r="497" spans="1:5" ht="20.100000000000001" customHeight="1" x14ac:dyDescent="0.25">
      <c r="A497" s="298"/>
      <c r="B497" s="298"/>
      <c r="C497" s="298"/>
      <c r="D497" s="298"/>
      <c r="E497" s="298"/>
    </row>
    <row r="498" spans="1:5" ht="20.100000000000001" customHeight="1" x14ac:dyDescent="0.25">
      <c r="A498" s="298"/>
      <c r="B498" s="298"/>
      <c r="C498" s="298"/>
      <c r="D498" s="298"/>
      <c r="E498" s="298"/>
    </row>
    <row r="499" spans="1:5" ht="20.100000000000001" customHeight="1" x14ac:dyDescent="0.25">
      <c r="A499" s="298"/>
      <c r="B499" s="298"/>
      <c r="C499" s="298"/>
      <c r="D499" s="298"/>
      <c r="E499" s="298"/>
    </row>
    <row r="500" spans="1:5" ht="20.100000000000001" customHeight="1" x14ac:dyDescent="0.25">
      <c r="A500" s="298"/>
      <c r="B500" s="298"/>
      <c r="C500" s="298"/>
      <c r="D500" s="298"/>
      <c r="E500" s="298"/>
    </row>
    <row r="501" spans="1:5" ht="20.100000000000001" customHeight="1" x14ac:dyDescent="0.25">
      <c r="A501" s="298"/>
      <c r="B501" s="298"/>
      <c r="C501" s="298"/>
      <c r="D501" s="298"/>
      <c r="E501" s="298"/>
    </row>
    <row r="502" spans="1:5" ht="20.100000000000001" customHeight="1" x14ac:dyDescent="0.25">
      <c r="A502" s="298"/>
      <c r="B502" s="298"/>
      <c r="C502" s="298"/>
      <c r="D502" s="298"/>
      <c r="E502" s="298"/>
    </row>
    <row r="503" spans="1:5" ht="20.100000000000001" customHeight="1" x14ac:dyDescent="0.25">
      <c r="A503" s="298"/>
      <c r="B503" s="298"/>
      <c r="C503" s="298"/>
      <c r="D503" s="298"/>
      <c r="E503" s="298"/>
    </row>
    <row r="504" spans="1:5" ht="20.100000000000001" customHeight="1" x14ac:dyDescent="0.25">
      <c r="A504" s="298"/>
      <c r="B504" s="298"/>
      <c r="C504" s="298"/>
      <c r="D504" s="298"/>
      <c r="E504" s="298"/>
    </row>
    <row r="505" spans="1:5" ht="20.100000000000001" customHeight="1" x14ac:dyDescent="0.25">
      <c r="A505" s="298"/>
      <c r="B505" s="298"/>
      <c r="C505" s="298"/>
      <c r="D505" s="298"/>
      <c r="E505" s="298"/>
    </row>
    <row r="506" spans="1:5" ht="20.100000000000001" customHeight="1" x14ac:dyDescent="0.25">
      <c r="A506" s="298"/>
      <c r="B506" s="298"/>
      <c r="C506" s="298"/>
      <c r="D506" s="298"/>
      <c r="E506" s="298"/>
    </row>
    <row r="507" spans="1:5" ht="20.100000000000001" customHeight="1" x14ac:dyDescent="0.25">
      <c r="A507" s="298"/>
      <c r="B507" s="298"/>
      <c r="C507" s="298"/>
      <c r="D507" s="298"/>
      <c r="E507" s="298"/>
    </row>
    <row r="508" spans="1:5" ht="20.100000000000001" customHeight="1" x14ac:dyDescent="0.25">
      <c r="A508" s="298"/>
      <c r="B508" s="298"/>
      <c r="C508" s="298"/>
      <c r="D508" s="298"/>
      <c r="E508" s="298"/>
    </row>
    <row r="509" spans="1:5" ht="20.100000000000001" customHeight="1" x14ac:dyDescent="0.25">
      <c r="A509" s="298"/>
      <c r="B509" s="298"/>
      <c r="C509" s="298"/>
      <c r="D509" s="298"/>
      <c r="E509" s="298"/>
    </row>
    <row r="510" spans="1:5" ht="20.100000000000001" customHeight="1" x14ac:dyDescent="0.25">
      <c r="A510" s="298"/>
      <c r="B510" s="298"/>
      <c r="C510" s="298"/>
      <c r="D510" s="298"/>
      <c r="E510" s="298"/>
    </row>
    <row r="511" spans="1:5" ht="20.100000000000001" customHeight="1" x14ac:dyDescent="0.25">
      <c r="A511" s="298"/>
      <c r="B511" s="298"/>
      <c r="C511" s="298"/>
      <c r="D511" s="298"/>
      <c r="E511" s="298"/>
    </row>
    <row r="512" spans="1:5" ht="20.100000000000001" customHeight="1" x14ac:dyDescent="0.25">
      <c r="A512" s="298"/>
      <c r="B512" s="298"/>
      <c r="C512" s="298"/>
      <c r="D512" s="298"/>
      <c r="E512" s="298"/>
    </row>
    <row r="513" spans="1:5" ht="20.100000000000001" customHeight="1" x14ac:dyDescent="0.25">
      <c r="A513" s="298"/>
      <c r="B513" s="298"/>
      <c r="C513" s="298"/>
      <c r="D513" s="298"/>
      <c r="E513" s="298"/>
    </row>
    <row r="514" spans="1:5" ht="20.100000000000001" customHeight="1" x14ac:dyDescent="0.25">
      <c r="A514" s="298"/>
      <c r="B514" s="298"/>
      <c r="C514" s="298"/>
      <c r="D514" s="298"/>
      <c r="E514" s="298"/>
    </row>
    <row r="515" spans="1:5" ht="20.100000000000001" customHeight="1" x14ac:dyDescent="0.25">
      <c r="A515" s="298"/>
      <c r="B515" s="298"/>
      <c r="C515" s="298"/>
      <c r="D515" s="298"/>
      <c r="E515" s="298"/>
    </row>
    <row r="516" spans="1:5" ht="20.100000000000001" customHeight="1" x14ac:dyDescent="0.25">
      <c r="A516" s="298"/>
      <c r="B516" s="298"/>
      <c r="C516" s="298"/>
      <c r="D516" s="298"/>
      <c r="E516" s="298"/>
    </row>
    <row r="517" spans="1:5" ht="20.100000000000001" customHeight="1" x14ac:dyDescent="0.25">
      <c r="A517" s="298"/>
      <c r="B517" s="298"/>
      <c r="C517" s="298"/>
      <c r="D517" s="298"/>
      <c r="E517" s="298"/>
    </row>
    <row r="518" spans="1:5" ht="20.100000000000001" customHeight="1" x14ac:dyDescent="0.25">
      <c r="A518" s="298"/>
      <c r="B518" s="298"/>
      <c r="C518" s="298"/>
      <c r="D518" s="298"/>
      <c r="E518" s="298"/>
    </row>
    <row r="519" spans="1:5" ht="20.100000000000001" customHeight="1" x14ac:dyDescent="0.25">
      <c r="A519" s="298"/>
      <c r="B519" s="298"/>
      <c r="C519" s="298"/>
      <c r="D519" s="298"/>
      <c r="E519" s="298"/>
    </row>
    <row r="520" spans="1:5" ht="20.100000000000001" customHeight="1" x14ac:dyDescent="0.25">
      <c r="A520" s="298"/>
      <c r="B520" s="298"/>
      <c r="C520" s="298"/>
      <c r="D520" s="298"/>
      <c r="E520" s="298"/>
    </row>
    <row r="521" spans="1:5" ht="20.100000000000001" customHeight="1" x14ac:dyDescent="0.25">
      <c r="A521" s="298"/>
      <c r="B521" s="298"/>
      <c r="C521" s="298"/>
      <c r="D521" s="298"/>
      <c r="E521" s="298"/>
    </row>
    <row r="522" spans="1:5" ht="20.100000000000001" customHeight="1" x14ac:dyDescent="0.25">
      <c r="A522" s="298"/>
      <c r="B522" s="298"/>
      <c r="C522" s="298"/>
      <c r="D522" s="298"/>
      <c r="E522" s="298"/>
    </row>
    <row r="523" spans="1:5" ht="20.100000000000001" customHeight="1" x14ac:dyDescent="0.25">
      <c r="A523" s="298"/>
      <c r="B523" s="298"/>
      <c r="C523" s="298"/>
      <c r="D523" s="298"/>
      <c r="E523" s="298"/>
    </row>
    <row r="524" spans="1:5" ht="20.100000000000001" customHeight="1" x14ac:dyDescent="0.25">
      <c r="A524" s="298"/>
      <c r="B524" s="298"/>
      <c r="C524" s="298"/>
      <c r="D524" s="298"/>
      <c r="E524" s="298"/>
    </row>
    <row r="525" spans="1:5" ht="20.100000000000001" customHeight="1" x14ac:dyDescent="0.25">
      <c r="A525" s="298"/>
      <c r="B525" s="298"/>
      <c r="C525" s="298"/>
      <c r="D525" s="298"/>
      <c r="E525" s="298"/>
    </row>
    <row r="526" spans="1:5" ht="20.100000000000001" customHeight="1" x14ac:dyDescent="0.25">
      <c r="A526" s="298"/>
      <c r="B526" s="298"/>
      <c r="C526" s="298"/>
      <c r="D526" s="298"/>
      <c r="E526" s="298"/>
    </row>
    <row r="527" spans="1:5" ht="20.100000000000001" customHeight="1" x14ac:dyDescent="0.25">
      <c r="A527" s="298"/>
      <c r="B527" s="298"/>
      <c r="C527" s="298"/>
      <c r="D527" s="298"/>
      <c r="E527" s="298"/>
    </row>
    <row r="528" spans="1:5" ht="20.100000000000001" customHeight="1" x14ac:dyDescent="0.25">
      <c r="A528" s="298"/>
      <c r="B528" s="298"/>
      <c r="C528" s="298"/>
      <c r="D528" s="298"/>
      <c r="E528" s="298"/>
    </row>
    <row r="529" spans="1:5" ht="20.100000000000001" customHeight="1" x14ac:dyDescent="0.25">
      <c r="A529" s="298"/>
      <c r="B529" s="298"/>
      <c r="C529" s="298"/>
      <c r="D529" s="298"/>
      <c r="E529" s="298"/>
    </row>
    <row r="530" spans="1:5" ht="20.100000000000001" customHeight="1" x14ac:dyDescent="0.25">
      <c r="A530" s="298"/>
      <c r="B530" s="298"/>
      <c r="C530" s="298"/>
      <c r="D530" s="298"/>
      <c r="E530" s="298"/>
    </row>
    <row r="531" spans="1:5" ht="20.100000000000001" customHeight="1" x14ac:dyDescent="0.25">
      <c r="A531" s="298"/>
      <c r="B531" s="298"/>
      <c r="C531" s="298"/>
      <c r="D531" s="298"/>
      <c r="E531" s="298"/>
    </row>
    <row r="532" spans="1:5" ht="20.100000000000001" customHeight="1" x14ac:dyDescent="0.25">
      <c r="A532" s="298"/>
      <c r="B532" s="298"/>
      <c r="C532" s="298"/>
      <c r="D532" s="298"/>
      <c r="E532" s="298"/>
    </row>
    <row r="533" spans="1:5" ht="20.100000000000001" customHeight="1" x14ac:dyDescent="0.25">
      <c r="A533" s="298"/>
      <c r="B533" s="298"/>
      <c r="C533" s="298"/>
      <c r="D533" s="298"/>
      <c r="E533" s="298"/>
    </row>
    <row r="534" spans="1:5" ht="20.100000000000001" customHeight="1" x14ac:dyDescent="0.25">
      <c r="A534" s="298"/>
      <c r="B534" s="298"/>
      <c r="C534" s="298"/>
      <c r="D534" s="298"/>
      <c r="E534" s="298"/>
    </row>
    <row r="535" spans="1:5" ht="20.100000000000001" customHeight="1" x14ac:dyDescent="0.25">
      <c r="A535" s="298"/>
      <c r="B535" s="298"/>
      <c r="C535" s="298"/>
      <c r="D535" s="298"/>
      <c r="E535" s="298"/>
    </row>
    <row r="536" spans="1:5" ht="20.100000000000001" customHeight="1" x14ac:dyDescent="0.25">
      <c r="A536" s="298"/>
      <c r="B536" s="298"/>
      <c r="C536" s="298"/>
      <c r="D536" s="298"/>
      <c r="E536" s="298"/>
    </row>
    <row r="537" spans="1:5" ht="20.100000000000001" customHeight="1" x14ac:dyDescent="0.25">
      <c r="A537" s="298"/>
      <c r="B537" s="298"/>
      <c r="C537" s="298"/>
      <c r="D537" s="298"/>
      <c r="E537" s="298"/>
    </row>
    <row r="538" spans="1:5" ht="20.100000000000001" customHeight="1" x14ac:dyDescent="0.25">
      <c r="A538" s="298"/>
      <c r="B538" s="298"/>
      <c r="C538" s="298"/>
      <c r="D538" s="298"/>
      <c r="E538" s="298"/>
    </row>
    <row r="539" spans="1:5" ht="20.100000000000001" customHeight="1" x14ac:dyDescent="0.25">
      <c r="A539" s="298"/>
      <c r="B539" s="298"/>
      <c r="C539" s="298"/>
      <c r="D539" s="298"/>
      <c r="E539" s="298"/>
    </row>
    <row r="540" spans="1:5" ht="20.100000000000001" customHeight="1" x14ac:dyDescent="0.25">
      <c r="A540" s="298"/>
      <c r="B540" s="298"/>
      <c r="C540" s="298"/>
      <c r="D540" s="298"/>
      <c r="E540" s="298"/>
    </row>
    <row r="541" spans="1:5" ht="20.100000000000001" customHeight="1" x14ac:dyDescent="0.25">
      <c r="A541" s="298"/>
      <c r="B541" s="298"/>
      <c r="C541" s="298"/>
      <c r="D541" s="298"/>
      <c r="E541" s="298"/>
    </row>
    <row r="542" spans="1:5" ht="20.100000000000001" customHeight="1" x14ac:dyDescent="0.25">
      <c r="A542" s="298"/>
      <c r="B542" s="298"/>
      <c r="C542" s="298"/>
      <c r="D542" s="298"/>
      <c r="E542" s="298"/>
    </row>
    <row r="543" spans="1:5" ht="20.100000000000001" customHeight="1" x14ac:dyDescent="0.25">
      <c r="A543" s="298"/>
      <c r="B543" s="298"/>
      <c r="C543" s="298"/>
      <c r="D543" s="298"/>
      <c r="E543" s="298"/>
    </row>
    <row r="544" spans="1:5" ht="20.100000000000001" customHeight="1" x14ac:dyDescent="0.25">
      <c r="A544" s="298"/>
      <c r="B544" s="298"/>
      <c r="C544" s="298"/>
      <c r="D544" s="298"/>
      <c r="E544" s="298"/>
    </row>
    <row r="545" spans="1:5" ht="20.100000000000001" customHeight="1" x14ac:dyDescent="0.25">
      <c r="A545" s="298"/>
      <c r="B545" s="298"/>
      <c r="C545" s="298"/>
      <c r="D545" s="298"/>
      <c r="E545" s="298"/>
    </row>
    <row r="546" spans="1:5" ht="20.100000000000001" customHeight="1" x14ac:dyDescent="0.25">
      <c r="A546" s="298"/>
      <c r="B546" s="298"/>
      <c r="C546" s="298"/>
      <c r="D546" s="298"/>
      <c r="E546" s="298"/>
    </row>
    <row r="547" spans="1:5" ht="20.100000000000001" customHeight="1" x14ac:dyDescent="0.25">
      <c r="A547" s="298"/>
      <c r="B547" s="298"/>
      <c r="C547" s="298"/>
      <c r="D547" s="298"/>
      <c r="E547" s="298"/>
    </row>
    <row r="548" spans="1:5" ht="20.100000000000001" customHeight="1" x14ac:dyDescent="0.25">
      <c r="A548" s="298"/>
      <c r="B548" s="298"/>
      <c r="C548" s="298"/>
      <c r="D548" s="298"/>
      <c r="E548" s="298"/>
    </row>
    <row r="549" spans="1:5" ht="20.100000000000001" customHeight="1" x14ac:dyDescent="0.25">
      <c r="A549" s="298"/>
      <c r="B549" s="298"/>
      <c r="C549" s="298"/>
      <c r="D549" s="298"/>
      <c r="E549" s="298"/>
    </row>
    <row r="550" spans="1:5" ht="20.100000000000001" customHeight="1" x14ac:dyDescent="0.25">
      <c r="A550" s="298"/>
      <c r="B550" s="298"/>
      <c r="C550" s="298"/>
      <c r="D550" s="298"/>
      <c r="E550" s="298"/>
    </row>
    <row r="551" spans="1:5" ht="20.100000000000001" customHeight="1" x14ac:dyDescent="0.25">
      <c r="A551" s="298"/>
      <c r="B551" s="298"/>
      <c r="C551" s="298"/>
      <c r="D551" s="298"/>
      <c r="E551" s="298"/>
    </row>
    <row r="552" spans="1:5" ht="20.100000000000001" customHeight="1" x14ac:dyDescent="0.25">
      <c r="A552" s="298"/>
      <c r="B552" s="298"/>
      <c r="C552" s="298"/>
      <c r="D552" s="298"/>
      <c r="E552" s="298"/>
    </row>
    <row r="553" spans="1:5" ht="20.100000000000001" customHeight="1" x14ac:dyDescent="0.25">
      <c r="A553" s="298"/>
      <c r="B553" s="298"/>
      <c r="C553" s="298"/>
      <c r="D553" s="298"/>
      <c r="E553" s="298"/>
    </row>
    <row r="554" spans="1:5" ht="20.100000000000001" customHeight="1" x14ac:dyDescent="0.25">
      <c r="A554" s="298"/>
      <c r="B554" s="298"/>
      <c r="C554" s="298"/>
      <c r="D554" s="298"/>
      <c r="E554" s="298"/>
    </row>
    <row r="555" spans="1:5" ht="20.100000000000001" customHeight="1" x14ac:dyDescent="0.25">
      <c r="A555" s="298"/>
      <c r="B555" s="298"/>
      <c r="C555" s="298"/>
      <c r="D555" s="298"/>
      <c r="E555" s="298"/>
    </row>
    <row r="556" spans="1:5" ht="20.100000000000001" customHeight="1" x14ac:dyDescent="0.25">
      <c r="A556" s="298"/>
      <c r="B556" s="298"/>
      <c r="C556" s="298"/>
      <c r="D556" s="298"/>
      <c r="E556" s="298"/>
    </row>
    <row r="557" spans="1:5" ht="20.100000000000001" customHeight="1" x14ac:dyDescent="0.25">
      <c r="A557" s="298"/>
      <c r="B557" s="298"/>
      <c r="C557" s="298"/>
      <c r="D557" s="298"/>
      <c r="E557" s="298"/>
    </row>
    <row r="558" spans="1:5" ht="20.100000000000001" customHeight="1" x14ac:dyDescent="0.25">
      <c r="A558" s="298"/>
      <c r="B558" s="298"/>
      <c r="C558" s="298"/>
      <c r="D558" s="298"/>
      <c r="E558" s="298"/>
    </row>
    <row r="559" spans="1:5" ht="20.100000000000001" customHeight="1" x14ac:dyDescent="0.25">
      <c r="A559" s="298"/>
      <c r="B559" s="298"/>
      <c r="C559" s="298"/>
      <c r="D559" s="298"/>
      <c r="E559" s="298"/>
    </row>
    <row r="560" spans="1:5" ht="20.100000000000001" customHeight="1" x14ac:dyDescent="0.25">
      <c r="A560" s="298"/>
      <c r="B560" s="298"/>
      <c r="C560" s="298"/>
      <c r="D560" s="298"/>
      <c r="E560" s="298"/>
    </row>
    <row r="561" spans="1:5" ht="20.100000000000001" customHeight="1" x14ac:dyDescent="0.25">
      <c r="A561" s="298"/>
      <c r="B561" s="298"/>
      <c r="C561" s="298"/>
      <c r="D561" s="298"/>
      <c r="E561" s="298"/>
    </row>
    <row r="562" spans="1:5" ht="20.100000000000001" customHeight="1" x14ac:dyDescent="0.25">
      <c r="A562" s="298"/>
      <c r="B562" s="298"/>
      <c r="C562" s="298"/>
      <c r="D562" s="298"/>
      <c r="E562" s="298"/>
    </row>
    <row r="563" spans="1:5" ht="20.100000000000001" customHeight="1" x14ac:dyDescent="0.25">
      <c r="A563" s="298"/>
      <c r="B563" s="298"/>
      <c r="C563" s="298"/>
      <c r="D563" s="298"/>
      <c r="E563" s="298"/>
    </row>
    <row r="564" spans="1:5" ht="20.100000000000001" customHeight="1" x14ac:dyDescent="0.25">
      <c r="A564" s="298"/>
      <c r="B564" s="298"/>
      <c r="C564" s="298"/>
      <c r="D564" s="298"/>
      <c r="E564" s="298"/>
    </row>
    <row r="565" spans="1:5" ht="20.100000000000001" customHeight="1" x14ac:dyDescent="0.25">
      <c r="A565" s="298"/>
      <c r="B565" s="298"/>
      <c r="C565" s="298"/>
      <c r="D565" s="298"/>
      <c r="E565" s="298"/>
    </row>
    <row r="566" spans="1:5" ht="20.100000000000001" customHeight="1" x14ac:dyDescent="0.25">
      <c r="A566" s="298"/>
      <c r="B566" s="298"/>
      <c r="C566" s="298"/>
      <c r="D566" s="298"/>
      <c r="E566" s="298"/>
    </row>
    <row r="567" spans="1:5" ht="20.100000000000001" customHeight="1" x14ac:dyDescent="0.25">
      <c r="A567" s="298"/>
      <c r="B567" s="298"/>
      <c r="C567" s="298"/>
      <c r="D567" s="298"/>
      <c r="E567" s="298"/>
    </row>
    <row r="568" spans="1:5" ht="20.100000000000001" customHeight="1" x14ac:dyDescent="0.25">
      <c r="A568" s="298"/>
      <c r="B568" s="298"/>
      <c r="C568" s="298"/>
      <c r="D568" s="298"/>
      <c r="E568" s="298"/>
    </row>
    <row r="569" spans="1:5" ht="20.100000000000001" customHeight="1" x14ac:dyDescent="0.25">
      <c r="A569" s="298"/>
      <c r="B569" s="298"/>
      <c r="C569" s="298"/>
      <c r="D569" s="298"/>
      <c r="E569" s="298"/>
    </row>
    <row r="570" spans="1:5" ht="20.100000000000001" customHeight="1" x14ac:dyDescent="0.25">
      <c r="A570" s="298"/>
      <c r="B570" s="298"/>
      <c r="C570" s="298"/>
      <c r="D570" s="298"/>
      <c r="E570" s="298"/>
    </row>
    <row r="571" spans="1:5" ht="20.100000000000001" customHeight="1" x14ac:dyDescent="0.25">
      <c r="A571" s="298"/>
      <c r="B571" s="298"/>
      <c r="C571" s="298"/>
      <c r="D571" s="298"/>
      <c r="E571" s="298"/>
    </row>
    <row r="572" spans="1:5" ht="20.100000000000001" customHeight="1" x14ac:dyDescent="0.25">
      <c r="A572" s="298"/>
      <c r="B572" s="298"/>
      <c r="C572" s="298"/>
      <c r="D572" s="298"/>
      <c r="E572" s="298"/>
    </row>
    <row r="573" spans="1:5" ht="20.100000000000001" customHeight="1" x14ac:dyDescent="0.25">
      <c r="A573" s="298"/>
      <c r="B573" s="298"/>
      <c r="C573" s="298"/>
      <c r="D573" s="298"/>
      <c r="E573" s="298"/>
    </row>
    <row r="574" spans="1:5" ht="20.100000000000001" customHeight="1" x14ac:dyDescent="0.25">
      <c r="A574" s="298"/>
      <c r="B574" s="298"/>
      <c r="C574" s="298"/>
      <c r="D574" s="298"/>
      <c r="E574" s="298"/>
    </row>
    <row r="575" spans="1:5" ht="20.100000000000001" customHeight="1" x14ac:dyDescent="0.25">
      <c r="A575" s="298"/>
      <c r="B575" s="298"/>
      <c r="C575" s="298"/>
      <c r="D575" s="298"/>
      <c r="E575" s="298"/>
    </row>
    <row r="576" spans="1:5" ht="20.100000000000001" customHeight="1" x14ac:dyDescent="0.25">
      <c r="A576" s="298"/>
      <c r="B576" s="298"/>
      <c r="C576" s="298"/>
      <c r="D576" s="298"/>
      <c r="E576" s="298"/>
    </row>
    <row r="577" spans="1:5" ht="20.100000000000001" customHeight="1" x14ac:dyDescent="0.25">
      <c r="A577" s="298"/>
      <c r="B577" s="298"/>
      <c r="C577" s="298"/>
      <c r="D577" s="298"/>
      <c r="E577" s="298"/>
    </row>
    <row r="578" spans="1:5" ht="20.100000000000001" customHeight="1" x14ac:dyDescent="0.25">
      <c r="A578" s="298"/>
      <c r="B578" s="298"/>
      <c r="C578" s="298"/>
      <c r="D578" s="298"/>
      <c r="E578" s="298"/>
    </row>
    <row r="579" spans="1:5" ht="20.100000000000001" customHeight="1" x14ac:dyDescent="0.25">
      <c r="A579" s="298"/>
      <c r="B579" s="298"/>
      <c r="C579" s="298"/>
      <c r="D579" s="298"/>
      <c r="E579" s="298"/>
    </row>
    <row r="580" spans="1:5" ht="20.100000000000001" customHeight="1" x14ac:dyDescent="0.25">
      <c r="A580" s="298"/>
      <c r="B580" s="298"/>
      <c r="C580" s="298"/>
      <c r="D580" s="298"/>
      <c r="E580" s="298"/>
    </row>
    <row r="581" spans="1:5" ht="20.100000000000001" customHeight="1" x14ac:dyDescent="0.25">
      <c r="A581" s="298"/>
      <c r="B581" s="298"/>
      <c r="C581" s="298"/>
      <c r="D581" s="298"/>
      <c r="E581" s="298"/>
    </row>
    <row r="582" spans="1:5" ht="20.100000000000001" customHeight="1" x14ac:dyDescent="0.25">
      <c r="A582" s="298"/>
      <c r="B582" s="298"/>
      <c r="C582" s="298"/>
      <c r="D582" s="298"/>
      <c r="E582" s="298"/>
    </row>
    <row r="583" spans="1:5" ht="20.100000000000001" customHeight="1" x14ac:dyDescent="0.25">
      <c r="A583" s="298"/>
      <c r="B583" s="298"/>
      <c r="C583" s="298"/>
      <c r="D583" s="298"/>
      <c r="E583" s="298"/>
    </row>
    <row r="584" spans="1:5" ht="20.100000000000001" customHeight="1" x14ac:dyDescent="0.25">
      <c r="A584" s="298"/>
      <c r="B584" s="298"/>
      <c r="C584" s="298"/>
      <c r="D584" s="298"/>
      <c r="E584" s="298"/>
    </row>
    <row r="585" spans="1:5" ht="20.100000000000001" customHeight="1" x14ac:dyDescent="0.25">
      <c r="A585" s="298"/>
      <c r="B585" s="298"/>
      <c r="C585" s="298"/>
      <c r="D585" s="298"/>
      <c r="E585" s="298"/>
    </row>
    <row r="586" spans="1:5" ht="20.100000000000001" customHeight="1" x14ac:dyDescent="0.25">
      <c r="A586" s="298"/>
      <c r="B586" s="298"/>
      <c r="C586" s="298"/>
      <c r="D586" s="298"/>
      <c r="E586" s="298"/>
    </row>
    <row r="587" spans="1:5" ht="20.100000000000001" customHeight="1" x14ac:dyDescent="0.25">
      <c r="A587" s="298"/>
      <c r="B587" s="298"/>
      <c r="C587" s="298"/>
      <c r="D587" s="298"/>
      <c r="E587" s="298"/>
    </row>
    <row r="588" spans="1:5" ht="20.100000000000001" customHeight="1" x14ac:dyDescent="0.25">
      <c r="A588" s="298"/>
      <c r="B588" s="298"/>
      <c r="C588" s="298"/>
      <c r="D588" s="298"/>
      <c r="E588" s="298"/>
    </row>
    <row r="589" spans="1:5" ht="20.100000000000001" customHeight="1" x14ac:dyDescent="0.25">
      <c r="A589" s="298"/>
      <c r="B589" s="298"/>
      <c r="C589" s="298"/>
      <c r="D589" s="298"/>
      <c r="E589" s="298"/>
    </row>
    <row r="590" spans="1:5" ht="20.100000000000001" customHeight="1" x14ac:dyDescent="0.25">
      <c r="A590" s="298"/>
      <c r="B590" s="298"/>
      <c r="C590" s="298"/>
      <c r="D590" s="298"/>
      <c r="E590" s="298"/>
    </row>
    <row r="591" spans="1:5" ht="20.100000000000001" customHeight="1" x14ac:dyDescent="0.25">
      <c r="A591" s="298"/>
      <c r="B591" s="298"/>
      <c r="C591" s="298"/>
      <c r="D591" s="298"/>
      <c r="E591" s="298"/>
    </row>
    <row r="592" spans="1:5" ht="20.100000000000001" customHeight="1" x14ac:dyDescent="0.25">
      <c r="A592" s="298"/>
      <c r="B592" s="298"/>
      <c r="C592" s="298"/>
      <c r="D592" s="298"/>
      <c r="E592" s="298"/>
    </row>
    <row r="593" spans="1:5" ht="20.100000000000001" customHeight="1" x14ac:dyDescent="0.25">
      <c r="A593" s="298"/>
      <c r="B593" s="298"/>
      <c r="C593" s="298"/>
      <c r="D593" s="298"/>
      <c r="E593" s="298"/>
    </row>
    <row r="594" spans="1:5" ht="20.100000000000001" customHeight="1" x14ac:dyDescent="0.25">
      <c r="A594" s="298"/>
      <c r="B594" s="298"/>
      <c r="C594" s="298"/>
      <c r="D594" s="298"/>
      <c r="E594" s="298"/>
    </row>
    <row r="595" spans="1:5" ht="20.100000000000001" customHeight="1" x14ac:dyDescent="0.25">
      <c r="A595" s="298"/>
      <c r="B595" s="298"/>
      <c r="C595" s="298"/>
      <c r="D595" s="298"/>
      <c r="E595" s="298"/>
    </row>
    <row r="596" spans="1:5" ht="20.100000000000001" customHeight="1" x14ac:dyDescent="0.25">
      <c r="A596" s="298"/>
      <c r="B596" s="298"/>
      <c r="C596" s="298"/>
      <c r="D596" s="298"/>
      <c r="E596" s="298"/>
    </row>
    <row r="597" spans="1:5" ht="20.100000000000001" customHeight="1" x14ac:dyDescent="0.25">
      <c r="A597" s="298"/>
      <c r="B597" s="298"/>
      <c r="C597" s="298"/>
      <c r="D597" s="298"/>
      <c r="E597" s="298"/>
    </row>
    <row r="598" spans="1:5" ht="20.100000000000001" customHeight="1" x14ac:dyDescent="0.25">
      <c r="A598" s="298"/>
      <c r="B598" s="298"/>
      <c r="C598" s="298"/>
      <c r="D598" s="298"/>
      <c r="E598" s="298"/>
    </row>
    <row r="599" spans="1:5" ht="20.100000000000001" customHeight="1" x14ac:dyDescent="0.25">
      <c r="A599" s="298"/>
      <c r="B599" s="298"/>
      <c r="C599" s="298"/>
      <c r="D599" s="298"/>
      <c r="E599" s="298"/>
    </row>
    <row r="600" spans="1:5" ht="20.100000000000001" customHeight="1" x14ac:dyDescent="0.25">
      <c r="A600" s="298"/>
      <c r="B600" s="298"/>
      <c r="C600" s="298"/>
      <c r="D600" s="298"/>
      <c r="E600" s="298"/>
    </row>
    <row r="601" spans="1:5" ht="20.100000000000001" customHeight="1" x14ac:dyDescent="0.25">
      <c r="A601" s="298"/>
      <c r="B601" s="298"/>
      <c r="C601" s="298"/>
      <c r="D601" s="298"/>
      <c r="E601" s="298"/>
    </row>
    <row r="602" spans="1:5" ht="20.100000000000001" customHeight="1" x14ac:dyDescent="0.25">
      <c r="A602" s="298"/>
      <c r="B602" s="298"/>
      <c r="C602" s="298"/>
      <c r="D602" s="298"/>
      <c r="E602" s="298"/>
    </row>
    <row r="603" spans="1:5" ht="20.100000000000001" customHeight="1" x14ac:dyDescent="0.25">
      <c r="A603" s="298"/>
      <c r="B603" s="298"/>
      <c r="C603" s="298"/>
      <c r="D603" s="298"/>
      <c r="E603" s="298"/>
    </row>
    <row r="604" spans="1:5" ht="20.100000000000001" customHeight="1" x14ac:dyDescent="0.25">
      <c r="A604" s="298"/>
      <c r="B604" s="298"/>
      <c r="C604" s="298"/>
      <c r="D604" s="298"/>
      <c r="E604" s="298"/>
    </row>
    <row r="605" spans="1:5" ht="20.100000000000001" customHeight="1" x14ac:dyDescent="0.25">
      <c r="A605" s="298"/>
      <c r="B605" s="298"/>
      <c r="C605" s="298"/>
      <c r="D605" s="298"/>
      <c r="E605" s="298"/>
    </row>
    <row r="606" spans="1:5" ht="20.100000000000001" customHeight="1" x14ac:dyDescent="0.25">
      <c r="A606" s="298"/>
      <c r="B606" s="298"/>
      <c r="C606" s="298"/>
      <c r="D606" s="298"/>
      <c r="E606" s="298"/>
    </row>
    <row r="607" spans="1:5" ht="20.100000000000001" customHeight="1" x14ac:dyDescent="0.25">
      <c r="A607" s="298"/>
      <c r="B607" s="298"/>
      <c r="C607" s="298"/>
      <c r="D607" s="298"/>
      <c r="E607" s="298"/>
    </row>
    <row r="608" spans="1:5" ht="20.100000000000001" customHeight="1" x14ac:dyDescent="0.25">
      <c r="A608" s="298"/>
      <c r="B608" s="298"/>
      <c r="C608" s="298"/>
      <c r="D608" s="298"/>
      <c r="E608" s="298"/>
    </row>
    <row r="609" spans="1:5" ht="20.100000000000001" customHeight="1" x14ac:dyDescent="0.25">
      <c r="A609" s="298"/>
      <c r="B609" s="298"/>
      <c r="C609" s="298"/>
      <c r="D609" s="298"/>
      <c r="E609" s="298"/>
    </row>
    <row r="610" spans="1:5" ht="20.100000000000001" customHeight="1" x14ac:dyDescent="0.25">
      <c r="A610" s="298"/>
      <c r="B610" s="298"/>
      <c r="C610" s="298"/>
      <c r="D610" s="298"/>
      <c r="E610" s="298"/>
    </row>
    <row r="611" spans="1:5" ht="20.100000000000001" customHeight="1" x14ac:dyDescent="0.25">
      <c r="A611" s="298"/>
      <c r="B611" s="298"/>
      <c r="C611" s="298"/>
      <c r="D611" s="298"/>
      <c r="E611" s="298"/>
    </row>
    <row r="612" spans="1:5" ht="20.100000000000001" customHeight="1" x14ac:dyDescent="0.25">
      <c r="A612" s="298"/>
      <c r="B612" s="298"/>
      <c r="C612" s="298"/>
      <c r="D612" s="298"/>
      <c r="E612" s="298"/>
    </row>
    <row r="613" spans="1:5" ht="20.100000000000001" customHeight="1" x14ac:dyDescent="0.25">
      <c r="A613" s="298"/>
      <c r="B613" s="298"/>
      <c r="C613" s="298"/>
      <c r="D613" s="298"/>
      <c r="E613" s="298"/>
    </row>
    <row r="614" spans="1:5" ht="20.100000000000001" customHeight="1" x14ac:dyDescent="0.25">
      <c r="A614" s="298"/>
      <c r="B614" s="298"/>
      <c r="C614" s="298"/>
      <c r="D614" s="298"/>
      <c r="E614" s="298"/>
    </row>
    <row r="615" spans="1:5" ht="20.100000000000001" customHeight="1" x14ac:dyDescent="0.25">
      <c r="A615" s="298"/>
      <c r="B615" s="298"/>
      <c r="C615" s="298"/>
      <c r="D615" s="298"/>
      <c r="E615" s="298"/>
    </row>
    <row r="616" spans="1:5" ht="20.100000000000001" customHeight="1" x14ac:dyDescent="0.25">
      <c r="A616" s="298"/>
      <c r="B616" s="298"/>
      <c r="C616" s="298"/>
      <c r="D616" s="298"/>
      <c r="E616" s="298"/>
    </row>
    <row r="617" spans="1:5" ht="20.100000000000001" customHeight="1" x14ac:dyDescent="0.25">
      <c r="A617" s="298"/>
      <c r="B617" s="298"/>
      <c r="C617" s="298"/>
      <c r="D617" s="298"/>
      <c r="E617" s="298"/>
    </row>
    <row r="618" spans="1:5" ht="20.100000000000001" customHeight="1" x14ac:dyDescent="0.25">
      <c r="A618" s="298"/>
      <c r="B618" s="298"/>
      <c r="C618" s="298"/>
      <c r="D618" s="298"/>
      <c r="E618" s="298"/>
    </row>
    <row r="619" spans="1:5" ht="20.100000000000001" customHeight="1" x14ac:dyDescent="0.25">
      <c r="A619" s="298"/>
      <c r="B619" s="298"/>
      <c r="C619" s="298"/>
      <c r="D619" s="298"/>
      <c r="E619" s="298"/>
    </row>
    <row r="620" spans="1:5" ht="20.100000000000001" customHeight="1" x14ac:dyDescent="0.25">
      <c r="A620" s="298"/>
      <c r="B620" s="298"/>
      <c r="C620" s="298"/>
      <c r="D620" s="298"/>
      <c r="E620" s="298"/>
    </row>
    <row r="621" spans="1:5" ht="20.100000000000001" customHeight="1" x14ac:dyDescent="0.25">
      <c r="A621" s="298"/>
      <c r="B621" s="298"/>
      <c r="C621" s="298"/>
      <c r="D621" s="298"/>
      <c r="E621" s="298"/>
    </row>
    <row r="622" spans="1:5" ht="20.100000000000001" customHeight="1" x14ac:dyDescent="0.25">
      <c r="A622" s="298"/>
      <c r="B622" s="298"/>
      <c r="C622" s="298"/>
      <c r="D622" s="298"/>
      <c r="E622" s="298"/>
    </row>
    <row r="623" spans="1:5" ht="20.100000000000001" customHeight="1" x14ac:dyDescent="0.25">
      <c r="A623" s="298"/>
      <c r="B623" s="298"/>
      <c r="C623" s="298"/>
      <c r="D623" s="298"/>
      <c r="E623" s="298"/>
    </row>
    <row r="624" spans="1:5" ht="20.100000000000001" customHeight="1" x14ac:dyDescent="0.25">
      <c r="A624" s="298"/>
      <c r="B624" s="298"/>
      <c r="C624" s="298"/>
      <c r="D624" s="298"/>
      <c r="E624" s="298"/>
    </row>
    <row r="625" spans="1:5" ht="20.100000000000001" customHeight="1" x14ac:dyDescent="0.25">
      <c r="A625" s="298"/>
      <c r="B625" s="298"/>
      <c r="C625" s="298"/>
      <c r="D625" s="298"/>
      <c r="E625" s="298"/>
    </row>
    <row r="626" spans="1:5" ht="20.100000000000001" customHeight="1" x14ac:dyDescent="0.25">
      <c r="A626" s="298"/>
      <c r="B626" s="298"/>
      <c r="C626" s="298"/>
      <c r="D626" s="298"/>
      <c r="E626" s="298"/>
    </row>
    <row r="627" spans="1:5" ht="20.100000000000001" customHeight="1" x14ac:dyDescent="0.25">
      <c r="A627" s="298"/>
      <c r="B627" s="298"/>
      <c r="C627" s="298"/>
      <c r="D627" s="298"/>
      <c r="E627" s="298"/>
    </row>
    <row r="628" spans="1:5" ht="20.100000000000001" customHeight="1" x14ac:dyDescent="0.25">
      <c r="A628" s="298"/>
      <c r="B628" s="298"/>
      <c r="C628" s="298"/>
      <c r="D628" s="298"/>
      <c r="E628" s="298"/>
    </row>
    <row r="629" spans="1:5" ht="20.100000000000001" customHeight="1" x14ac:dyDescent="0.25">
      <c r="A629" s="298"/>
      <c r="B629" s="298"/>
      <c r="C629" s="298"/>
      <c r="D629" s="298"/>
      <c r="E629" s="298"/>
    </row>
    <row r="630" spans="1:5" ht="20.100000000000001" customHeight="1" x14ac:dyDescent="0.25">
      <c r="A630" s="298"/>
      <c r="B630" s="298"/>
      <c r="C630" s="298"/>
      <c r="D630" s="298"/>
      <c r="E630" s="298"/>
    </row>
    <row r="631" spans="1:5" ht="20.100000000000001" customHeight="1" x14ac:dyDescent="0.25">
      <c r="A631" s="298"/>
      <c r="B631" s="298"/>
      <c r="C631" s="298"/>
      <c r="D631" s="298"/>
      <c r="E631" s="298"/>
    </row>
    <row r="632" spans="1:5" ht="20.100000000000001" customHeight="1" x14ac:dyDescent="0.25">
      <c r="A632" s="298"/>
      <c r="B632" s="298"/>
      <c r="C632" s="298"/>
      <c r="D632" s="298"/>
      <c r="E632" s="298"/>
    </row>
    <row r="633" spans="1:5" ht="20.100000000000001" customHeight="1" x14ac:dyDescent="0.25">
      <c r="A633" s="298"/>
      <c r="B633" s="298"/>
      <c r="C633" s="298"/>
      <c r="D633" s="298"/>
      <c r="E633" s="298"/>
    </row>
    <row r="634" spans="1:5" ht="20.100000000000001" customHeight="1" x14ac:dyDescent="0.25">
      <c r="A634" s="298"/>
      <c r="B634" s="298"/>
      <c r="C634" s="298"/>
      <c r="D634" s="298"/>
      <c r="E634" s="298"/>
    </row>
    <row r="635" spans="1:5" ht="20.100000000000001" customHeight="1" x14ac:dyDescent="0.25">
      <c r="A635" s="298"/>
      <c r="B635" s="298"/>
      <c r="C635" s="298"/>
      <c r="D635" s="298"/>
      <c r="E635" s="298"/>
    </row>
    <row r="636" spans="1:5" ht="20.100000000000001" customHeight="1" x14ac:dyDescent="0.25">
      <c r="A636" s="298"/>
      <c r="B636" s="298"/>
      <c r="C636" s="298"/>
      <c r="D636" s="298"/>
      <c r="E636" s="298"/>
    </row>
    <row r="637" spans="1:5" ht="20.100000000000001" customHeight="1" x14ac:dyDescent="0.25">
      <c r="A637" s="298"/>
      <c r="B637" s="298"/>
      <c r="C637" s="298"/>
      <c r="D637" s="298"/>
      <c r="E637" s="298"/>
    </row>
    <row r="638" spans="1:5" ht="20.100000000000001" customHeight="1" x14ac:dyDescent="0.25">
      <c r="A638" s="298"/>
      <c r="B638" s="298"/>
      <c r="C638" s="298"/>
      <c r="D638" s="298"/>
      <c r="E638" s="298"/>
    </row>
    <row r="639" spans="1:5" ht="20.100000000000001" customHeight="1" x14ac:dyDescent="0.25">
      <c r="A639" s="298"/>
      <c r="B639" s="298"/>
      <c r="C639" s="298"/>
      <c r="D639" s="298"/>
      <c r="E639" s="298"/>
    </row>
    <row r="640" spans="1:5" ht="20.100000000000001" customHeight="1" x14ac:dyDescent="0.25">
      <c r="A640" s="298"/>
      <c r="B640" s="298"/>
      <c r="C640" s="298"/>
      <c r="D640" s="298"/>
      <c r="E640" s="298"/>
    </row>
    <row r="641" spans="1:5" ht="20.100000000000001" customHeight="1" x14ac:dyDescent="0.25">
      <c r="A641" s="298"/>
      <c r="B641" s="298"/>
      <c r="C641" s="298"/>
      <c r="D641" s="298"/>
      <c r="E641" s="298"/>
    </row>
    <row r="642" spans="1:5" ht="20.100000000000001" customHeight="1" x14ac:dyDescent="0.25">
      <c r="A642" s="298"/>
      <c r="B642" s="298"/>
      <c r="C642" s="298"/>
      <c r="D642" s="298"/>
      <c r="E642" s="298"/>
    </row>
    <row r="643" spans="1:5" ht="20.100000000000001" customHeight="1" x14ac:dyDescent="0.25">
      <c r="A643" s="298"/>
      <c r="B643" s="298"/>
      <c r="C643" s="298"/>
      <c r="D643" s="298"/>
      <c r="E643" s="298"/>
    </row>
    <row r="644" spans="1:5" ht="20.100000000000001" customHeight="1" x14ac:dyDescent="0.25">
      <c r="A644" s="298"/>
      <c r="B644" s="298"/>
      <c r="C644" s="298"/>
      <c r="D644" s="298"/>
      <c r="E644" s="298"/>
    </row>
    <row r="645" spans="1:5" ht="20.100000000000001" customHeight="1" x14ac:dyDescent="0.25">
      <c r="A645" s="298"/>
      <c r="B645" s="298"/>
      <c r="C645" s="298"/>
      <c r="D645" s="298"/>
      <c r="E645" s="298"/>
    </row>
    <row r="646" spans="1:5" ht="20.100000000000001" customHeight="1" x14ac:dyDescent="0.25">
      <c r="A646" s="298"/>
      <c r="B646" s="298"/>
      <c r="C646" s="298"/>
      <c r="D646" s="298"/>
      <c r="E646" s="298"/>
    </row>
    <row r="647" spans="1:5" ht="20.100000000000001" customHeight="1" x14ac:dyDescent="0.25">
      <c r="A647" s="298"/>
      <c r="B647" s="298"/>
      <c r="C647" s="298"/>
      <c r="D647" s="298"/>
      <c r="E647" s="298"/>
    </row>
    <row r="648" spans="1:5" ht="20.100000000000001" customHeight="1" x14ac:dyDescent="0.25">
      <c r="A648" s="298"/>
      <c r="B648" s="298"/>
      <c r="C648" s="298"/>
      <c r="D648" s="298"/>
      <c r="E648" s="298"/>
    </row>
    <row r="649" spans="1:5" ht="20.100000000000001" customHeight="1" x14ac:dyDescent="0.25">
      <c r="A649" s="298"/>
      <c r="B649" s="298"/>
      <c r="C649" s="298"/>
      <c r="D649" s="298"/>
      <c r="E649" s="298"/>
    </row>
    <row r="650" spans="1:5" ht="20.100000000000001" customHeight="1" x14ac:dyDescent="0.25">
      <c r="A650" s="298"/>
      <c r="B650" s="298"/>
      <c r="C650" s="298"/>
      <c r="D650" s="298"/>
      <c r="E650" s="298"/>
    </row>
    <row r="651" spans="1:5" ht="20.100000000000001" customHeight="1" x14ac:dyDescent="0.25">
      <c r="A651" s="298"/>
      <c r="B651" s="298"/>
      <c r="C651" s="298"/>
      <c r="D651" s="298"/>
      <c r="E651" s="298"/>
    </row>
    <row r="652" spans="1:5" ht="20.100000000000001" customHeight="1" x14ac:dyDescent="0.25">
      <c r="A652" s="298"/>
      <c r="B652" s="298"/>
      <c r="C652" s="298"/>
      <c r="D652" s="298"/>
      <c r="E652" s="298"/>
    </row>
    <row r="653" spans="1:5" ht="20.100000000000001" customHeight="1" x14ac:dyDescent="0.25">
      <c r="A653" s="298"/>
      <c r="B653" s="298"/>
      <c r="C653" s="298"/>
      <c r="D653" s="298"/>
      <c r="E653" s="298"/>
    </row>
    <row r="654" spans="1:5" ht="20.100000000000001" customHeight="1" x14ac:dyDescent="0.25">
      <c r="A654" s="298"/>
      <c r="B654" s="298"/>
      <c r="C654" s="298"/>
      <c r="D654" s="298"/>
      <c r="E654" s="298"/>
    </row>
    <row r="655" spans="1:5" ht="20.100000000000001" customHeight="1" x14ac:dyDescent="0.25">
      <c r="A655" s="298"/>
      <c r="B655" s="298"/>
      <c r="C655" s="298"/>
      <c r="D655" s="298"/>
      <c r="E655" s="298"/>
    </row>
    <row r="656" spans="1:5" ht="20.100000000000001" customHeight="1" x14ac:dyDescent="0.25">
      <c r="A656" s="298"/>
      <c r="B656" s="298"/>
      <c r="C656" s="298"/>
      <c r="D656" s="298"/>
      <c r="E656" s="298"/>
    </row>
    <row r="657" spans="1:5" ht="20.100000000000001" customHeight="1" x14ac:dyDescent="0.25">
      <c r="A657" s="298"/>
      <c r="B657" s="298"/>
      <c r="C657" s="298"/>
      <c r="D657" s="298"/>
      <c r="E657" s="298"/>
    </row>
    <row r="658" spans="1:5" ht="20.100000000000001" customHeight="1" x14ac:dyDescent="0.25">
      <c r="A658" s="298"/>
      <c r="B658" s="298"/>
      <c r="C658" s="298"/>
      <c r="D658" s="298"/>
      <c r="E658" s="298"/>
    </row>
    <row r="659" spans="1:5" ht="20.100000000000001" customHeight="1" x14ac:dyDescent="0.25">
      <c r="A659" s="298"/>
      <c r="B659" s="298"/>
      <c r="C659" s="298"/>
      <c r="D659" s="298"/>
      <c r="E659" s="298"/>
    </row>
    <row r="660" spans="1:5" ht="20.100000000000001" customHeight="1" x14ac:dyDescent="0.25">
      <c r="A660" s="298"/>
      <c r="B660" s="298"/>
      <c r="C660" s="298"/>
      <c r="D660" s="298"/>
      <c r="E660" s="298"/>
    </row>
    <row r="661" spans="1:5" ht="20.100000000000001" customHeight="1" x14ac:dyDescent="0.25">
      <c r="A661" s="298"/>
      <c r="B661" s="298"/>
      <c r="C661" s="298"/>
      <c r="D661" s="298"/>
      <c r="E661" s="298"/>
    </row>
    <row r="662" spans="1:5" ht="20.100000000000001" customHeight="1" x14ac:dyDescent="0.25">
      <c r="A662" s="298"/>
      <c r="B662" s="298"/>
      <c r="C662" s="298"/>
      <c r="D662" s="298"/>
      <c r="E662" s="298"/>
    </row>
    <row r="663" spans="1:5" ht="20.100000000000001" customHeight="1" x14ac:dyDescent="0.25">
      <c r="A663" s="298"/>
      <c r="B663" s="298"/>
      <c r="C663" s="298"/>
      <c r="D663" s="298"/>
      <c r="E663" s="298"/>
    </row>
    <row r="664" spans="1:5" ht="20.100000000000001" customHeight="1" x14ac:dyDescent="0.25">
      <c r="A664" s="298"/>
      <c r="B664" s="298"/>
      <c r="C664" s="298"/>
      <c r="D664" s="298"/>
      <c r="E664" s="298"/>
    </row>
    <row r="665" spans="1:5" ht="20.100000000000001" customHeight="1" x14ac:dyDescent="0.25">
      <c r="A665" s="298"/>
      <c r="B665" s="298"/>
      <c r="C665" s="298"/>
      <c r="D665" s="298"/>
      <c r="E665" s="298"/>
    </row>
    <row r="666" spans="1:5" ht="20.100000000000001" customHeight="1" x14ac:dyDescent="0.25">
      <c r="A666" s="298"/>
      <c r="B666" s="298"/>
      <c r="C666" s="298"/>
      <c r="D666" s="298"/>
      <c r="E666" s="298"/>
    </row>
    <row r="667" spans="1:5" ht="20.100000000000001" customHeight="1" x14ac:dyDescent="0.25">
      <c r="A667" s="298"/>
      <c r="B667" s="298"/>
      <c r="C667" s="298"/>
      <c r="D667" s="298"/>
      <c r="E667" s="298"/>
    </row>
    <row r="668" spans="1:5" ht="20.100000000000001" customHeight="1" x14ac:dyDescent="0.25">
      <c r="A668" s="298"/>
      <c r="B668" s="298"/>
      <c r="C668" s="298"/>
      <c r="D668" s="298"/>
      <c r="E668" s="298"/>
    </row>
    <row r="669" spans="1:5" ht="20.100000000000001" customHeight="1" x14ac:dyDescent="0.25">
      <c r="A669" s="298"/>
      <c r="B669" s="298"/>
      <c r="C669" s="298"/>
      <c r="D669" s="298"/>
      <c r="E669" s="298"/>
    </row>
    <row r="670" spans="1:5" ht="20.100000000000001" customHeight="1" x14ac:dyDescent="0.25">
      <c r="A670" s="298"/>
      <c r="B670" s="298"/>
      <c r="C670" s="298"/>
      <c r="D670" s="298"/>
      <c r="E670" s="298"/>
    </row>
    <row r="671" spans="1:5" ht="20.100000000000001" customHeight="1" x14ac:dyDescent="0.25">
      <c r="A671" s="298"/>
      <c r="B671" s="298"/>
      <c r="C671" s="298"/>
      <c r="D671" s="298"/>
      <c r="E671" s="298"/>
    </row>
    <row r="672" spans="1:5" ht="20.100000000000001" customHeight="1" x14ac:dyDescent="0.25">
      <c r="A672" s="298"/>
      <c r="B672" s="298"/>
      <c r="C672" s="298"/>
      <c r="D672" s="298"/>
      <c r="E672" s="298"/>
    </row>
    <row r="673" spans="1:5" ht="20.100000000000001" customHeight="1" x14ac:dyDescent="0.25">
      <c r="A673" s="298"/>
      <c r="B673" s="298"/>
      <c r="C673" s="298"/>
      <c r="D673" s="298"/>
      <c r="E673" s="298"/>
    </row>
    <row r="674" spans="1:5" ht="20.100000000000001" customHeight="1" x14ac:dyDescent="0.25">
      <c r="A674" s="298"/>
      <c r="B674" s="298"/>
      <c r="C674" s="298"/>
      <c r="D674" s="298"/>
      <c r="E674" s="298"/>
    </row>
    <row r="675" spans="1:5" ht="20.100000000000001" customHeight="1" x14ac:dyDescent="0.25">
      <c r="A675" s="298"/>
      <c r="B675" s="298"/>
      <c r="C675" s="298"/>
      <c r="D675" s="298"/>
      <c r="E675" s="298"/>
    </row>
    <row r="676" spans="1:5" ht="20.100000000000001" customHeight="1" x14ac:dyDescent="0.25">
      <c r="A676" s="298"/>
      <c r="B676" s="298"/>
      <c r="C676" s="298"/>
      <c r="D676" s="298"/>
      <c r="E676" s="298"/>
    </row>
    <row r="677" spans="1:5" ht="20.100000000000001" customHeight="1" x14ac:dyDescent="0.25">
      <c r="A677" s="298"/>
      <c r="B677" s="298"/>
      <c r="C677" s="298"/>
      <c r="D677" s="298"/>
      <c r="E677" s="298"/>
    </row>
    <row r="678" spans="1:5" ht="20.100000000000001" customHeight="1" x14ac:dyDescent="0.25">
      <c r="A678" s="298"/>
      <c r="B678" s="298"/>
      <c r="C678" s="298"/>
      <c r="D678" s="298"/>
      <c r="E678" s="298"/>
    </row>
    <row r="679" spans="1:5" ht="20.100000000000001" customHeight="1" x14ac:dyDescent="0.25">
      <c r="A679" s="298"/>
      <c r="B679" s="298"/>
      <c r="C679" s="298"/>
      <c r="D679" s="298"/>
      <c r="E679" s="298"/>
    </row>
    <row r="680" spans="1:5" ht="20.100000000000001" customHeight="1" x14ac:dyDescent="0.25">
      <c r="A680" s="298"/>
      <c r="B680" s="298"/>
      <c r="C680" s="298"/>
      <c r="D680" s="298"/>
      <c r="E680" s="298"/>
    </row>
    <row r="681" spans="1:5" ht="20.100000000000001" customHeight="1" x14ac:dyDescent="0.25">
      <c r="A681" s="298"/>
      <c r="B681" s="298"/>
      <c r="C681" s="298"/>
      <c r="D681" s="298"/>
      <c r="E681" s="298"/>
    </row>
    <row r="682" spans="1:5" ht="20.100000000000001" customHeight="1" x14ac:dyDescent="0.25">
      <c r="A682" s="298"/>
      <c r="B682" s="298"/>
      <c r="C682" s="298"/>
      <c r="D682" s="298"/>
      <c r="E682" s="298"/>
    </row>
    <row r="683" spans="1:5" ht="20.100000000000001" customHeight="1" x14ac:dyDescent="0.25">
      <c r="A683" s="298"/>
      <c r="B683" s="298"/>
      <c r="C683" s="298"/>
      <c r="D683" s="298"/>
      <c r="E683" s="298"/>
    </row>
    <row r="684" spans="1:5" ht="20.100000000000001" customHeight="1" x14ac:dyDescent="0.25">
      <c r="A684" s="298"/>
      <c r="B684" s="298"/>
      <c r="C684" s="298"/>
      <c r="D684" s="298"/>
      <c r="E684" s="298"/>
    </row>
    <row r="685" spans="1:5" ht="20.100000000000001" customHeight="1" x14ac:dyDescent="0.25">
      <c r="A685" s="298"/>
      <c r="B685" s="298"/>
      <c r="C685" s="298"/>
      <c r="D685" s="298"/>
      <c r="E685" s="298"/>
    </row>
    <row r="686" spans="1:5" ht="20.100000000000001" customHeight="1" x14ac:dyDescent="0.25">
      <c r="A686" s="298"/>
      <c r="B686" s="298"/>
      <c r="C686" s="298"/>
      <c r="D686" s="298"/>
      <c r="E686" s="298"/>
    </row>
    <row r="687" spans="1:5" ht="20.100000000000001" customHeight="1" x14ac:dyDescent="0.25">
      <c r="A687" s="298"/>
      <c r="B687" s="298"/>
      <c r="C687" s="298"/>
      <c r="D687" s="298"/>
      <c r="E687" s="298"/>
    </row>
    <row r="688" spans="1:5" ht="20.100000000000001" customHeight="1" x14ac:dyDescent="0.25">
      <c r="A688" s="298"/>
      <c r="B688" s="298"/>
      <c r="C688" s="298"/>
      <c r="D688" s="298"/>
      <c r="E688" s="298"/>
    </row>
    <row r="689" spans="1:5" ht="20.100000000000001" customHeight="1" x14ac:dyDescent="0.25">
      <c r="A689" s="298"/>
      <c r="B689" s="298"/>
      <c r="C689" s="298"/>
      <c r="D689" s="298"/>
      <c r="E689" s="298"/>
    </row>
    <row r="690" spans="1:5" ht="20.100000000000001" customHeight="1" x14ac:dyDescent="0.25">
      <c r="A690" s="298"/>
      <c r="B690" s="298"/>
      <c r="C690" s="298"/>
      <c r="D690" s="298"/>
      <c r="E690" s="298"/>
    </row>
    <row r="691" spans="1:5" ht="20.100000000000001" customHeight="1" x14ac:dyDescent="0.25">
      <c r="A691" s="298"/>
      <c r="B691" s="298"/>
      <c r="C691" s="298"/>
      <c r="D691" s="298"/>
      <c r="E691" s="298"/>
    </row>
    <row r="692" spans="1:5" ht="20.100000000000001" customHeight="1" x14ac:dyDescent="0.25">
      <c r="A692" s="298"/>
      <c r="B692" s="298"/>
      <c r="C692" s="298"/>
      <c r="D692" s="298"/>
      <c r="E692" s="298"/>
    </row>
    <row r="693" spans="1:5" ht="20.100000000000001" customHeight="1" x14ac:dyDescent="0.25">
      <c r="A693" s="298"/>
      <c r="B693" s="298"/>
      <c r="C693" s="298"/>
      <c r="D693" s="298"/>
      <c r="E693" s="298"/>
    </row>
    <row r="694" spans="1:5" ht="20.100000000000001" customHeight="1" x14ac:dyDescent="0.25">
      <c r="A694" s="298"/>
      <c r="B694" s="298"/>
      <c r="C694" s="298"/>
      <c r="D694" s="298"/>
      <c r="E694" s="298"/>
    </row>
    <row r="695" spans="1:5" ht="20.100000000000001" customHeight="1" x14ac:dyDescent="0.25">
      <c r="A695" s="298"/>
      <c r="B695" s="298"/>
      <c r="C695" s="298"/>
      <c r="D695" s="298"/>
      <c r="E695" s="298"/>
    </row>
    <row r="696" spans="1:5" ht="20.100000000000001" customHeight="1" x14ac:dyDescent="0.25">
      <c r="A696" s="298"/>
      <c r="B696" s="298"/>
      <c r="C696" s="298"/>
      <c r="D696" s="298"/>
      <c r="E696" s="298"/>
    </row>
    <row r="697" spans="1:5" ht="20.100000000000001" customHeight="1" x14ac:dyDescent="0.25">
      <c r="A697" s="298"/>
      <c r="B697" s="298"/>
      <c r="C697" s="298"/>
      <c r="D697" s="298"/>
      <c r="E697" s="298"/>
    </row>
    <row r="698" spans="1:5" ht="20.100000000000001" customHeight="1" x14ac:dyDescent="0.25">
      <c r="A698" s="298"/>
      <c r="B698" s="298"/>
      <c r="C698" s="298"/>
      <c r="D698" s="298"/>
      <c r="E698" s="298"/>
    </row>
    <row r="699" spans="1:5" ht="20.100000000000001" customHeight="1" x14ac:dyDescent="0.25">
      <c r="A699" s="298"/>
      <c r="B699" s="298"/>
      <c r="C699" s="298"/>
      <c r="D699" s="298"/>
      <c r="E699" s="298"/>
    </row>
    <row r="700" spans="1:5" ht="20.100000000000001" customHeight="1" x14ac:dyDescent="0.25">
      <c r="A700" s="298"/>
      <c r="B700" s="298"/>
      <c r="C700" s="298"/>
      <c r="D700" s="298"/>
      <c r="E700" s="298"/>
    </row>
    <row r="701" spans="1:5" ht="20.100000000000001" customHeight="1" x14ac:dyDescent="0.25">
      <c r="A701" s="298"/>
      <c r="B701" s="298"/>
      <c r="C701" s="298"/>
      <c r="D701" s="298"/>
      <c r="E701" s="298"/>
    </row>
    <row r="702" spans="1:5" ht="20.100000000000001" customHeight="1" x14ac:dyDescent="0.25">
      <c r="A702" s="298"/>
      <c r="B702" s="298"/>
      <c r="C702" s="298"/>
      <c r="D702" s="298"/>
      <c r="E702" s="298"/>
    </row>
    <row r="703" spans="1:5" ht="20.100000000000001" customHeight="1" x14ac:dyDescent="0.25">
      <c r="A703" s="298"/>
      <c r="B703" s="298"/>
      <c r="C703" s="298"/>
      <c r="D703" s="298"/>
      <c r="E703" s="298"/>
    </row>
    <row r="704" spans="1:5" ht="20.100000000000001" customHeight="1" x14ac:dyDescent="0.25">
      <c r="A704" s="298"/>
      <c r="B704" s="298"/>
      <c r="C704" s="298"/>
      <c r="D704" s="298"/>
      <c r="E704" s="298"/>
    </row>
    <row r="705" spans="1:5" ht="20.100000000000001" customHeight="1" x14ac:dyDescent="0.25">
      <c r="A705" s="298"/>
      <c r="B705" s="298"/>
      <c r="C705" s="298"/>
      <c r="D705" s="298"/>
      <c r="E705" s="298"/>
    </row>
    <row r="706" spans="1:5" ht="20.100000000000001" customHeight="1" x14ac:dyDescent="0.25">
      <c r="A706" s="298"/>
      <c r="B706" s="298"/>
      <c r="C706" s="298"/>
      <c r="D706" s="298"/>
      <c r="E706" s="298"/>
    </row>
    <row r="707" spans="1:5" ht="20.100000000000001" customHeight="1" x14ac:dyDescent="0.25">
      <c r="A707" s="298"/>
      <c r="B707" s="298"/>
      <c r="C707" s="298"/>
      <c r="D707" s="298"/>
      <c r="E707" s="298"/>
    </row>
    <row r="708" spans="1:5" ht="20.100000000000001" customHeight="1" x14ac:dyDescent="0.25">
      <c r="A708" s="298"/>
      <c r="B708" s="298"/>
      <c r="C708" s="298"/>
      <c r="D708" s="298"/>
      <c r="E708" s="298"/>
    </row>
    <row r="709" spans="1:5" ht="20.100000000000001" customHeight="1" x14ac:dyDescent="0.25">
      <c r="A709" s="298"/>
      <c r="B709" s="298"/>
      <c r="C709" s="298"/>
      <c r="D709" s="298"/>
      <c r="E709" s="298"/>
    </row>
    <row r="710" spans="1:5" ht="20.100000000000001" customHeight="1" x14ac:dyDescent="0.25">
      <c r="A710" s="298"/>
      <c r="B710" s="298"/>
      <c r="C710" s="298"/>
      <c r="D710" s="298"/>
      <c r="E710" s="298"/>
    </row>
    <row r="711" spans="1:5" ht="20.100000000000001" customHeight="1" x14ac:dyDescent="0.25">
      <c r="A711" s="298"/>
      <c r="B711" s="298"/>
      <c r="C711" s="298"/>
      <c r="D711" s="298"/>
      <c r="E711" s="298"/>
    </row>
    <row r="712" spans="1:5" ht="20.100000000000001" customHeight="1" x14ac:dyDescent="0.25">
      <c r="A712" s="298"/>
      <c r="B712" s="298"/>
      <c r="C712" s="298"/>
      <c r="D712" s="298"/>
      <c r="E712" s="298"/>
    </row>
    <row r="713" spans="1:5" ht="20.100000000000001" customHeight="1" x14ac:dyDescent="0.25">
      <c r="A713" s="298"/>
      <c r="B713" s="298"/>
      <c r="C713" s="298"/>
      <c r="D713" s="298"/>
      <c r="E713" s="298"/>
    </row>
    <row r="714" spans="1:5" ht="20.100000000000001" customHeight="1" x14ac:dyDescent="0.25">
      <c r="A714" s="298"/>
      <c r="B714" s="298"/>
      <c r="C714" s="298"/>
      <c r="D714" s="298"/>
      <c r="E714" s="298"/>
    </row>
    <row r="715" spans="1:5" ht="20.100000000000001" customHeight="1" x14ac:dyDescent="0.25">
      <c r="A715" s="298"/>
      <c r="B715" s="298"/>
      <c r="C715" s="298"/>
      <c r="D715" s="298"/>
      <c r="E715" s="298"/>
    </row>
    <row r="716" spans="1:5" ht="20.100000000000001" customHeight="1" x14ac:dyDescent="0.25">
      <c r="A716" s="298"/>
      <c r="B716" s="298"/>
      <c r="C716" s="298"/>
      <c r="D716" s="298"/>
      <c r="E716" s="298"/>
    </row>
    <row r="717" spans="1:5" ht="20.100000000000001" customHeight="1" x14ac:dyDescent="0.25">
      <c r="A717" s="298"/>
      <c r="B717" s="298"/>
      <c r="C717" s="298"/>
      <c r="D717" s="298"/>
      <c r="E717" s="298"/>
    </row>
    <row r="718" spans="1:5" ht="20.100000000000001" customHeight="1" x14ac:dyDescent="0.25">
      <c r="A718" s="298"/>
      <c r="B718" s="298"/>
      <c r="C718" s="298"/>
      <c r="D718" s="298"/>
      <c r="E718" s="298"/>
    </row>
    <row r="719" spans="1:5" ht="20.100000000000001" customHeight="1" x14ac:dyDescent="0.25">
      <c r="A719" s="298"/>
      <c r="B719" s="298"/>
      <c r="C719" s="298"/>
      <c r="D719" s="298"/>
      <c r="E719" s="298"/>
    </row>
    <row r="720" spans="1:5" ht="20.100000000000001" customHeight="1" x14ac:dyDescent="0.25">
      <c r="A720" s="298"/>
      <c r="B720" s="298"/>
      <c r="C720" s="298"/>
      <c r="D720" s="298"/>
      <c r="E720" s="298"/>
    </row>
    <row r="721" spans="1:5" ht="20.100000000000001" customHeight="1" x14ac:dyDescent="0.25">
      <c r="A721" s="298"/>
      <c r="B721" s="298"/>
      <c r="C721" s="298"/>
      <c r="D721" s="298"/>
      <c r="E721" s="298"/>
    </row>
    <row r="722" spans="1:5" ht="20.100000000000001" customHeight="1" x14ac:dyDescent="0.25">
      <c r="A722" s="298"/>
      <c r="B722" s="298"/>
      <c r="C722" s="298"/>
      <c r="D722" s="298"/>
      <c r="E722" s="298"/>
    </row>
    <row r="723" spans="1:5" ht="20.100000000000001" customHeight="1" x14ac:dyDescent="0.25">
      <c r="A723" s="298"/>
      <c r="B723" s="298"/>
      <c r="C723" s="298"/>
      <c r="D723" s="298"/>
      <c r="E723" s="298"/>
    </row>
    <row r="724" spans="1:5" ht="20.100000000000001" customHeight="1" x14ac:dyDescent="0.25">
      <c r="A724" s="298"/>
      <c r="B724" s="298"/>
      <c r="C724" s="298"/>
      <c r="D724" s="298"/>
      <c r="E724" s="298"/>
    </row>
    <row r="725" spans="1:5" ht="20.100000000000001" customHeight="1" x14ac:dyDescent="0.25">
      <c r="A725" s="298"/>
      <c r="B725" s="298"/>
      <c r="C725" s="298"/>
      <c r="D725" s="298"/>
      <c r="E725" s="298"/>
    </row>
    <row r="726" spans="1:5" ht="20.100000000000001" customHeight="1" x14ac:dyDescent="0.25">
      <c r="A726" s="298"/>
      <c r="B726" s="298"/>
      <c r="C726" s="298"/>
      <c r="D726" s="298"/>
      <c r="E726" s="298"/>
    </row>
    <row r="727" spans="1:5" ht="20.100000000000001" customHeight="1" x14ac:dyDescent="0.25">
      <c r="A727" s="298"/>
      <c r="B727" s="298"/>
      <c r="C727" s="298"/>
      <c r="D727" s="298"/>
      <c r="E727" s="298"/>
    </row>
    <row r="728" spans="1:5" ht="20.100000000000001" customHeight="1" x14ac:dyDescent="0.25">
      <c r="A728" s="298"/>
      <c r="B728" s="298"/>
      <c r="C728" s="298"/>
      <c r="D728" s="298"/>
      <c r="E728" s="298"/>
    </row>
    <row r="729" spans="1:5" ht="20.100000000000001" customHeight="1" x14ac:dyDescent="0.25">
      <c r="A729" s="298"/>
      <c r="B729" s="298"/>
      <c r="C729" s="298"/>
      <c r="D729" s="298"/>
      <c r="E729" s="298"/>
    </row>
    <row r="730" spans="1:5" ht="20.100000000000001" customHeight="1" x14ac:dyDescent="0.25">
      <c r="A730" s="298"/>
      <c r="B730" s="298"/>
      <c r="C730" s="298"/>
      <c r="D730" s="298"/>
      <c r="E730" s="298"/>
    </row>
    <row r="731" spans="1:5" ht="20.100000000000001" customHeight="1" x14ac:dyDescent="0.25">
      <c r="A731" s="298"/>
      <c r="B731" s="298"/>
      <c r="C731" s="298"/>
      <c r="D731" s="298"/>
      <c r="E731" s="298"/>
    </row>
    <row r="732" spans="1:5" ht="20.100000000000001" customHeight="1" x14ac:dyDescent="0.25">
      <c r="A732" s="298"/>
      <c r="B732" s="298"/>
      <c r="C732" s="298"/>
      <c r="D732" s="298"/>
      <c r="E732" s="298"/>
    </row>
    <row r="733" spans="1:5" ht="20.100000000000001" customHeight="1" x14ac:dyDescent="0.25">
      <c r="A733" s="298"/>
      <c r="B733" s="298"/>
      <c r="C733" s="298"/>
      <c r="D733" s="298"/>
      <c r="E733" s="298"/>
    </row>
    <row r="734" spans="1:5" ht="20.100000000000001" customHeight="1" x14ac:dyDescent="0.25">
      <c r="A734" s="298"/>
      <c r="B734" s="298"/>
      <c r="C734" s="298"/>
      <c r="D734" s="298"/>
      <c r="E734" s="298"/>
    </row>
    <row r="735" spans="1:5" ht="20.100000000000001" customHeight="1" x14ac:dyDescent="0.25">
      <c r="A735" s="298"/>
      <c r="B735" s="298"/>
      <c r="C735" s="298"/>
      <c r="D735" s="298"/>
      <c r="E735" s="298"/>
    </row>
    <row r="736" spans="1:5" ht="20.100000000000001" customHeight="1" x14ac:dyDescent="0.25">
      <c r="A736" s="298"/>
      <c r="B736" s="298"/>
      <c r="C736" s="298"/>
      <c r="D736" s="298"/>
      <c r="E736" s="298"/>
    </row>
    <row r="737" spans="1:5" ht="20.100000000000001" customHeight="1" x14ac:dyDescent="0.25">
      <c r="A737" s="298"/>
      <c r="B737" s="298"/>
      <c r="C737" s="298"/>
      <c r="D737" s="298"/>
      <c r="E737" s="298"/>
    </row>
    <row r="738" spans="1:5" ht="20.100000000000001" customHeight="1" x14ac:dyDescent="0.25">
      <c r="A738" s="298"/>
      <c r="B738" s="298"/>
      <c r="C738" s="298"/>
      <c r="D738" s="298"/>
      <c r="E738" s="298"/>
    </row>
    <row r="739" spans="1:5" ht="20.100000000000001" customHeight="1" x14ac:dyDescent="0.25">
      <c r="A739" s="298"/>
      <c r="B739" s="298"/>
      <c r="C739" s="298"/>
      <c r="D739" s="298"/>
      <c r="E739" s="298"/>
    </row>
    <row r="740" spans="1:5" ht="20.100000000000001" customHeight="1" x14ac:dyDescent="0.25">
      <c r="A740" s="298"/>
      <c r="B740" s="298"/>
      <c r="C740" s="298"/>
      <c r="D740" s="298"/>
      <c r="E740" s="298"/>
    </row>
    <row r="741" spans="1:5" ht="20.100000000000001" customHeight="1" x14ac:dyDescent="0.25">
      <c r="A741" s="298"/>
      <c r="B741" s="298"/>
      <c r="C741" s="298"/>
      <c r="D741" s="298"/>
      <c r="E741" s="298"/>
    </row>
    <row r="742" spans="1:5" ht="20.100000000000001" customHeight="1" x14ac:dyDescent="0.25">
      <c r="A742" s="298"/>
      <c r="B742" s="298"/>
      <c r="C742" s="298"/>
      <c r="D742" s="298"/>
      <c r="E742" s="298"/>
    </row>
    <row r="743" spans="1:5" ht="20.100000000000001" customHeight="1" x14ac:dyDescent="0.25">
      <c r="A743" s="298"/>
      <c r="B743" s="298"/>
      <c r="C743" s="298"/>
      <c r="D743" s="298"/>
      <c r="E743" s="298"/>
    </row>
    <row r="744" spans="1:5" ht="20.100000000000001" customHeight="1" x14ac:dyDescent="0.25">
      <c r="A744" s="298"/>
      <c r="B744" s="298"/>
      <c r="C744" s="298"/>
      <c r="D744" s="298"/>
      <c r="E744" s="298"/>
    </row>
    <row r="745" spans="1:5" ht="20.100000000000001" customHeight="1" x14ac:dyDescent="0.25">
      <c r="A745" s="298"/>
      <c r="B745" s="298"/>
      <c r="C745" s="298"/>
      <c r="D745" s="298"/>
      <c r="E745" s="298"/>
    </row>
    <row r="746" spans="1:5" ht="20.100000000000001" customHeight="1" x14ac:dyDescent="0.25">
      <c r="A746" s="298"/>
      <c r="B746" s="298"/>
      <c r="C746" s="298"/>
      <c r="D746" s="298"/>
      <c r="E746" s="298"/>
    </row>
    <row r="747" spans="1:5" ht="20.100000000000001" customHeight="1" x14ac:dyDescent="0.25">
      <c r="A747" s="298"/>
      <c r="B747" s="298"/>
      <c r="C747" s="298"/>
      <c r="D747" s="298"/>
      <c r="E747" s="298"/>
    </row>
    <row r="748" spans="1:5" ht="20.100000000000001" customHeight="1" x14ac:dyDescent="0.25">
      <c r="A748" s="298"/>
      <c r="B748" s="298"/>
      <c r="C748" s="298"/>
      <c r="D748" s="298"/>
      <c r="E748" s="298"/>
    </row>
    <row r="749" spans="1:5" ht="20.100000000000001" customHeight="1" x14ac:dyDescent="0.25">
      <c r="A749" s="298"/>
      <c r="B749" s="298"/>
      <c r="C749" s="298"/>
      <c r="D749" s="298"/>
      <c r="E749" s="298"/>
    </row>
    <row r="750" spans="1:5" ht="20.100000000000001" customHeight="1" x14ac:dyDescent="0.25">
      <c r="A750" s="298"/>
      <c r="B750" s="298"/>
      <c r="C750" s="298"/>
      <c r="D750" s="298"/>
      <c r="E750" s="298"/>
    </row>
    <row r="751" spans="1:5" ht="20.100000000000001" customHeight="1" x14ac:dyDescent="0.25">
      <c r="A751" s="298"/>
      <c r="B751" s="298"/>
      <c r="C751" s="298"/>
      <c r="D751" s="298"/>
      <c r="E751" s="298"/>
    </row>
    <row r="752" spans="1:5" ht="20.100000000000001" customHeight="1" x14ac:dyDescent="0.25">
      <c r="A752" s="298"/>
      <c r="B752" s="298"/>
      <c r="C752" s="298"/>
      <c r="D752" s="298"/>
      <c r="E752" s="298"/>
    </row>
    <row r="753" spans="1:5" ht="20.100000000000001" customHeight="1" x14ac:dyDescent="0.25">
      <c r="A753" s="298"/>
      <c r="B753" s="298"/>
      <c r="C753" s="298"/>
      <c r="D753" s="298"/>
      <c r="E753" s="298"/>
    </row>
    <row r="754" spans="1:5" ht="20.100000000000001" customHeight="1" x14ac:dyDescent="0.25">
      <c r="A754" s="298"/>
      <c r="B754" s="298"/>
      <c r="C754" s="298"/>
      <c r="D754" s="298"/>
      <c r="E754" s="298"/>
    </row>
    <row r="755" spans="1:5" ht="20.100000000000001" customHeight="1" x14ac:dyDescent="0.25">
      <c r="A755" s="298"/>
      <c r="B755" s="298"/>
      <c r="C755" s="298"/>
      <c r="D755" s="298"/>
      <c r="E755" s="298"/>
    </row>
    <row r="756" spans="1:5" ht="20.100000000000001" customHeight="1" x14ac:dyDescent="0.25">
      <c r="A756" s="298"/>
      <c r="B756" s="298"/>
      <c r="C756" s="298"/>
      <c r="D756" s="298"/>
      <c r="E756" s="298"/>
    </row>
    <row r="757" spans="1:5" ht="20.100000000000001" customHeight="1" x14ac:dyDescent="0.25">
      <c r="A757" s="298"/>
      <c r="B757" s="298"/>
      <c r="C757" s="298"/>
      <c r="D757" s="298"/>
      <c r="E757" s="298"/>
    </row>
    <row r="758" spans="1:5" ht="20.100000000000001" customHeight="1" x14ac:dyDescent="0.25">
      <c r="A758" s="298"/>
      <c r="B758" s="298"/>
      <c r="C758" s="298"/>
      <c r="D758" s="298"/>
      <c r="E758" s="298"/>
    </row>
    <row r="759" spans="1:5" ht="20.100000000000001" customHeight="1" x14ac:dyDescent="0.25">
      <c r="A759" s="298"/>
      <c r="B759" s="298"/>
      <c r="C759" s="298"/>
      <c r="D759" s="298"/>
      <c r="E759" s="298"/>
    </row>
    <row r="760" spans="1:5" ht="20.100000000000001" customHeight="1" x14ac:dyDescent="0.25">
      <c r="A760" s="298"/>
      <c r="B760" s="298"/>
      <c r="C760" s="298"/>
      <c r="D760" s="298"/>
      <c r="E760" s="298"/>
    </row>
    <row r="761" spans="1:5" ht="20.100000000000001" customHeight="1" x14ac:dyDescent="0.25">
      <c r="A761" s="298"/>
      <c r="B761" s="298"/>
      <c r="C761" s="298"/>
      <c r="D761" s="298"/>
      <c r="E761" s="298"/>
    </row>
    <row r="762" spans="1:5" ht="20.100000000000001" customHeight="1" x14ac:dyDescent="0.25">
      <c r="A762" s="298"/>
      <c r="B762" s="298"/>
      <c r="C762" s="298"/>
      <c r="D762" s="298"/>
      <c r="E762" s="298"/>
    </row>
    <row r="763" spans="1:5" ht="20.100000000000001" customHeight="1" x14ac:dyDescent="0.25">
      <c r="A763" s="298"/>
      <c r="B763" s="298"/>
      <c r="C763" s="298"/>
      <c r="D763" s="298"/>
      <c r="E763" s="298"/>
    </row>
    <row r="764" spans="1:5" ht="20.100000000000001" customHeight="1" x14ac:dyDescent="0.25">
      <c r="A764" s="298"/>
      <c r="B764" s="298"/>
      <c r="C764" s="298"/>
      <c r="D764" s="298"/>
      <c r="E764" s="298"/>
    </row>
    <row r="765" spans="1:5" ht="20.100000000000001" customHeight="1" x14ac:dyDescent="0.25">
      <c r="A765" s="298"/>
      <c r="B765" s="298"/>
      <c r="C765" s="298"/>
      <c r="D765" s="298"/>
      <c r="E765" s="298"/>
    </row>
    <row r="766" spans="1:5" ht="20.100000000000001" customHeight="1" x14ac:dyDescent="0.25">
      <c r="A766" s="298"/>
      <c r="B766" s="298"/>
      <c r="C766" s="298"/>
      <c r="D766" s="298"/>
      <c r="E766" s="298"/>
    </row>
    <row r="767" spans="1:5" ht="20.100000000000001" customHeight="1" x14ac:dyDescent="0.25">
      <c r="A767" s="298"/>
      <c r="B767" s="298"/>
      <c r="C767" s="298"/>
      <c r="D767" s="298"/>
      <c r="E767" s="298"/>
    </row>
    <row r="768" spans="1:5" ht="20.100000000000001" customHeight="1" x14ac:dyDescent="0.25">
      <c r="A768" s="298"/>
      <c r="B768" s="298"/>
      <c r="C768" s="298"/>
      <c r="D768" s="298"/>
      <c r="E768" s="298"/>
    </row>
    <row r="769" spans="1:5" ht="20.100000000000001" customHeight="1" x14ac:dyDescent="0.25">
      <c r="A769" s="298"/>
      <c r="B769" s="298"/>
      <c r="C769" s="298"/>
      <c r="D769" s="298"/>
      <c r="E769" s="298"/>
    </row>
    <row r="770" spans="1:5" ht="20.100000000000001" customHeight="1" x14ac:dyDescent="0.25">
      <c r="A770" s="298"/>
      <c r="B770" s="298"/>
      <c r="C770" s="298"/>
      <c r="D770" s="298"/>
      <c r="E770" s="298"/>
    </row>
    <row r="771" spans="1:5" ht="20.100000000000001" customHeight="1" x14ac:dyDescent="0.25">
      <c r="A771" s="298"/>
      <c r="B771" s="298"/>
      <c r="C771" s="298"/>
      <c r="D771" s="298"/>
      <c r="E771" s="298"/>
    </row>
    <row r="772" spans="1:5" ht="20.100000000000001" customHeight="1" x14ac:dyDescent="0.25">
      <c r="A772" s="298"/>
      <c r="B772" s="298"/>
      <c r="C772" s="298"/>
      <c r="D772" s="298"/>
      <c r="E772" s="298"/>
    </row>
    <row r="773" spans="1:5" ht="20.100000000000001" customHeight="1" x14ac:dyDescent="0.25">
      <c r="A773" s="298"/>
      <c r="B773" s="298"/>
      <c r="C773" s="298"/>
      <c r="D773" s="298"/>
      <c r="E773" s="298"/>
    </row>
    <row r="774" spans="1:5" ht="20.100000000000001" customHeight="1" x14ac:dyDescent="0.25">
      <c r="A774" s="298"/>
      <c r="B774" s="298"/>
      <c r="C774" s="298"/>
      <c r="D774" s="298"/>
      <c r="E774" s="298"/>
    </row>
    <row r="775" spans="1:5" ht="20.100000000000001" customHeight="1" x14ac:dyDescent="0.25">
      <c r="A775" s="298"/>
      <c r="B775" s="298"/>
      <c r="C775" s="298"/>
      <c r="D775" s="298"/>
      <c r="E775" s="298"/>
    </row>
    <row r="776" spans="1:5" ht="20.100000000000001" customHeight="1" x14ac:dyDescent="0.25">
      <c r="A776" s="298"/>
      <c r="B776" s="298"/>
      <c r="C776" s="298"/>
      <c r="D776" s="298"/>
      <c r="E776" s="298"/>
    </row>
    <row r="777" spans="1:5" ht="20.100000000000001" customHeight="1" x14ac:dyDescent="0.25">
      <c r="A777" s="298"/>
      <c r="B777" s="298"/>
      <c r="C777" s="298"/>
      <c r="D777" s="298"/>
      <c r="E777" s="298"/>
    </row>
    <row r="778" spans="1:5" ht="20.100000000000001" customHeight="1" x14ac:dyDescent="0.25">
      <c r="A778" s="298"/>
      <c r="B778" s="298"/>
      <c r="C778" s="298"/>
      <c r="D778" s="298"/>
      <c r="E778" s="298"/>
    </row>
    <row r="779" spans="1:5" ht="20.100000000000001" customHeight="1" x14ac:dyDescent="0.25">
      <c r="A779" s="298"/>
      <c r="B779" s="298"/>
      <c r="C779" s="298"/>
      <c r="D779" s="298"/>
      <c r="E779" s="298"/>
    </row>
    <row r="780" spans="1:5" ht="20.100000000000001" customHeight="1" x14ac:dyDescent="0.25">
      <c r="A780" s="298"/>
      <c r="B780" s="298"/>
      <c r="C780" s="298"/>
      <c r="D780" s="298"/>
      <c r="E780" s="298"/>
    </row>
    <row r="781" spans="1:5" ht="20.100000000000001" customHeight="1" x14ac:dyDescent="0.25">
      <c r="A781" s="298"/>
      <c r="B781" s="298"/>
      <c r="C781" s="298"/>
      <c r="D781" s="298"/>
      <c r="E781" s="298"/>
    </row>
    <row r="782" spans="1:5" ht="20.100000000000001" customHeight="1" x14ac:dyDescent="0.25">
      <c r="A782" s="298"/>
      <c r="B782" s="298"/>
      <c r="C782" s="298"/>
      <c r="D782" s="298"/>
      <c r="E782" s="298"/>
    </row>
    <row r="783" spans="1:5" ht="20.100000000000001" customHeight="1" x14ac:dyDescent="0.25">
      <c r="A783" s="298"/>
      <c r="B783" s="298"/>
      <c r="C783" s="298"/>
      <c r="D783" s="298"/>
      <c r="E783" s="298"/>
    </row>
    <row r="784" spans="1:5" ht="20.100000000000001" customHeight="1" x14ac:dyDescent="0.25">
      <c r="A784" s="298"/>
      <c r="B784" s="298"/>
      <c r="C784" s="298"/>
      <c r="D784" s="298"/>
      <c r="E784" s="298"/>
    </row>
    <row r="785" spans="1:5" ht="20.100000000000001" customHeight="1" x14ac:dyDescent="0.25">
      <c r="A785" s="298"/>
      <c r="B785" s="298"/>
      <c r="C785" s="298"/>
      <c r="D785" s="298"/>
      <c r="E785" s="298"/>
    </row>
    <row r="786" spans="1:5" ht="20.100000000000001" customHeight="1" x14ac:dyDescent="0.25">
      <c r="A786" s="298"/>
      <c r="B786" s="298"/>
      <c r="C786" s="298"/>
      <c r="D786" s="298"/>
      <c r="E786" s="298"/>
    </row>
    <row r="787" spans="1:5" ht="20.100000000000001" customHeight="1" x14ac:dyDescent="0.25">
      <c r="A787" s="298"/>
      <c r="B787" s="298"/>
      <c r="C787" s="298"/>
      <c r="D787" s="298"/>
      <c r="E787" s="298"/>
    </row>
    <row r="788" spans="1:5" ht="20.100000000000001" customHeight="1" x14ac:dyDescent="0.25">
      <c r="A788" s="298"/>
      <c r="B788" s="298"/>
      <c r="C788" s="298"/>
      <c r="D788" s="298"/>
      <c r="E788" s="298"/>
    </row>
    <row r="789" spans="1:5" ht="20.100000000000001" customHeight="1" x14ac:dyDescent="0.25">
      <c r="A789" s="298"/>
      <c r="B789" s="298"/>
      <c r="C789" s="298"/>
      <c r="D789" s="298"/>
      <c r="E789" s="298"/>
    </row>
    <row r="790" spans="1:5" ht="20.100000000000001" customHeight="1" x14ac:dyDescent="0.25">
      <c r="A790" s="298"/>
      <c r="B790" s="298"/>
      <c r="C790" s="298"/>
      <c r="D790" s="298"/>
      <c r="E790" s="298"/>
    </row>
    <row r="791" spans="1:5" ht="20.100000000000001" customHeight="1" x14ac:dyDescent="0.25">
      <c r="A791" s="298"/>
      <c r="B791" s="298"/>
      <c r="C791" s="298"/>
      <c r="D791" s="298"/>
      <c r="E791" s="298"/>
    </row>
    <row r="792" spans="1:5" ht="20.100000000000001" customHeight="1" x14ac:dyDescent="0.25">
      <c r="A792" s="298"/>
      <c r="B792" s="298"/>
      <c r="C792" s="298"/>
      <c r="D792" s="298"/>
      <c r="E792" s="298"/>
    </row>
    <row r="793" spans="1:5" ht="20.100000000000001" customHeight="1" x14ac:dyDescent="0.25">
      <c r="A793" s="298"/>
      <c r="B793" s="298"/>
      <c r="C793" s="298"/>
      <c r="D793" s="298"/>
      <c r="E793" s="298"/>
    </row>
    <row r="794" spans="1:5" ht="20.100000000000001" customHeight="1" x14ac:dyDescent="0.25">
      <c r="A794" s="298"/>
      <c r="B794" s="298"/>
      <c r="C794" s="298"/>
      <c r="D794" s="298"/>
      <c r="E794" s="298"/>
    </row>
    <row r="795" spans="1:5" ht="20.100000000000001" customHeight="1" x14ac:dyDescent="0.25">
      <c r="A795" s="298"/>
      <c r="B795" s="298"/>
      <c r="C795" s="298"/>
      <c r="D795" s="298"/>
      <c r="E795" s="298"/>
    </row>
    <row r="796" spans="1:5" ht="20.100000000000001" customHeight="1" x14ac:dyDescent="0.25">
      <c r="A796" s="298"/>
      <c r="B796" s="298"/>
      <c r="C796" s="298"/>
      <c r="D796" s="298"/>
      <c r="E796" s="298"/>
    </row>
    <row r="797" spans="1:5" ht="20.100000000000001" customHeight="1" x14ac:dyDescent="0.25">
      <c r="A797" s="298"/>
      <c r="B797" s="298"/>
      <c r="C797" s="298"/>
      <c r="D797" s="298"/>
      <c r="E797" s="298"/>
    </row>
    <row r="798" spans="1:5" ht="20.100000000000001" customHeight="1" x14ac:dyDescent="0.25">
      <c r="A798" s="298"/>
      <c r="B798" s="298"/>
      <c r="C798" s="298"/>
      <c r="D798" s="298"/>
      <c r="E798" s="298"/>
    </row>
    <row r="799" spans="1:5" ht="20.100000000000001" customHeight="1" x14ac:dyDescent="0.25">
      <c r="A799" s="298"/>
      <c r="B799" s="298"/>
      <c r="C799" s="298"/>
      <c r="D799" s="298"/>
      <c r="E799" s="298"/>
    </row>
    <row r="800" spans="1:5" ht="20.100000000000001" customHeight="1" x14ac:dyDescent="0.25">
      <c r="A800" s="298"/>
      <c r="B800" s="298"/>
      <c r="C800" s="298"/>
      <c r="D800" s="298"/>
      <c r="E800" s="298"/>
    </row>
    <row r="801" spans="1:5" ht="20.100000000000001" customHeight="1" x14ac:dyDescent="0.25">
      <c r="A801" s="298"/>
      <c r="B801" s="298"/>
      <c r="C801" s="298"/>
      <c r="D801" s="298"/>
      <c r="E801" s="298"/>
    </row>
    <row r="802" spans="1:5" ht="20.100000000000001" customHeight="1" x14ac:dyDescent="0.25">
      <c r="A802" s="298"/>
      <c r="B802" s="298"/>
      <c r="C802" s="298"/>
      <c r="D802" s="298"/>
      <c r="E802" s="298"/>
    </row>
    <row r="803" spans="1:5" ht="20.100000000000001" customHeight="1" x14ac:dyDescent="0.25">
      <c r="A803" s="298"/>
      <c r="B803" s="298"/>
      <c r="C803" s="298"/>
      <c r="D803" s="298"/>
      <c r="E803" s="298"/>
    </row>
    <row r="804" spans="1:5" ht="20.100000000000001" customHeight="1" x14ac:dyDescent="0.25">
      <c r="A804" s="298"/>
      <c r="B804" s="298"/>
      <c r="C804" s="298"/>
      <c r="D804" s="298"/>
      <c r="E804" s="298"/>
    </row>
    <row r="805" spans="1:5" ht="20.100000000000001" customHeight="1" x14ac:dyDescent="0.25">
      <c r="A805" s="298"/>
      <c r="B805" s="298"/>
      <c r="C805" s="298"/>
      <c r="D805" s="298"/>
      <c r="E805" s="298"/>
    </row>
    <row r="806" spans="1:5" ht="20.100000000000001" customHeight="1" x14ac:dyDescent="0.25">
      <c r="A806" s="298"/>
      <c r="B806" s="298"/>
      <c r="C806" s="298"/>
      <c r="D806" s="298"/>
      <c r="E806" s="298"/>
    </row>
    <row r="807" spans="1:5" ht="20.100000000000001" customHeight="1" x14ac:dyDescent="0.25">
      <c r="A807" s="298"/>
      <c r="B807" s="298"/>
      <c r="C807" s="298"/>
      <c r="D807" s="298"/>
      <c r="E807" s="298"/>
    </row>
    <row r="808" spans="1:5" ht="20.100000000000001" customHeight="1" x14ac:dyDescent="0.25">
      <c r="A808" s="298"/>
      <c r="B808" s="298"/>
      <c r="C808" s="298"/>
      <c r="D808" s="298"/>
      <c r="E808" s="298"/>
    </row>
    <row r="809" spans="1:5" ht="20.100000000000001" customHeight="1" x14ac:dyDescent="0.25">
      <c r="A809" s="298"/>
      <c r="B809" s="298"/>
      <c r="C809" s="298"/>
      <c r="D809" s="298"/>
      <c r="E809" s="298"/>
    </row>
    <row r="810" spans="1:5" ht="20.100000000000001" customHeight="1" x14ac:dyDescent="0.25">
      <c r="A810" s="298"/>
      <c r="B810" s="298"/>
      <c r="C810" s="298"/>
      <c r="D810" s="298"/>
      <c r="E810" s="298"/>
    </row>
    <row r="811" spans="1:5" ht="20.100000000000001" customHeight="1" x14ac:dyDescent="0.25">
      <c r="A811" s="298"/>
      <c r="B811" s="298"/>
      <c r="C811" s="298"/>
      <c r="D811" s="298"/>
      <c r="E811" s="298"/>
    </row>
    <row r="812" spans="1:5" ht="20.100000000000001" customHeight="1" x14ac:dyDescent="0.25">
      <c r="A812" s="298"/>
      <c r="B812" s="298"/>
      <c r="C812" s="298"/>
      <c r="D812" s="298"/>
      <c r="E812" s="298"/>
    </row>
    <row r="813" spans="1:5" ht="20.100000000000001" customHeight="1" x14ac:dyDescent="0.25">
      <c r="A813" s="298"/>
      <c r="B813" s="298"/>
      <c r="C813" s="298"/>
      <c r="D813" s="298"/>
      <c r="E813" s="298"/>
    </row>
    <row r="814" spans="1:5" ht="20.100000000000001" customHeight="1" x14ac:dyDescent="0.25">
      <c r="A814" s="298"/>
      <c r="B814" s="298"/>
      <c r="C814" s="298"/>
      <c r="D814" s="298"/>
      <c r="E814" s="298"/>
    </row>
    <row r="815" spans="1:5" ht="20.100000000000001" customHeight="1" x14ac:dyDescent="0.25">
      <c r="A815" s="298"/>
      <c r="B815" s="298"/>
      <c r="C815" s="298"/>
      <c r="D815" s="298"/>
      <c r="E815" s="298"/>
    </row>
    <row r="816" spans="1:5" ht="20.100000000000001" customHeight="1" x14ac:dyDescent="0.25">
      <c r="A816" s="298"/>
      <c r="B816" s="298"/>
      <c r="C816" s="298"/>
      <c r="D816" s="298"/>
      <c r="E816" s="298"/>
    </row>
    <row r="817" spans="1:5" ht="20.100000000000001" customHeight="1" x14ac:dyDescent="0.25">
      <c r="A817" s="298"/>
      <c r="B817" s="298"/>
      <c r="C817" s="298"/>
      <c r="D817" s="298"/>
      <c r="E817" s="298"/>
    </row>
    <row r="818" spans="1:5" ht="20.100000000000001" customHeight="1" x14ac:dyDescent="0.25">
      <c r="A818" s="298"/>
      <c r="B818" s="298"/>
      <c r="C818" s="298"/>
      <c r="D818" s="298"/>
      <c r="E818" s="298"/>
    </row>
    <row r="819" spans="1:5" ht="20.100000000000001" customHeight="1" x14ac:dyDescent="0.25">
      <c r="A819" s="298"/>
      <c r="B819" s="298"/>
      <c r="C819" s="298"/>
      <c r="D819" s="298"/>
      <c r="E819" s="298"/>
    </row>
    <row r="820" spans="1:5" ht="20.100000000000001" customHeight="1" x14ac:dyDescent="0.25">
      <c r="A820" s="298"/>
      <c r="B820" s="298"/>
      <c r="C820" s="298"/>
      <c r="D820" s="298"/>
      <c r="E820" s="298"/>
    </row>
    <row r="821" spans="1:5" ht="20.100000000000001" customHeight="1" x14ac:dyDescent="0.25">
      <c r="A821" s="298"/>
      <c r="B821" s="298"/>
      <c r="C821" s="298"/>
      <c r="D821" s="298"/>
      <c r="E821" s="298"/>
    </row>
    <row r="822" spans="1:5" ht="20.100000000000001" customHeight="1" x14ac:dyDescent="0.25">
      <c r="A822" s="298"/>
      <c r="B822" s="298"/>
      <c r="C822" s="298"/>
      <c r="D822" s="298"/>
      <c r="E822" s="298"/>
    </row>
    <row r="823" spans="1:5" ht="20.100000000000001" customHeight="1" x14ac:dyDescent="0.25">
      <c r="A823" s="298"/>
      <c r="B823" s="298"/>
      <c r="C823" s="298"/>
      <c r="D823" s="298"/>
      <c r="E823" s="298"/>
    </row>
    <row r="824" spans="1:5" ht="20.100000000000001" customHeight="1" x14ac:dyDescent="0.25">
      <c r="A824" s="298"/>
      <c r="B824" s="298"/>
      <c r="C824" s="298"/>
      <c r="D824" s="298"/>
      <c r="E824" s="298"/>
    </row>
    <row r="825" spans="1:5" ht="20.100000000000001" customHeight="1" x14ac:dyDescent="0.25">
      <c r="A825" s="298"/>
      <c r="B825" s="298"/>
      <c r="C825" s="298"/>
      <c r="D825" s="298"/>
      <c r="E825" s="298"/>
    </row>
    <row r="826" spans="1:5" ht="20.100000000000001" customHeight="1" x14ac:dyDescent="0.25">
      <c r="A826" s="298"/>
      <c r="B826" s="298"/>
      <c r="C826" s="298"/>
      <c r="D826" s="298"/>
      <c r="E826" s="298"/>
    </row>
    <row r="827" spans="1:5" ht="20.100000000000001" customHeight="1" x14ac:dyDescent="0.25">
      <c r="A827" s="298"/>
      <c r="B827" s="298"/>
      <c r="C827" s="298"/>
      <c r="D827" s="298"/>
      <c r="E827" s="298"/>
    </row>
    <row r="828" spans="1:5" ht="20.100000000000001" customHeight="1" x14ac:dyDescent="0.25">
      <c r="A828" s="298"/>
      <c r="B828" s="298"/>
      <c r="C828" s="298"/>
      <c r="D828" s="298"/>
      <c r="E828" s="298"/>
    </row>
    <row r="829" spans="1:5" ht="20.100000000000001" customHeight="1" x14ac:dyDescent="0.25">
      <c r="A829" s="298"/>
      <c r="B829" s="298"/>
      <c r="C829" s="298"/>
      <c r="D829" s="298"/>
      <c r="E829" s="298"/>
    </row>
    <row r="830" spans="1:5" ht="20.100000000000001" customHeight="1" x14ac:dyDescent="0.25">
      <c r="A830" s="298"/>
      <c r="B830" s="298"/>
      <c r="C830" s="298"/>
      <c r="D830" s="298"/>
      <c r="E830" s="298"/>
    </row>
    <row r="831" spans="1:5" ht="20.100000000000001" customHeight="1" x14ac:dyDescent="0.25">
      <c r="A831" s="298"/>
      <c r="B831" s="298"/>
      <c r="C831" s="298"/>
      <c r="D831" s="298"/>
      <c r="E831" s="298"/>
    </row>
    <row r="832" spans="1:5" ht="20.100000000000001" customHeight="1" x14ac:dyDescent="0.25">
      <c r="A832" s="298"/>
      <c r="B832" s="298"/>
      <c r="C832" s="298"/>
      <c r="D832" s="298"/>
      <c r="E832" s="298"/>
    </row>
    <row r="833" spans="1:5" ht="20.100000000000001" customHeight="1" x14ac:dyDescent="0.25">
      <c r="A833" s="298"/>
      <c r="B833" s="298"/>
      <c r="C833" s="298"/>
      <c r="D833" s="298"/>
      <c r="E833" s="298"/>
    </row>
    <row r="834" spans="1:5" ht="20.100000000000001" customHeight="1" x14ac:dyDescent="0.25">
      <c r="A834" s="298"/>
      <c r="B834" s="298"/>
      <c r="C834" s="298"/>
      <c r="D834" s="298"/>
      <c r="E834" s="298"/>
    </row>
    <row r="835" spans="1:5" ht="20.100000000000001" customHeight="1" x14ac:dyDescent="0.25">
      <c r="A835" s="298"/>
      <c r="B835" s="298"/>
      <c r="C835" s="298"/>
      <c r="D835" s="298"/>
      <c r="E835" s="298"/>
    </row>
    <row r="836" spans="1:5" ht="20.100000000000001" customHeight="1" x14ac:dyDescent="0.25">
      <c r="A836" s="298"/>
      <c r="B836" s="298"/>
      <c r="C836" s="298"/>
      <c r="D836" s="298"/>
      <c r="E836" s="298"/>
    </row>
    <row r="837" spans="1:5" ht="20.100000000000001" customHeight="1" x14ac:dyDescent="0.25">
      <c r="A837" s="298"/>
      <c r="B837" s="298"/>
      <c r="C837" s="298"/>
      <c r="D837" s="298"/>
      <c r="E837" s="298"/>
    </row>
    <row r="838" spans="1:5" ht="20.100000000000001" customHeight="1" x14ac:dyDescent="0.25">
      <c r="A838" s="298"/>
      <c r="B838" s="298"/>
      <c r="C838" s="298"/>
      <c r="D838" s="298"/>
      <c r="E838" s="298"/>
    </row>
    <row r="839" spans="1:5" ht="20.100000000000001" customHeight="1" x14ac:dyDescent="0.25">
      <c r="A839" s="298"/>
      <c r="B839" s="298"/>
      <c r="C839" s="298"/>
      <c r="D839" s="298"/>
      <c r="E839" s="298"/>
    </row>
    <row r="840" spans="1:5" ht="20.100000000000001" customHeight="1" x14ac:dyDescent="0.25">
      <c r="A840" s="298"/>
      <c r="B840" s="298"/>
      <c r="C840" s="298"/>
      <c r="D840" s="298"/>
      <c r="E840" s="298"/>
    </row>
    <row r="841" spans="1:5" ht="20.100000000000001" customHeight="1" x14ac:dyDescent="0.25">
      <c r="A841" s="298"/>
      <c r="B841" s="298"/>
      <c r="C841" s="298"/>
      <c r="D841" s="298"/>
      <c r="E841" s="298"/>
    </row>
    <row r="842" spans="1:5" ht="20.100000000000001" customHeight="1" x14ac:dyDescent="0.25">
      <c r="A842" s="298"/>
      <c r="B842" s="298"/>
      <c r="C842" s="298"/>
      <c r="D842" s="298"/>
      <c r="E842" s="298"/>
    </row>
    <row r="843" spans="1:5" ht="20.100000000000001" customHeight="1" x14ac:dyDescent="0.25">
      <c r="A843" s="298"/>
      <c r="B843" s="298"/>
      <c r="C843" s="298"/>
      <c r="D843" s="298"/>
      <c r="E843" s="298"/>
    </row>
    <row r="844" spans="1:5" ht="20.100000000000001" customHeight="1" x14ac:dyDescent="0.25">
      <c r="A844" s="298"/>
      <c r="B844" s="298"/>
      <c r="C844" s="298"/>
      <c r="D844" s="298"/>
      <c r="E844" s="298"/>
    </row>
    <row r="845" spans="1:5" ht="20.100000000000001" customHeight="1" x14ac:dyDescent="0.25">
      <c r="A845" s="298"/>
      <c r="B845" s="298"/>
      <c r="C845" s="298"/>
      <c r="D845" s="298"/>
      <c r="E845" s="298"/>
    </row>
    <row r="846" spans="1:5" ht="20.100000000000001" customHeight="1" x14ac:dyDescent="0.25">
      <c r="A846" s="298"/>
      <c r="B846" s="298"/>
      <c r="C846" s="298"/>
      <c r="D846" s="298"/>
      <c r="E846" s="298"/>
    </row>
    <row r="847" spans="1:5" ht="20.100000000000001" customHeight="1" x14ac:dyDescent="0.25">
      <c r="A847" s="298"/>
      <c r="B847" s="298"/>
      <c r="C847" s="298"/>
      <c r="D847" s="298"/>
      <c r="E847" s="298"/>
    </row>
    <row r="848" spans="1:5" ht="20.100000000000001" customHeight="1" x14ac:dyDescent="0.25">
      <c r="A848" s="298"/>
      <c r="B848" s="298"/>
      <c r="C848" s="298"/>
      <c r="D848" s="298"/>
      <c r="E848" s="298"/>
    </row>
    <row r="849" spans="1:5" ht="20.100000000000001" customHeight="1" x14ac:dyDescent="0.25">
      <c r="A849" s="298"/>
      <c r="B849" s="298"/>
      <c r="C849" s="298"/>
      <c r="D849" s="298"/>
      <c r="E849" s="298"/>
    </row>
    <row r="850" spans="1:5" ht="20.100000000000001" customHeight="1" x14ac:dyDescent="0.25">
      <c r="A850" s="298"/>
      <c r="B850" s="298"/>
      <c r="C850" s="298"/>
      <c r="D850" s="298"/>
      <c r="E850" s="298"/>
    </row>
    <row r="851" spans="1:5" ht="20.100000000000001" customHeight="1" x14ac:dyDescent="0.25">
      <c r="A851" s="298"/>
      <c r="B851" s="298"/>
      <c r="C851" s="298"/>
      <c r="D851" s="298"/>
      <c r="E851" s="298"/>
    </row>
    <row r="852" spans="1:5" ht="20.100000000000001" customHeight="1" x14ac:dyDescent="0.25">
      <c r="A852" s="298"/>
      <c r="B852" s="298"/>
      <c r="C852" s="298"/>
      <c r="D852" s="298"/>
      <c r="E852" s="298"/>
    </row>
    <row r="853" spans="1:5" ht="20.100000000000001" customHeight="1" x14ac:dyDescent="0.25">
      <c r="A853" s="298"/>
      <c r="B853" s="298"/>
      <c r="C853" s="298"/>
      <c r="D853" s="298"/>
      <c r="E853" s="298"/>
    </row>
    <row r="854" spans="1:5" ht="20.100000000000001" customHeight="1" x14ac:dyDescent="0.25">
      <c r="A854" s="298"/>
      <c r="B854" s="298"/>
      <c r="C854" s="298"/>
      <c r="D854" s="298"/>
      <c r="E854" s="298"/>
    </row>
    <row r="855" spans="1:5" ht="20.100000000000001" customHeight="1" x14ac:dyDescent="0.25">
      <c r="A855" s="298"/>
      <c r="B855" s="298"/>
      <c r="C855" s="298"/>
      <c r="D855" s="298"/>
      <c r="E855" s="298"/>
    </row>
    <row r="856" spans="1:5" ht="20.100000000000001" customHeight="1" x14ac:dyDescent="0.25">
      <c r="A856" s="298"/>
      <c r="B856" s="298"/>
      <c r="C856" s="298"/>
      <c r="D856" s="298"/>
      <c r="E856" s="298"/>
    </row>
    <row r="857" spans="1:5" ht="20.100000000000001" customHeight="1" x14ac:dyDescent="0.25">
      <c r="A857" s="298"/>
      <c r="B857" s="298"/>
      <c r="C857" s="298"/>
      <c r="D857" s="298"/>
      <c r="E857" s="298"/>
    </row>
    <row r="858" spans="1:5" ht="20.100000000000001" customHeight="1" x14ac:dyDescent="0.25">
      <c r="A858" s="298"/>
      <c r="B858" s="298"/>
      <c r="C858" s="298"/>
      <c r="D858" s="298"/>
      <c r="E858" s="298"/>
    </row>
    <row r="859" spans="1:5" ht="20.100000000000001" customHeight="1" x14ac:dyDescent="0.25">
      <c r="A859" s="298"/>
      <c r="B859" s="298"/>
      <c r="C859" s="298"/>
      <c r="D859" s="298"/>
      <c r="E859" s="298"/>
    </row>
    <row r="860" spans="1:5" ht="20.100000000000001" customHeight="1" x14ac:dyDescent="0.25">
      <c r="A860" s="298"/>
      <c r="B860" s="298"/>
      <c r="C860" s="298"/>
      <c r="D860" s="298"/>
      <c r="E860" s="298"/>
    </row>
    <row r="861" spans="1:5" ht="20.100000000000001" customHeight="1" x14ac:dyDescent="0.25">
      <c r="A861" s="298"/>
      <c r="B861" s="298"/>
      <c r="C861" s="298"/>
      <c r="D861" s="298"/>
      <c r="E861" s="298"/>
    </row>
    <row r="862" spans="1:5" ht="20.100000000000001" customHeight="1" x14ac:dyDescent="0.25">
      <c r="A862" s="298"/>
      <c r="B862" s="298"/>
      <c r="C862" s="298"/>
      <c r="D862" s="298"/>
      <c r="E862" s="298"/>
    </row>
    <row r="863" spans="1:5" ht="20.100000000000001" customHeight="1" x14ac:dyDescent="0.25">
      <c r="A863" s="298"/>
      <c r="B863" s="298"/>
      <c r="C863" s="298"/>
      <c r="D863" s="298"/>
      <c r="E863" s="298"/>
    </row>
    <row r="864" spans="1:5" ht="20.100000000000001" customHeight="1" x14ac:dyDescent="0.25">
      <c r="A864" s="298"/>
      <c r="B864" s="298"/>
      <c r="C864" s="298"/>
      <c r="D864" s="298"/>
      <c r="E864" s="298"/>
    </row>
    <row r="865" spans="1:5" ht="20.100000000000001" customHeight="1" x14ac:dyDescent="0.25">
      <c r="A865" s="298"/>
      <c r="B865" s="298"/>
      <c r="C865" s="298"/>
      <c r="D865" s="298"/>
      <c r="E865" s="298"/>
    </row>
    <row r="866" spans="1:5" ht="20.100000000000001" customHeight="1" x14ac:dyDescent="0.25">
      <c r="A866" s="298"/>
      <c r="B866" s="298"/>
      <c r="C866" s="298"/>
      <c r="D866" s="298"/>
      <c r="E866" s="298"/>
    </row>
    <row r="867" spans="1:5" ht="20.100000000000001" customHeight="1" x14ac:dyDescent="0.25">
      <c r="A867" s="298"/>
      <c r="B867" s="298"/>
      <c r="C867" s="298"/>
      <c r="D867" s="298"/>
      <c r="E867" s="298"/>
    </row>
    <row r="868" spans="1:5" ht="20.100000000000001" customHeight="1" x14ac:dyDescent="0.25">
      <c r="A868" s="298"/>
      <c r="B868" s="298"/>
      <c r="C868" s="298"/>
      <c r="D868" s="298"/>
      <c r="E868" s="298"/>
    </row>
    <row r="869" spans="1:5" ht="20.100000000000001" customHeight="1" x14ac:dyDescent="0.25">
      <c r="A869" s="298"/>
      <c r="B869" s="298"/>
      <c r="C869" s="298"/>
      <c r="D869" s="298"/>
      <c r="E869" s="298"/>
    </row>
    <row r="870" spans="1:5" ht="20.100000000000001" customHeight="1" x14ac:dyDescent="0.25">
      <c r="A870" s="298"/>
      <c r="B870" s="298"/>
      <c r="C870" s="298"/>
      <c r="D870" s="298"/>
      <c r="E870" s="298"/>
    </row>
    <row r="871" spans="1:5" ht="20.100000000000001" customHeight="1" x14ac:dyDescent="0.25">
      <c r="A871" s="298"/>
      <c r="B871" s="298"/>
      <c r="C871" s="298"/>
      <c r="D871" s="298"/>
      <c r="E871" s="298"/>
    </row>
    <row r="872" spans="1:5" ht="20.100000000000001" customHeight="1" x14ac:dyDescent="0.25">
      <c r="A872" s="298"/>
      <c r="B872" s="298"/>
      <c r="C872" s="298"/>
      <c r="D872" s="298"/>
      <c r="E872" s="298"/>
    </row>
    <row r="873" spans="1:5" ht="20.100000000000001" customHeight="1" x14ac:dyDescent="0.25">
      <c r="A873" s="298"/>
      <c r="B873" s="298"/>
      <c r="C873" s="298"/>
      <c r="D873" s="298"/>
      <c r="E873" s="298"/>
    </row>
    <row r="874" spans="1:5" ht="20.100000000000001" customHeight="1" x14ac:dyDescent="0.25">
      <c r="A874" s="298"/>
      <c r="B874" s="298"/>
      <c r="C874" s="298"/>
      <c r="D874" s="298"/>
      <c r="E874" s="298"/>
    </row>
    <row r="875" spans="1:5" ht="20.100000000000001" customHeight="1" x14ac:dyDescent="0.25">
      <c r="A875" s="298"/>
      <c r="B875" s="298"/>
      <c r="C875" s="298"/>
      <c r="D875" s="298"/>
      <c r="E875" s="298"/>
    </row>
    <row r="876" spans="1:5" ht="20.100000000000001" customHeight="1" x14ac:dyDescent="0.25">
      <c r="A876" s="298"/>
      <c r="B876" s="298"/>
      <c r="C876" s="298"/>
      <c r="D876" s="298"/>
      <c r="E876" s="298"/>
    </row>
    <row r="877" spans="1:5" ht="20.100000000000001" customHeight="1" x14ac:dyDescent="0.25">
      <c r="A877" s="298"/>
      <c r="B877" s="298"/>
      <c r="C877" s="298"/>
      <c r="D877" s="298"/>
      <c r="E877" s="298"/>
    </row>
    <row r="878" spans="1:5" ht="20.100000000000001" customHeight="1" x14ac:dyDescent="0.25">
      <c r="A878" s="298"/>
      <c r="B878" s="298"/>
      <c r="C878" s="298"/>
      <c r="D878" s="298"/>
      <c r="E878" s="298"/>
    </row>
    <row r="879" spans="1:5" ht="20.100000000000001" customHeight="1" x14ac:dyDescent="0.25">
      <c r="A879" s="298"/>
      <c r="B879" s="298"/>
      <c r="C879" s="298"/>
      <c r="D879" s="298"/>
      <c r="E879" s="298"/>
    </row>
    <row r="880" spans="1:5" ht="20.100000000000001" customHeight="1" x14ac:dyDescent="0.25">
      <c r="A880" s="298"/>
      <c r="B880" s="298"/>
      <c r="C880" s="298"/>
      <c r="D880" s="298"/>
      <c r="E880" s="298"/>
    </row>
    <row r="881" spans="1:5" ht="20.100000000000001" customHeight="1" x14ac:dyDescent="0.25">
      <c r="A881" s="298"/>
      <c r="B881" s="298"/>
      <c r="C881" s="298"/>
      <c r="D881" s="298"/>
      <c r="E881" s="298"/>
    </row>
    <row r="882" spans="1:5" ht="20.100000000000001" customHeight="1" x14ac:dyDescent="0.25">
      <c r="A882" s="298"/>
      <c r="B882" s="298"/>
      <c r="C882" s="298"/>
      <c r="D882" s="298"/>
      <c r="E882" s="298"/>
    </row>
    <row r="883" spans="1:5" ht="20.100000000000001" customHeight="1" x14ac:dyDescent="0.25">
      <c r="A883" s="298"/>
      <c r="B883" s="298"/>
      <c r="C883" s="298"/>
      <c r="D883" s="298"/>
      <c r="E883" s="298"/>
    </row>
    <row r="884" spans="1:5" ht="20.100000000000001" customHeight="1" x14ac:dyDescent="0.25">
      <c r="A884" s="298"/>
      <c r="B884" s="298"/>
      <c r="C884" s="298"/>
      <c r="D884" s="298"/>
      <c r="E884" s="298"/>
    </row>
    <row r="885" spans="1:5" ht="20.100000000000001" customHeight="1" x14ac:dyDescent="0.25">
      <c r="A885" s="298"/>
      <c r="B885" s="298"/>
      <c r="C885" s="298"/>
      <c r="D885" s="298"/>
      <c r="E885" s="298"/>
    </row>
    <row r="886" spans="1:5" ht="20.100000000000001" customHeight="1" x14ac:dyDescent="0.25">
      <c r="A886" s="298"/>
      <c r="B886" s="298"/>
      <c r="C886" s="298"/>
      <c r="D886" s="298"/>
      <c r="E886" s="298"/>
    </row>
    <row r="887" spans="1:5" ht="20.100000000000001" customHeight="1" x14ac:dyDescent="0.25">
      <c r="A887" s="298"/>
      <c r="B887" s="298"/>
      <c r="C887" s="298"/>
      <c r="D887" s="298"/>
      <c r="E887" s="298"/>
    </row>
    <row r="888" spans="1:5" ht="20.100000000000001" customHeight="1" x14ac:dyDescent="0.25">
      <c r="A888" s="298"/>
      <c r="B888" s="298"/>
      <c r="C888" s="298"/>
      <c r="D888" s="298"/>
      <c r="E888" s="298"/>
    </row>
    <row r="889" spans="1:5" ht="20.100000000000001" customHeight="1" x14ac:dyDescent="0.25">
      <c r="A889" s="298"/>
      <c r="B889" s="298"/>
      <c r="C889" s="298"/>
      <c r="D889" s="298"/>
      <c r="E889" s="298"/>
    </row>
    <row r="890" spans="1:5" ht="20.100000000000001" customHeight="1" x14ac:dyDescent="0.25">
      <c r="A890" s="298"/>
      <c r="B890" s="298"/>
      <c r="C890" s="298"/>
      <c r="D890" s="298"/>
      <c r="E890" s="298"/>
    </row>
    <row r="891" spans="1:5" ht="20.100000000000001" customHeight="1" x14ac:dyDescent="0.25">
      <c r="A891" s="298"/>
      <c r="B891" s="298"/>
      <c r="C891" s="298"/>
      <c r="D891" s="298"/>
      <c r="E891" s="298"/>
    </row>
    <row r="892" spans="1:5" ht="20.100000000000001" customHeight="1" x14ac:dyDescent="0.25">
      <c r="A892" s="298"/>
      <c r="B892" s="298"/>
      <c r="C892" s="298"/>
      <c r="D892" s="298"/>
      <c r="E892" s="298"/>
    </row>
    <row r="893" spans="1:5" ht="20.100000000000001" customHeight="1" x14ac:dyDescent="0.25">
      <c r="A893" s="298"/>
      <c r="B893" s="298"/>
      <c r="C893" s="298"/>
      <c r="D893" s="298"/>
      <c r="E893" s="298"/>
    </row>
    <row r="894" spans="1:5" ht="20.100000000000001" customHeight="1" x14ac:dyDescent="0.25">
      <c r="A894" s="298"/>
      <c r="B894" s="298"/>
      <c r="C894" s="298"/>
      <c r="D894" s="298"/>
      <c r="E894" s="298"/>
    </row>
    <row r="895" spans="1:5" ht="20.100000000000001" customHeight="1" x14ac:dyDescent="0.25">
      <c r="A895" s="298"/>
      <c r="B895" s="298"/>
      <c r="C895" s="298"/>
      <c r="D895" s="298"/>
      <c r="E895" s="298"/>
    </row>
    <row r="896" spans="1:5" ht="20.100000000000001" customHeight="1" x14ac:dyDescent="0.25">
      <c r="A896" s="298"/>
      <c r="B896" s="298"/>
      <c r="C896" s="298"/>
      <c r="D896" s="298"/>
      <c r="E896" s="298"/>
    </row>
    <row r="897" spans="1:5" ht="20.100000000000001" customHeight="1" x14ac:dyDescent="0.25">
      <c r="A897" s="298"/>
      <c r="B897" s="298"/>
      <c r="C897" s="298"/>
      <c r="D897" s="298"/>
      <c r="E897" s="298"/>
    </row>
    <row r="898" spans="1:5" ht="20.100000000000001" customHeight="1" x14ac:dyDescent="0.25">
      <c r="A898" s="298"/>
      <c r="B898" s="298"/>
      <c r="C898" s="298"/>
      <c r="D898" s="298"/>
      <c r="E898" s="298"/>
    </row>
    <row r="899" spans="1:5" ht="20.100000000000001" customHeight="1" x14ac:dyDescent="0.25">
      <c r="A899" s="298"/>
      <c r="B899" s="298"/>
      <c r="C899" s="298"/>
      <c r="D899" s="298"/>
      <c r="E899" s="298"/>
    </row>
    <row r="900" spans="1:5" ht="20.100000000000001" customHeight="1" x14ac:dyDescent="0.25">
      <c r="A900" s="298"/>
      <c r="B900" s="298"/>
      <c r="C900" s="298"/>
      <c r="D900" s="298"/>
      <c r="E900" s="298"/>
    </row>
    <row r="901" spans="1:5" ht="20.100000000000001" customHeight="1" x14ac:dyDescent="0.25">
      <c r="A901" s="298"/>
      <c r="B901" s="298"/>
      <c r="C901" s="298"/>
      <c r="D901" s="298"/>
      <c r="E901" s="298"/>
    </row>
    <row r="902" spans="1:5" ht="20.100000000000001" customHeight="1" x14ac:dyDescent="0.25">
      <c r="A902" s="298"/>
      <c r="B902" s="298"/>
      <c r="C902" s="298"/>
      <c r="D902" s="298"/>
      <c r="E902" s="298"/>
    </row>
    <row r="903" spans="1:5" ht="20.100000000000001" customHeight="1" x14ac:dyDescent="0.25">
      <c r="A903" s="298"/>
      <c r="B903" s="298"/>
      <c r="C903" s="298"/>
      <c r="D903" s="298"/>
      <c r="E903" s="298"/>
    </row>
    <row r="904" spans="1:5" ht="20.100000000000001" customHeight="1" x14ac:dyDescent="0.25">
      <c r="A904" s="298"/>
      <c r="B904" s="298"/>
      <c r="C904" s="298"/>
      <c r="D904" s="298"/>
      <c r="E904" s="298"/>
    </row>
    <row r="905" spans="1:5" ht="20.100000000000001" customHeight="1" x14ac:dyDescent="0.25">
      <c r="A905" s="298"/>
      <c r="B905" s="298"/>
      <c r="C905" s="298"/>
      <c r="D905" s="298"/>
      <c r="E905" s="298"/>
    </row>
    <row r="906" spans="1:5" ht="20.100000000000001" customHeight="1" x14ac:dyDescent="0.25">
      <c r="A906" s="298"/>
      <c r="B906" s="298"/>
      <c r="C906" s="298"/>
      <c r="D906" s="298"/>
      <c r="E906" s="298"/>
    </row>
    <row r="907" spans="1:5" ht="20.100000000000001" customHeight="1" x14ac:dyDescent="0.25">
      <c r="A907" s="298"/>
      <c r="B907" s="298"/>
      <c r="C907" s="298"/>
      <c r="D907" s="298"/>
      <c r="E907" s="298"/>
    </row>
    <row r="908" spans="1:5" ht="20.100000000000001" customHeight="1" x14ac:dyDescent="0.25">
      <c r="A908" s="298"/>
      <c r="B908" s="298"/>
      <c r="C908" s="298"/>
      <c r="D908" s="298"/>
      <c r="E908" s="298"/>
    </row>
    <row r="909" spans="1:5" ht="20.100000000000001" customHeight="1" x14ac:dyDescent="0.25">
      <c r="A909" s="298"/>
      <c r="B909" s="298"/>
      <c r="C909" s="298"/>
      <c r="D909" s="298"/>
      <c r="E909" s="298"/>
    </row>
    <row r="910" spans="1:5" ht="20.100000000000001" customHeight="1" x14ac:dyDescent="0.25">
      <c r="A910" s="298"/>
      <c r="B910" s="298"/>
      <c r="C910" s="298"/>
      <c r="D910" s="298"/>
      <c r="E910" s="298"/>
    </row>
    <row r="911" spans="1:5" ht="20.100000000000001" customHeight="1" x14ac:dyDescent="0.25">
      <c r="A911" s="298"/>
      <c r="B911" s="298"/>
      <c r="C911" s="298"/>
      <c r="D911" s="298"/>
      <c r="E911" s="298"/>
    </row>
    <row r="912" spans="1:5" ht="20.100000000000001" customHeight="1" x14ac:dyDescent="0.25">
      <c r="A912" s="298"/>
      <c r="B912" s="298"/>
      <c r="C912" s="298"/>
      <c r="D912" s="298"/>
      <c r="E912" s="298"/>
    </row>
    <row r="913" spans="1:5" ht="20.100000000000001" customHeight="1" x14ac:dyDescent="0.25">
      <c r="A913" s="298"/>
      <c r="B913" s="298"/>
      <c r="C913" s="298"/>
      <c r="D913" s="298"/>
      <c r="E913" s="298"/>
    </row>
    <row r="914" spans="1:5" ht="20.100000000000001" customHeight="1" x14ac:dyDescent="0.25">
      <c r="A914" s="298"/>
      <c r="B914" s="298"/>
      <c r="C914" s="298"/>
      <c r="D914" s="298"/>
      <c r="E914" s="298"/>
    </row>
    <row r="915" spans="1:5" ht="20.100000000000001" customHeight="1" x14ac:dyDescent="0.25">
      <c r="A915" s="298"/>
      <c r="B915" s="298"/>
      <c r="C915" s="298"/>
      <c r="D915" s="298"/>
      <c r="E915" s="298"/>
    </row>
    <row r="916" spans="1:5" ht="20.100000000000001" customHeight="1" x14ac:dyDescent="0.25">
      <c r="A916" s="298"/>
      <c r="B916" s="298"/>
      <c r="C916" s="298"/>
      <c r="D916" s="298"/>
      <c r="E916" s="298"/>
    </row>
    <row r="917" spans="1:5" ht="20.100000000000001" customHeight="1" x14ac:dyDescent="0.25">
      <c r="A917" s="298"/>
      <c r="B917" s="298"/>
      <c r="C917" s="298"/>
      <c r="D917" s="298"/>
      <c r="E917" s="298"/>
    </row>
    <row r="918" spans="1:5" ht="20.100000000000001" customHeight="1" x14ac:dyDescent="0.25">
      <c r="A918" s="298"/>
      <c r="B918" s="298"/>
      <c r="C918" s="298"/>
      <c r="D918" s="298"/>
      <c r="E918" s="298"/>
    </row>
    <row r="919" spans="1:5" ht="20.100000000000001" customHeight="1" x14ac:dyDescent="0.25">
      <c r="A919" s="298"/>
      <c r="B919" s="298"/>
      <c r="C919" s="298"/>
      <c r="D919" s="298"/>
      <c r="E919" s="298"/>
    </row>
    <row r="920" spans="1:5" ht="20.100000000000001" customHeight="1" x14ac:dyDescent="0.25">
      <c r="A920" s="298"/>
      <c r="B920" s="298"/>
      <c r="C920" s="298"/>
      <c r="D920" s="298"/>
      <c r="E920" s="298"/>
    </row>
    <row r="921" spans="1:5" ht="20.100000000000001" customHeight="1" x14ac:dyDescent="0.25">
      <c r="A921" s="298"/>
      <c r="B921" s="298"/>
      <c r="C921" s="298"/>
      <c r="D921" s="298"/>
      <c r="E921" s="298"/>
    </row>
    <row r="922" spans="1:5" ht="20.100000000000001" customHeight="1" x14ac:dyDescent="0.25">
      <c r="A922" s="298"/>
      <c r="B922" s="298"/>
      <c r="C922" s="298"/>
      <c r="D922" s="298"/>
      <c r="E922" s="298"/>
    </row>
    <row r="923" spans="1:5" ht="20.100000000000001" customHeight="1" x14ac:dyDescent="0.25">
      <c r="A923" s="298"/>
      <c r="B923" s="298"/>
      <c r="C923" s="298"/>
      <c r="D923" s="298"/>
      <c r="E923" s="298"/>
    </row>
    <row r="924" spans="1:5" ht="20.100000000000001" customHeight="1" x14ac:dyDescent="0.25">
      <c r="A924" s="298"/>
      <c r="B924" s="298"/>
      <c r="C924" s="298"/>
      <c r="D924" s="298"/>
      <c r="E924" s="298"/>
    </row>
    <row r="925" spans="1:5" ht="20.100000000000001" customHeight="1" x14ac:dyDescent="0.25">
      <c r="A925" s="298"/>
      <c r="B925" s="298"/>
      <c r="C925" s="298"/>
      <c r="D925" s="298"/>
      <c r="E925" s="298"/>
    </row>
    <row r="926" spans="1:5" ht="20.100000000000001" customHeight="1" x14ac:dyDescent="0.25">
      <c r="A926" s="298"/>
      <c r="B926" s="298"/>
      <c r="C926" s="298"/>
      <c r="D926" s="298"/>
      <c r="E926" s="298"/>
    </row>
    <row r="927" spans="1:5" ht="20.100000000000001" customHeight="1" x14ac:dyDescent="0.25">
      <c r="A927" s="298"/>
      <c r="B927" s="298"/>
      <c r="C927" s="298"/>
      <c r="D927" s="298"/>
      <c r="E927" s="298"/>
    </row>
    <row r="928" spans="1:5" ht="20.100000000000001" customHeight="1" x14ac:dyDescent="0.25">
      <c r="A928" s="298"/>
      <c r="B928" s="298"/>
      <c r="C928" s="298"/>
      <c r="D928" s="298"/>
      <c r="E928" s="298"/>
    </row>
    <row r="929" spans="1:5" ht="20.100000000000001" customHeight="1" x14ac:dyDescent="0.25">
      <c r="A929" s="298"/>
      <c r="B929" s="298"/>
      <c r="C929" s="298"/>
      <c r="D929" s="298"/>
      <c r="E929" s="298"/>
    </row>
    <row r="930" spans="1:5" ht="20.100000000000001" customHeight="1" x14ac:dyDescent="0.25">
      <c r="A930" s="298"/>
      <c r="B930" s="298"/>
      <c r="C930" s="298"/>
      <c r="D930" s="298"/>
      <c r="E930" s="298"/>
    </row>
    <row r="931" spans="1:5" ht="20.100000000000001" customHeight="1" x14ac:dyDescent="0.25">
      <c r="A931" s="298"/>
      <c r="B931" s="298"/>
      <c r="C931" s="298"/>
      <c r="D931" s="298"/>
      <c r="E931" s="298"/>
    </row>
    <row r="932" spans="1:5" ht="20.100000000000001" customHeight="1" x14ac:dyDescent="0.25">
      <c r="A932" s="298"/>
      <c r="B932" s="298"/>
      <c r="C932" s="298"/>
      <c r="D932" s="298"/>
      <c r="E932" s="298"/>
    </row>
    <row r="933" spans="1:5" ht="20.100000000000001" customHeight="1" x14ac:dyDescent="0.25">
      <c r="A933" s="298"/>
      <c r="B933" s="298"/>
      <c r="C933" s="298"/>
      <c r="D933" s="298"/>
      <c r="E933" s="298"/>
    </row>
    <row r="934" spans="1:5" ht="20.100000000000001" customHeight="1" x14ac:dyDescent="0.25">
      <c r="A934" s="298"/>
      <c r="B934" s="298"/>
      <c r="C934" s="298"/>
      <c r="D934" s="298"/>
      <c r="E934" s="298"/>
    </row>
    <row r="935" spans="1:5" ht="20.100000000000001" customHeight="1" x14ac:dyDescent="0.25">
      <c r="A935" s="298"/>
      <c r="B935" s="298"/>
      <c r="C935" s="298"/>
      <c r="D935" s="298"/>
      <c r="E935" s="298"/>
    </row>
    <row r="936" spans="1:5" ht="20.100000000000001" customHeight="1" x14ac:dyDescent="0.25">
      <c r="A936" s="298"/>
      <c r="B936" s="298"/>
      <c r="C936" s="298"/>
      <c r="D936" s="298"/>
      <c r="E936" s="298"/>
    </row>
    <row r="937" spans="1:5" ht="20.100000000000001" customHeight="1" x14ac:dyDescent="0.25">
      <c r="A937" s="298"/>
      <c r="B937" s="298"/>
      <c r="C937" s="298"/>
      <c r="D937" s="298"/>
      <c r="E937" s="298"/>
    </row>
    <row r="938" spans="1:5" ht="20.100000000000001" customHeight="1" x14ac:dyDescent="0.25">
      <c r="A938" s="298"/>
      <c r="B938" s="298"/>
      <c r="C938" s="298"/>
      <c r="D938" s="298"/>
      <c r="E938" s="298"/>
    </row>
    <row r="939" spans="1:5" ht="20.100000000000001" customHeight="1" x14ac:dyDescent="0.25">
      <c r="A939" s="298"/>
      <c r="B939" s="298"/>
      <c r="C939" s="298"/>
      <c r="D939" s="298"/>
      <c r="E939" s="298"/>
    </row>
    <row r="940" spans="1:5" ht="20.100000000000001" customHeight="1" x14ac:dyDescent="0.25">
      <c r="A940" s="298"/>
      <c r="B940" s="298"/>
      <c r="C940" s="298"/>
      <c r="D940" s="298"/>
      <c r="E940" s="298"/>
    </row>
    <row r="941" spans="1:5" ht="20.100000000000001" customHeight="1" x14ac:dyDescent="0.25">
      <c r="A941" s="298"/>
      <c r="B941" s="298"/>
      <c r="C941" s="298"/>
      <c r="D941" s="298"/>
      <c r="E941" s="298"/>
    </row>
    <row r="942" spans="1:5" ht="20.100000000000001" customHeight="1" x14ac:dyDescent="0.25">
      <c r="A942" s="298"/>
      <c r="B942" s="298"/>
      <c r="C942" s="298"/>
      <c r="D942" s="298"/>
      <c r="E942" s="298"/>
    </row>
    <row r="943" spans="1:5" ht="20.100000000000001" customHeight="1" x14ac:dyDescent="0.25">
      <c r="A943" s="298"/>
      <c r="B943" s="298"/>
      <c r="C943" s="298"/>
      <c r="D943" s="298"/>
      <c r="E943" s="298"/>
    </row>
    <row r="944" spans="1:5" ht="20.100000000000001" customHeight="1" x14ac:dyDescent="0.25">
      <c r="A944" s="298"/>
      <c r="B944" s="298"/>
      <c r="C944" s="298"/>
      <c r="D944" s="298"/>
      <c r="E944" s="298"/>
    </row>
    <row r="945" spans="1:5" ht="20.100000000000001" customHeight="1" x14ac:dyDescent="0.25">
      <c r="A945" s="298"/>
      <c r="B945" s="298"/>
      <c r="C945" s="298"/>
      <c r="D945" s="298"/>
      <c r="E945" s="298"/>
    </row>
    <row r="946" spans="1:5" ht="20.100000000000001" customHeight="1" x14ac:dyDescent="0.25">
      <c r="A946" s="298"/>
      <c r="B946" s="298"/>
      <c r="C946" s="298"/>
      <c r="D946" s="298"/>
      <c r="E946" s="298"/>
    </row>
    <row r="947" spans="1:5" ht="20.100000000000001" customHeight="1" x14ac:dyDescent="0.25">
      <c r="A947" s="298"/>
      <c r="B947" s="298"/>
      <c r="C947" s="298"/>
      <c r="D947" s="298"/>
      <c r="E947" s="298"/>
    </row>
    <row r="948" spans="1:5" ht="20.100000000000001" customHeight="1" x14ac:dyDescent="0.25">
      <c r="A948" s="298"/>
      <c r="B948" s="298"/>
      <c r="C948" s="298"/>
      <c r="D948" s="298"/>
      <c r="E948" s="298"/>
    </row>
    <row r="949" spans="1:5" ht="20.100000000000001" customHeight="1" x14ac:dyDescent="0.25">
      <c r="A949" s="298"/>
      <c r="B949" s="298"/>
      <c r="C949" s="298"/>
      <c r="D949" s="298"/>
      <c r="E949" s="298"/>
    </row>
    <row r="950" spans="1:5" ht="20.100000000000001" customHeight="1" x14ac:dyDescent="0.25">
      <c r="A950" s="298"/>
      <c r="B950" s="298"/>
      <c r="C950" s="298"/>
      <c r="D950" s="298"/>
      <c r="E950" s="298"/>
    </row>
    <row r="951" spans="1:5" ht="20.100000000000001" customHeight="1" x14ac:dyDescent="0.25">
      <c r="A951" s="298"/>
      <c r="B951" s="298"/>
      <c r="C951" s="298"/>
      <c r="D951" s="298"/>
      <c r="E951" s="298"/>
    </row>
    <row r="952" spans="1:5" ht="20.100000000000001" customHeight="1" x14ac:dyDescent="0.25">
      <c r="A952" s="298"/>
      <c r="B952" s="298"/>
      <c r="C952" s="298"/>
      <c r="D952" s="298"/>
      <c r="E952" s="298"/>
    </row>
    <row r="953" spans="1:5" ht="20.100000000000001" customHeight="1" x14ac:dyDescent="0.25">
      <c r="A953" s="298"/>
      <c r="B953" s="298"/>
      <c r="C953" s="298"/>
      <c r="D953" s="298"/>
      <c r="E953" s="298"/>
    </row>
    <row r="954" spans="1:5" ht="20.100000000000001" customHeight="1" x14ac:dyDescent="0.25">
      <c r="A954" s="298"/>
      <c r="B954" s="298"/>
      <c r="C954" s="298"/>
      <c r="D954" s="298"/>
      <c r="E954" s="298"/>
    </row>
    <row r="955" spans="1:5" ht="20.100000000000001" customHeight="1" x14ac:dyDescent="0.25">
      <c r="A955" s="298"/>
      <c r="B955" s="298"/>
      <c r="C955" s="298"/>
      <c r="D955" s="298"/>
      <c r="E955" s="298"/>
    </row>
    <row r="956" spans="1:5" ht="20.100000000000001" customHeight="1" x14ac:dyDescent="0.25">
      <c r="A956" s="298"/>
      <c r="B956" s="298"/>
      <c r="C956" s="298"/>
      <c r="D956" s="298"/>
      <c r="E956" s="298"/>
    </row>
    <row r="957" spans="1:5" ht="20.100000000000001" customHeight="1" x14ac:dyDescent="0.25">
      <c r="A957" s="298"/>
      <c r="B957" s="298"/>
      <c r="C957" s="298"/>
      <c r="D957" s="298"/>
      <c r="E957" s="298"/>
    </row>
    <row r="958" spans="1:5" ht="20.100000000000001" customHeight="1" x14ac:dyDescent="0.25">
      <c r="A958" s="298"/>
      <c r="B958" s="298"/>
      <c r="C958" s="298"/>
      <c r="D958" s="298"/>
      <c r="E958" s="298"/>
    </row>
    <row r="959" spans="1:5" ht="20.100000000000001" customHeight="1" x14ac:dyDescent="0.25">
      <c r="A959" s="298"/>
      <c r="B959" s="298"/>
      <c r="C959" s="298"/>
      <c r="D959" s="298"/>
      <c r="E959" s="298"/>
    </row>
    <row r="960" spans="1:5" ht="20.100000000000001" customHeight="1" x14ac:dyDescent="0.25">
      <c r="A960" s="298"/>
      <c r="B960" s="298"/>
      <c r="C960" s="298"/>
      <c r="D960" s="298"/>
      <c r="E960" s="298"/>
    </row>
    <row r="961" spans="1:5" ht="20.100000000000001" customHeight="1" x14ac:dyDescent="0.25">
      <c r="A961" s="298"/>
      <c r="B961" s="298"/>
      <c r="C961" s="298"/>
      <c r="D961" s="298"/>
      <c r="E961" s="298"/>
    </row>
    <row r="962" spans="1:5" ht="20.100000000000001" customHeight="1" x14ac:dyDescent="0.25">
      <c r="A962" s="298"/>
      <c r="B962" s="298"/>
      <c r="C962" s="298"/>
      <c r="D962" s="298"/>
      <c r="E962" s="298"/>
    </row>
    <row r="963" spans="1:5" ht="20.100000000000001" customHeight="1" x14ac:dyDescent="0.25">
      <c r="A963" s="298"/>
      <c r="B963" s="298"/>
      <c r="C963" s="298"/>
      <c r="D963" s="298"/>
      <c r="E963" s="298"/>
    </row>
    <row r="964" spans="1:5" ht="20.100000000000001" customHeight="1" x14ac:dyDescent="0.25">
      <c r="A964" s="298"/>
      <c r="B964" s="298"/>
      <c r="C964" s="298"/>
      <c r="D964" s="298"/>
      <c r="E964" s="298"/>
    </row>
    <row r="965" spans="1:5" ht="20.100000000000001" customHeight="1" x14ac:dyDescent="0.25">
      <c r="A965" s="298"/>
      <c r="B965" s="298"/>
      <c r="C965" s="298"/>
      <c r="D965" s="298"/>
      <c r="E965" s="298"/>
    </row>
    <row r="966" spans="1:5" ht="20.100000000000001" customHeight="1" x14ac:dyDescent="0.25">
      <c r="A966" s="298"/>
      <c r="B966" s="298"/>
      <c r="C966" s="298"/>
      <c r="D966" s="298"/>
      <c r="E966" s="298"/>
    </row>
    <row r="967" spans="1:5" ht="20.100000000000001" customHeight="1" x14ac:dyDescent="0.25">
      <c r="A967" s="298"/>
      <c r="B967" s="298"/>
      <c r="C967" s="298"/>
      <c r="D967" s="298"/>
      <c r="E967" s="298"/>
    </row>
    <row r="968" spans="1:5" ht="20.100000000000001" customHeight="1" x14ac:dyDescent="0.25">
      <c r="A968" s="298"/>
      <c r="B968" s="298"/>
      <c r="C968" s="298"/>
      <c r="D968" s="298"/>
      <c r="E968" s="298"/>
    </row>
    <row r="969" spans="1:5" ht="20.100000000000001" customHeight="1" x14ac:dyDescent="0.25">
      <c r="A969" s="298"/>
      <c r="B969" s="298"/>
      <c r="C969" s="298"/>
      <c r="D969" s="298"/>
      <c r="E969" s="298"/>
    </row>
    <row r="970" spans="1:5" ht="20.100000000000001" customHeight="1" x14ac:dyDescent="0.25">
      <c r="A970" s="298"/>
      <c r="B970" s="298"/>
      <c r="C970" s="298"/>
      <c r="D970" s="298"/>
      <c r="E970" s="298"/>
    </row>
    <row r="971" spans="1:5" ht="20.100000000000001" customHeight="1" x14ac:dyDescent="0.25">
      <c r="A971" s="298"/>
      <c r="B971" s="298"/>
      <c r="C971" s="298"/>
      <c r="D971" s="298"/>
      <c r="E971" s="298"/>
    </row>
    <row r="972" spans="1:5" ht="20.100000000000001" customHeight="1" x14ac:dyDescent="0.25">
      <c r="A972" s="298"/>
      <c r="B972" s="298"/>
      <c r="C972" s="298"/>
      <c r="D972" s="298"/>
      <c r="E972" s="298"/>
    </row>
    <row r="973" spans="1:5" ht="20.100000000000001" customHeight="1" x14ac:dyDescent="0.25">
      <c r="A973" s="298"/>
      <c r="B973" s="298"/>
      <c r="C973" s="298"/>
      <c r="D973" s="298"/>
      <c r="E973" s="298"/>
    </row>
    <row r="974" spans="1:5" ht="20.100000000000001" customHeight="1" x14ac:dyDescent="0.25">
      <c r="A974" s="298"/>
      <c r="B974" s="298"/>
      <c r="C974" s="298"/>
      <c r="D974" s="298"/>
      <c r="E974" s="298"/>
    </row>
    <row r="975" spans="1:5" ht="20.100000000000001" customHeight="1" x14ac:dyDescent="0.25">
      <c r="A975" s="298"/>
      <c r="B975" s="298"/>
      <c r="C975" s="298"/>
      <c r="D975" s="298"/>
      <c r="E975" s="298"/>
    </row>
    <row r="976" spans="1:5" ht="20.100000000000001" customHeight="1" x14ac:dyDescent="0.25">
      <c r="A976" s="298"/>
      <c r="B976" s="298"/>
      <c r="C976" s="298"/>
      <c r="D976" s="298"/>
      <c r="E976" s="298"/>
    </row>
    <row r="977" spans="1:5" ht="20.100000000000001" customHeight="1" x14ac:dyDescent="0.25">
      <c r="A977" s="298"/>
      <c r="B977" s="298"/>
      <c r="C977" s="298"/>
      <c r="D977" s="298"/>
      <c r="E977" s="298"/>
    </row>
    <row r="978" spans="1:5" ht="20.100000000000001" customHeight="1" x14ac:dyDescent="0.25">
      <c r="A978" s="298"/>
      <c r="B978" s="298"/>
      <c r="C978" s="298"/>
      <c r="D978" s="298"/>
      <c r="E978" s="298"/>
    </row>
    <row r="979" spans="1:5" ht="20.100000000000001" customHeight="1" x14ac:dyDescent="0.25">
      <c r="A979" s="298"/>
      <c r="B979" s="298"/>
      <c r="C979" s="298"/>
      <c r="D979" s="298"/>
      <c r="E979" s="298"/>
    </row>
    <row r="980" spans="1:5" ht="20.100000000000001" customHeight="1" x14ac:dyDescent="0.25">
      <c r="A980" s="298"/>
      <c r="B980" s="298"/>
      <c r="C980" s="298"/>
      <c r="D980" s="298"/>
      <c r="E980" s="298"/>
    </row>
    <row r="981" spans="1:5" ht="20.100000000000001" customHeight="1" x14ac:dyDescent="0.25">
      <c r="A981" s="298"/>
      <c r="B981" s="298"/>
      <c r="C981" s="298"/>
      <c r="D981" s="298"/>
      <c r="E981" s="298"/>
    </row>
    <row r="982" spans="1:5" ht="20.100000000000001" customHeight="1" x14ac:dyDescent="0.25">
      <c r="A982" s="298"/>
      <c r="B982" s="298"/>
      <c r="C982" s="298"/>
      <c r="D982" s="298"/>
      <c r="E982" s="298"/>
    </row>
    <row r="983" spans="1:5" ht="20.100000000000001" customHeight="1" x14ac:dyDescent="0.25">
      <c r="A983" s="298"/>
      <c r="B983" s="298"/>
      <c r="C983" s="298"/>
      <c r="D983" s="298"/>
      <c r="E983" s="298"/>
    </row>
    <row r="984" spans="1:5" ht="20.100000000000001" customHeight="1" x14ac:dyDescent="0.25">
      <c r="A984" s="298"/>
      <c r="B984" s="298"/>
      <c r="C984" s="298"/>
      <c r="D984" s="298"/>
      <c r="E984" s="298"/>
    </row>
    <row r="985" spans="1:5" ht="20.100000000000001" customHeight="1" x14ac:dyDescent="0.25">
      <c r="A985" s="298"/>
      <c r="B985" s="298"/>
      <c r="C985" s="298"/>
      <c r="D985" s="298"/>
      <c r="E985" s="298"/>
    </row>
    <row r="986" spans="1:5" ht="20.100000000000001" customHeight="1" x14ac:dyDescent="0.25">
      <c r="A986" s="298"/>
      <c r="B986" s="298"/>
      <c r="C986" s="298"/>
      <c r="D986" s="298"/>
      <c r="E986" s="298"/>
    </row>
    <row r="987" spans="1:5" ht="20.100000000000001" customHeight="1" x14ac:dyDescent="0.25">
      <c r="A987" s="298"/>
      <c r="B987" s="298"/>
      <c r="C987" s="298"/>
      <c r="D987" s="298"/>
      <c r="E987" s="298"/>
    </row>
    <row r="988" spans="1:5" ht="20.100000000000001" customHeight="1" x14ac:dyDescent="0.25">
      <c r="A988" s="298"/>
      <c r="B988" s="298"/>
      <c r="C988" s="298"/>
      <c r="D988" s="298"/>
      <c r="E988" s="298"/>
    </row>
    <row r="989" spans="1:5" ht="20.100000000000001" customHeight="1" x14ac:dyDescent="0.25">
      <c r="A989" s="298"/>
      <c r="B989" s="298"/>
      <c r="C989" s="298"/>
      <c r="D989" s="298"/>
      <c r="E989" s="298"/>
    </row>
    <row r="990" spans="1:5" ht="20.100000000000001" customHeight="1" x14ac:dyDescent="0.25">
      <c r="A990" s="298"/>
      <c r="B990" s="298"/>
      <c r="C990" s="298"/>
      <c r="D990" s="298"/>
      <c r="E990" s="298"/>
    </row>
    <row r="991" spans="1:5" ht="20.100000000000001" customHeight="1" x14ac:dyDescent="0.25">
      <c r="A991" s="298"/>
      <c r="B991" s="298"/>
      <c r="C991" s="298"/>
      <c r="D991" s="298"/>
      <c r="E991" s="298"/>
    </row>
    <row r="992" spans="1:5" ht="20.100000000000001" customHeight="1" x14ac:dyDescent="0.25">
      <c r="A992" s="298"/>
      <c r="B992" s="298"/>
      <c r="C992" s="298"/>
      <c r="D992" s="298"/>
      <c r="E992" s="298"/>
    </row>
    <row r="993" spans="1:5" ht="20.100000000000001" customHeight="1" x14ac:dyDescent="0.25">
      <c r="A993" s="298"/>
      <c r="B993" s="298"/>
      <c r="C993" s="298"/>
      <c r="D993" s="298"/>
      <c r="E993" s="298"/>
    </row>
    <row r="994" spans="1:5" ht="20.100000000000001" customHeight="1" x14ac:dyDescent="0.25">
      <c r="A994" s="298"/>
      <c r="B994" s="298"/>
      <c r="C994" s="298"/>
      <c r="D994" s="298"/>
      <c r="E994" s="298"/>
    </row>
    <row r="995" spans="1:5" ht="20.100000000000001" customHeight="1" x14ac:dyDescent="0.25">
      <c r="A995" s="298"/>
      <c r="B995" s="298"/>
      <c r="C995" s="298"/>
      <c r="D995" s="298"/>
      <c r="E995" s="298"/>
    </row>
    <row r="996" spans="1:5" ht="20.100000000000001" customHeight="1" x14ac:dyDescent="0.25">
      <c r="A996" s="298"/>
      <c r="B996" s="298"/>
      <c r="C996" s="298"/>
      <c r="D996" s="298"/>
      <c r="E996" s="298"/>
    </row>
    <row r="997" spans="1:5" ht="20.100000000000001" customHeight="1" x14ac:dyDescent="0.25">
      <c r="A997" s="298"/>
      <c r="B997" s="298"/>
      <c r="C997" s="298"/>
      <c r="D997" s="298"/>
      <c r="E997" s="298"/>
    </row>
    <row r="998" spans="1:5" ht="20.100000000000001" customHeight="1" x14ac:dyDescent="0.25">
      <c r="A998" s="298"/>
      <c r="B998" s="298"/>
      <c r="C998" s="298"/>
      <c r="D998" s="298"/>
      <c r="E998" s="298"/>
    </row>
    <row r="999" spans="1:5" ht="20.100000000000001" customHeight="1" x14ac:dyDescent="0.25">
      <c r="A999" s="298"/>
      <c r="B999" s="298"/>
      <c r="C999" s="298"/>
      <c r="D999" s="298"/>
      <c r="E999" s="298"/>
    </row>
    <row r="1000" spans="1:5" ht="20.100000000000001" customHeight="1" x14ac:dyDescent="0.25">
      <c r="A1000" s="298"/>
      <c r="B1000" s="298"/>
      <c r="C1000" s="298"/>
      <c r="D1000" s="298"/>
      <c r="E1000" s="298"/>
    </row>
    <row r="1001" spans="1:5" ht="20.100000000000001" customHeight="1" x14ac:dyDescent="0.25">
      <c r="A1001" s="298"/>
      <c r="B1001" s="298"/>
      <c r="C1001" s="298"/>
      <c r="D1001" s="298"/>
      <c r="E1001" s="298"/>
    </row>
    <row r="1002" spans="1:5" ht="20.100000000000001" customHeight="1" x14ac:dyDescent="0.25">
      <c r="A1002" s="298"/>
      <c r="B1002" s="298"/>
      <c r="C1002" s="298"/>
      <c r="D1002" s="298"/>
      <c r="E1002" s="298"/>
    </row>
    <row r="1003" spans="1:5" ht="20.100000000000001" customHeight="1" x14ac:dyDescent="0.25">
      <c r="A1003" s="298"/>
      <c r="B1003" s="298"/>
      <c r="C1003" s="298"/>
      <c r="D1003" s="298"/>
      <c r="E1003" s="298"/>
    </row>
    <row r="1004" spans="1:5" ht="20.100000000000001" customHeight="1" x14ac:dyDescent="0.25">
      <c r="A1004" s="298"/>
      <c r="B1004" s="298"/>
      <c r="C1004" s="298"/>
      <c r="D1004" s="298"/>
      <c r="E1004" s="298"/>
    </row>
    <row r="1005" spans="1:5" ht="20.100000000000001" customHeight="1" x14ac:dyDescent="0.25">
      <c r="A1005" s="298"/>
      <c r="B1005" s="298"/>
      <c r="C1005" s="298"/>
      <c r="D1005" s="298"/>
      <c r="E1005" s="298"/>
    </row>
    <row r="1006" spans="1:5" ht="20.100000000000001" customHeight="1" x14ac:dyDescent="0.25">
      <c r="A1006" s="298"/>
      <c r="B1006" s="298"/>
      <c r="C1006" s="298"/>
      <c r="D1006" s="298"/>
      <c r="E1006" s="298"/>
    </row>
    <row r="1007" spans="1:5" ht="20.100000000000001" customHeight="1" x14ac:dyDescent="0.25">
      <c r="A1007" s="298"/>
      <c r="B1007" s="298"/>
      <c r="C1007" s="298"/>
      <c r="D1007" s="298"/>
      <c r="E1007" s="298"/>
    </row>
    <row r="1008" spans="1:5" ht="20.100000000000001" customHeight="1" x14ac:dyDescent="0.25">
      <c r="A1008" s="298"/>
      <c r="B1008" s="298"/>
      <c r="C1008" s="298"/>
      <c r="D1008" s="298"/>
      <c r="E1008" s="298"/>
    </row>
    <row r="1009" spans="1:5" ht="20.100000000000001" customHeight="1" x14ac:dyDescent="0.25">
      <c r="A1009" s="298"/>
      <c r="B1009" s="298"/>
      <c r="C1009" s="298"/>
      <c r="D1009" s="298"/>
      <c r="E1009" s="298"/>
    </row>
    <row r="1010" spans="1:5" ht="20.100000000000001" customHeight="1" x14ac:dyDescent="0.25">
      <c r="A1010" s="298"/>
      <c r="B1010" s="298"/>
      <c r="C1010" s="298"/>
      <c r="D1010" s="298"/>
      <c r="E1010" s="298"/>
    </row>
    <row r="1011" spans="1:5" ht="20.100000000000001" customHeight="1" x14ac:dyDescent="0.25">
      <c r="A1011" s="298"/>
      <c r="B1011" s="298"/>
      <c r="C1011" s="298"/>
      <c r="D1011" s="298"/>
      <c r="E1011" s="298"/>
    </row>
    <row r="1012" spans="1:5" ht="20.100000000000001" customHeight="1" x14ac:dyDescent="0.25">
      <c r="A1012" s="298"/>
      <c r="B1012" s="298"/>
      <c r="C1012" s="298"/>
      <c r="D1012" s="298"/>
      <c r="E1012" s="298"/>
    </row>
    <row r="1013" spans="1:5" ht="20.100000000000001" customHeight="1" x14ac:dyDescent="0.25">
      <c r="A1013" s="298"/>
      <c r="B1013" s="298"/>
      <c r="C1013" s="298"/>
      <c r="D1013" s="298"/>
      <c r="E1013" s="298"/>
    </row>
    <row r="1014" spans="1:5" ht="20.100000000000001" customHeight="1" x14ac:dyDescent="0.25">
      <c r="A1014" s="298"/>
      <c r="B1014" s="298"/>
      <c r="C1014" s="298"/>
      <c r="D1014" s="298"/>
      <c r="E1014" s="298"/>
    </row>
    <row r="1015" spans="1:5" ht="20.100000000000001" customHeight="1" x14ac:dyDescent="0.25">
      <c r="A1015" s="298"/>
      <c r="B1015" s="298"/>
      <c r="C1015" s="298"/>
      <c r="D1015" s="298"/>
      <c r="E1015" s="298"/>
    </row>
    <row r="1016" spans="1:5" ht="20.100000000000001" customHeight="1" x14ac:dyDescent="0.25">
      <c r="A1016" s="298"/>
      <c r="B1016" s="298"/>
      <c r="C1016" s="298"/>
      <c r="D1016" s="298"/>
      <c r="E1016" s="298"/>
    </row>
    <row r="1017" spans="1:5" ht="20.100000000000001" customHeight="1" x14ac:dyDescent="0.25">
      <c r="A1017" s="298"/>
      <c r="B1017" s="298"/>
      <c r="C1017" s="298"/>
      <c r="D1017" s="298"/>
      <c r="E1017" s="298"/>
    </row>
    <row r="1018" spans="1:5" ht="20.100000000000001" customHeight="1" x14ac:dyDescent="0.25">
      <c r="A1018" s="298"/>
      <c r="B1018" s="298"/>
      <c r="C1018" s="298"/>
      <c r="D1018" s="298"/>
      <c r="E1018" s="298"/>
    </row>
    <row r="1019" spans="1:5" ht="20.100000000000001" customHeight="1" x14ac:dyDescent="0.25">
      <c r="A1019" s="298"/>
      <c r="B1019" s="298"/>
      <c r="C1019" s="298"/>
      <c r="D1019" s="298"/>
      <c r="E1019" s="298"/>
    </row>
    <row r="1020" spans="1:5" ht="20.100000000000001" customHeight="1" x14ac:dyDescent="0.25">
      <c r="A1020" s="298"/>
      <c r="B1020" s="298"/>
      <c r="C1020" s="298"/>
      <c r="D1020" s="298"/>
      <c r="E1020" s="298"/>
    </row>
    <row r="1021" spans="1:5" ht="20.100000000000001" customHeight="1" x14ac:dyDescent="0.25">
      <c r="A1021" s="298"/>
      <c r="B1021" s="298"/>
      <c r="C1021" s="298"/>
      <c r="D1021" s="298"/>
      <c r="E1021" s="298"/>
    </row>
    <row r="1022" spans="1:5" ht="20.100000000000001" customHeight="1" x14ac:dyDescent="0.25">
      <c r="A1022" s="298"/>
      <c r="B1022" s="298"/>
      <c r="C1022" s="298"/>
      <c r="D1022" s="298"/>
      <c r="E1022" s="298"/>
    </row>
    <row r="1023" spans="1:5" ht="20.100000000000001" customHeight="1" x14ac:dyDescent="0.25">
      <c r="A1023" s="298"/>
      <c r="B1023" s="298"/>
      <c r="C1023" s="298"/>
      <c r="D1023" s="298"/>
      <c r="E1023" s="298"/>
    </row>
    <row r="1024" spans="1:5" ht="20.100000000000001" customHeight="1" x14ac:dyDescent="0.25">
      <c r="A1024" s="298"/>
      <c r="B1024" s="298"/>
      <c r="C1024" s="298"/>
      <c r="D1024" s="298"/>
      <c r="E1024" s="298"/>
    </row>
    <row r="1025" spans="1:5" ht="20.100000000000001" customHeight="1" x14ac:dyDescent="0.25">
      <c r="A1025" s="298"/>
      <c r="B1025" s="298"/>
      <c r="C1025" s="298"/>
      <c r="D1025" s="298"/>
      <c r="E1025" s="298"/>
    </row>
    <row r="1026" spans="1:5" ht="20.100000000000001" customHeight="1" x14ac:dyDescent="0.25">
      <c r="A1026" s="298"/>
      <c r="B1026" s="298"/>
      <c r="C1026" s="298"/>
      <c r="D1026" s="298"/>
      <c r="E1026" s="298"/>
    </row>
    <row r="1027" spans="1:5" ht="20.100000000000001" customHeight="1" x14ac:dyDescent="0.25">
      <c r="A1027" s="298"/>
      <c r="B1027" s="298"/>
      <c r="C1027" s="298"/>
      <c r="D1027" s="298"/>
      <c r="E1027" s="298"/>
    </row>
    <row r="1028" spans="1:5" ht="20.100000000000001" customHeight="1" x14ac:dyDescent="0.25">
      <c r="A1028" s="298"/>
      <c r="B1028" s="298"/>
      <c r="C1028" s="298"/>
      <c r="D1028" s="298"/>
      <c r="E1028" s="298"/>
    </row>
    <row r="1029" spans="1:5" ht="20.100000000000001" customHeight="1" x14ac:dyDescent="0.25">
      <c r="A1029" s="298"/>
      <c r="B1029" s="298"/>
      <c r="C1029" s="298"/>
      <c r="D1029" s="298"/>
      <c r="E1029" s="298"/>
    </row>
    <row r="1030" spans="1:5" ht="20.100000000000001" customHeight="1" x14ac:dyDescent="0.25">
      <c r="A1030" s="298"/>
      <c r="B1030" s="298"/>
      <c r="C1030" s="298"/>
      <c r="D1030" s="298"/>
      <c r="E1030" s="298"/>
    </row>
    <row r="1031" spans="1:5" ht="20.100000000000001" customHeight="1" x14ac:dyDescent="0.25">
      <c r="A1031" s="298"/>
      <c r="B1031" s="298"/>
      <c r="C1031" s="298"/>
      <c r="D1031" s="298"/>
      <c r="E1031" s="298"/>
    </row>
    <row r="1032" spans="1:5" ht="20.100000000000001" customHeight="1" x14ac:dyDescent="0.25">
      <c r="A1032" s="298"/>
      <c r="B1032" s="298"/>
      <c r="C1032" s="298"/>
      <c r="D1032" s="298"/>
      <c r="E1032" s="298"/>
    </row>
    <row r="1033" spans="1:5" ht="20.100000000000001" customHeight="1" x14ac:dyDescent="0.25">
      <c r="A1033" s="298"/>
      <c r="B1033" s="298"/>
      <c r="C1033" s="298"/>
      <c r="D1033" s="298"/>
      <c r="E1033" s="298"/>
    </row>
    <row r="1034" spans="1:5" ht="20.100000000000001" customHeight="1" x14ac:dyDescent="0.25">
      <c r="A1034" s="298"/>
      <c r="B1034" s="298"/>
      <c r="C1034" s="298"/>
      <c r="D1034" s="298"/>
      <c r="E1034" s="298"/>
    </row>
    <row r="1035" spans="1:5" ht="20.100000000000001" customHeight="1" x14ac:dyDescent="0.25">
      <c r="A1035" s="298"/>
      <c r="B1035" s="298"/>
      <c r="C1035" s="298"/>
      <c r="D1035" s="298"/>
      <c r="E1035" s="298"/>
    </row>
    <row r="1036" spans="1:5" ht="20.100000000000001" customHeight="1" x14ac:dyDescent="0.25">
      <c r="A1036" s="298"/>
      <c r="B1036" s="298"/>
      <c r="C1036" s="298"/>
      <c r="D1036" s="298"/>
      <c r="E1036" s="298"/>
    </row>
    <row r="1037" spans="1:5" ht="20.100000000000001" customHeight="1" x14ac:dyDescent="0.25">
      <c r="A1037" s="298"/>
      <c r="B1037" s="298"/>
      <c r="C1037" s="298"/>
      <c r="D1037" s="298"/>
      <c r="E1037" s="298"/>
    </row>
    <row r="1038" spans="1:5" ht="20.100000000000001" customHeight="1" x14ac:dyDescent="0.25">
      <c r="A1038" s="298"/>
      <c r="B1038" s="298"/>
      <c r="C1038" s="298"/>
      <c r="D1038" s="298"/>
      <c r="E1038" s="298"/>
    </row>
    <row r="1039" spans="1:5" ht="20.100000000000001" customHeight="1" x14ac:dyDescent="0.25">
      <c r="A1039" s="298"/>
      <c r="B1039" s="298"/>
      <c r="C1039" s="298"/>
      <c r="D1039" s="298"/>
      <c r="E1039" s="298"/>
    </row>
    <row r="1040" spans="1:5" ht="20.100000000000001" customHeight="1" x14ac:dyDescent="0.25">
      <c r="A1040" s="298"/>
      <c r="B1040" s="298"/>
      <c r="C1040" s="298"/>
      <c r="D1040" s="298"/>
      <c r="E1040" s="298"/>
    </row>
    <row r="1041" spans="1:5" ht="20.100000000000001" customHeight="1" x14ac:dyDescent="0.25">
      <c r="A1041" s="298"/>
      <c r="B1041" s="298"/>
      <c r="C1041" s="298"/>
      <c r="D1041" s="298"/>
      <c r="E1041" s="298"/>
    </row>
    <row r="1042" spans="1:5" ht="20.100000000000001" customHeight="1" x14ac:dyDescent="0.25">
      <c r="A1042" s="298"/>
      <c r="B1042" s="298"/>
      <c r="C1042" s="298"/>
      <c r="D1042" s="298"/>
      <c r="E1042" s="298"/>
    </row>
    <row r="1043" spans="1:5" ht="20.100000000000001" customHeight="1" x14ac:dyDescent="0.25">
      <c r="A1043" s="298"/>
      <c r="B1043" s="298"/>
      <c r="C1043" s="298"/>
      <c r="D1043" s="298"/>
      <c r="E1043" s="298"/>
    </row>
    <row r="1044" spans="1:5" ht="20.100000000000001" customHeight="1" x14ac:dyDescent="0.25">
      <c r="A1044" s="298"/>
      <c r="B1044" s="298"/>
      <c r="C1044" s="298"/>
      <c r="D1044" s="298"/>
      <c r="E1044" s="298"/>
    </row>
    <row r="1045" spans="1:5" ht="20.100000000000001" customHeight="1" x14ac:dyDescent="0.25">
      <c r="A1045" s="298"/>
      <c r="B1045" s="298"/>
      <c r="C1045" s="298"/>
      <c r="D1045" s="298"/>
      <c r="E1045" s="298"/>
    </row>
    <row r="1046" spans="1:5" ht="20.100000000000001" customHeight="1" x14ac:dyDescent="0.25">
      <c r="A1046" s="298"/>
      <c r="B1046" s="298"/>
      <c r="C1046" s="298"/>
      <c r="D1046" s="298"/>
      <c r="E1046" s="298"/>
    </row>
    <row r="1047" spans="1:5" ht="20.100000000000001" customHeight="1" x14ac:dyDescent="0.25">
      <c r="A1047" s="298"/>
      <c r="B1047" s="298"/>
      <c r="C1047" s="298"/>
      <c r="D1047" s="298"/>
      <c r="E1047" s="298"/>
    </row>
    <row r="1048" spans="1:5" ht="20.100000000000001" customHeight="1" x14ac:dyDescent="0.25">
      <c r="A1048" s="298"/>
      <c r="B1048" s="298"/>
      <c r="C1048" s="298"/>
      <c r="D1048" s="298"/>
      <c r="E1048" s="298"/>
    </row>
    <row r="1049" spans="1:5" ht="20.100000000000001" customHeight="1" x14ac:dyDescent="0.25">
      <c r="A1049" s="298"/>
      <c r="B1049" s="298"/>
      <c r="C1049" s="298"/>
      <c r="D1049" s="298"/>
      <c r="E1049" s="298"/>
    </row>
    <row r="1050" spans="1:5" ht="20.100000000000001" customHeight="1" x14ac:dyDescent="0.25">
      <c r="A1050" s="298"/>
      <c r="B1050" s="298"/>
      <c r="C1050" s="298"/>
      <c r="D1050" s="298"/>
      <c r="E1050" s="298"/>
    </row>
    <row r="1051" spans="1:5" ht="20.100000000000001" customHeight="1" x14ac:dyDescent="0.25">
      <c r="A1051" s="298"/>
      <c r="B1051" s="298"/>
      <c r="C1051" s="298"/>
      <c r="D1051" s="298"/>
      <c r="E1051" s="298"/>
    </row>
    <row r="1052" spans="1:5" ht="20.100000000000001" customHeight="1" x14ac:dyDescent="0.25">
      <c r="A1052" s="298"/>
      <c r="B1052" s="298"/>
      <c r="C1052" s="298"/>
      <c r="D1052" s="298"/>
      <c r="E1052" s="298"/>
    </row>
    <row r="1053" spans="1:5" ht="20.100000000000001" customHeight="1" x14ac:dyDescent="0.25">
      <c r="A1053" s="298"/>
      <c r="B1053" s="298"/>
      <c r="C1053" s="298"/>
      <c r="D1053" s="298"/>
      <c r="E1053" s="298"/>
    </row>
    <row r="1054" spans="1:5" ht="20.100000000000001" customHeight="1" x14ac:dyDescent="0.25">
      <c r="A1054" s="298"/>
      <c r="B1054" s="298"/>
      <c r="C1054" s="298"/>
      <c r="D1054" s="298"/>
      <c r="E1054" s="298"/>
    </row>
    <row r="1055" spans="1:5" ht="20.100000000000001" customHeight="1" x14ac:dyDescent="0.25">
      <c r="A1055" s="298"/>
      <c r="B1055" s="298"/>
      <c r="C1055" s="298"/>
      <c r="D1055" s="298"/>
      <c r="E1055" s="298"/>
    </row>
    <row r="1056" spans="1:5" ht="20.100000000000001" customHeight="1" x14ac:dyDescent="0.25">
      <c r="A1056" s="298"/>
      <c r="B1056" s="298"/>
      <c r="C1056" s="298"/>
      <c r="D1056" s="298"/>
      <c r="E1056" s="298"/>
    </row>
    <row r="1057" spans="1:5" ht="20.100000000000001" customHeight="1" x14ac:dyDescent="0.25">
      <c r="A1057" s="298"/>
      <c r="B1057" s="298"/>
      <c r="C1057" s="298"/>
      <c r="D1057" s="298"/>
      <c r="E1057" s="298"/>
    </row>
    <row r="1058" spans="1:5" ht="20.100000000000001" customHeight="1" x14ac:dyDescent="0.25">
      <c r="A1058" s="298"/>
      <c r="B1058" s="298"/>
      <c r="C1058" s="298"/>
      <c r="D1058" s="298"/>
      <c r="E1058" s="298"/>
    </row>
    <row r="1059" spans="1:5" ht="20.100000000000001" customHeight="1" x14ac:dyDescent="0.25">
      <c r="A1059" s="298"/>
      <c r="B1059" s="298"/>
      <c r="C1059" s="298"/>
      <c r="D1059" s="298"/>
      <c r="E1059" s="298"/>
    </row>
    <row r="1060" spans="1:5" ht="20.100000000000001" customHeight="1" x14ac:dyDescent="0.25">
      <c r="A1060" s="298"/>
      <c r="B1060" s="298"/>
      <c r="C1060" s="298"/>
      <c r="D1060" s="298"/>
      <c r="E1060" s="298"/>
    </row>
    <row r="1061" spans="1:5" ht="20.100000000000001" customHeight="1" x14ac:dyDescent="0.25">
      <c r="A1061" s="298"/>
      <c r="B1061" s="298"/>
      <c r="C1061" s="298"/>
      <c r="D1061" s="298"/>
      <c r="E1061" s="298"/>
    </row>
    <row r="1062" spans="1:5" ht="20.100000000000001" customHeight="1" x14ac:dyDescent="0.25">
      <c r="A1062" s="298"/>
      <c r="B1062" s="298"/>
      <c r="C1062" s="298"/>
      <c r="D1062" s="298"/>
      <c r="E1062" s="298"/>
    </row>
    <row r="1063" spans="1:5" ht="20.100000000000001" customHeight="1" x14ac:dyDescent="0.25">
      <c r="A1063" s="298"/>
      <c r="B1063" s="298"/>
      <c r="C1063" s="298"/>
      <c r="D1063" s="298"/>
      <c r="E1063" s="298"/>
    </row>
    <row r="1064" spans="1:5" ht="20.100000000000001" customHeight="1" x14ac:dyDescent="0.25">
      <c r="A1064" s="298"/>
      <c r="B1064" s="298"/>
      <c r="C1064" s="298"/>
      <c r="D1064" s="298"/>
      <c r="E1064" s="298"/>
    </row>
    <row r="1065" spans="1:5" ht="20.100000000000001" customHeight="1" x14ac:dyDescent="0.25">
      <c r="A1065" s="298"/>
      <c r="B1065" s="298"/>
      <c r="C1065" s="298"/>
      <c r="D1065" s="298"/>
      <c r="E1065" s="298"/>
    </row>
    <row r="1066" spans="1:5" ht="20.100000000000001" customHeight="1" x14ac:dyDescent="0.25">
      <c r="A1066" s="298"/>
      <c r="B1066" s="298"/>
      <c r="C1066" s="298"/>
      <c r="D1066" s="298"/>
      <c r="E1066" s="298"/>
    </row>
    <row r="1067" spans="1:5" ht="20.100000000000001" customHeight="1" x14ac:dyDescent="0.25">
      <c r="A1067" s="298"/>
      <c r="B1067" s="298"/>
      <c r="C1067" s="298"/>
      <c r="D1067" s="298"/>
      <c r="E1067" s="298"/>
    </row>
    <row r="1068" spans="1:5" ht="20.100000000000001" customHeight="1" x14ac:dyDescent="0.25">
      <c r="A1068" s="298"/>
      <c r="B1068" s="298"/>
      <c r="C1068" s="298"/>
      <c r="D1068" s="298"/>
      <c r="E1068" s="298"/>
    </row>
    <row r="1069" spans="1:5" ht="20.100000000000001" customHeight="1" x14ac:dyDescent="0.25">
      <c r="A1069" s="298"/>
      <c r="B1069" s="298"/>
      <c r="C1069" s="298"/>
      <c r="D1069" s="298"/>
      <c r="E1069" s="298"/>
    </row>
    <row r="1070" spans="1:5" ht="20.100000000000001" customHeight="1" x14ac:dyDescent="0.25">
      <c r="A1070" s="298"/>
      <c r="B1070" s="298"/>
      <c r="C1070" s="298"/>
      <c r="D1070" s="298"/>
      <c r="E1070" s="298"/>
    </row>
    <row r="1071" spans="1:5" ht="20.100000000000001" customHeight="1" x14ac:dyDescent="0.25">
      <c r="A1071" s="298"/>
      <c r="B1071" s="298"/>
      <c r="C1071" s="298"/>
      <c r="D1071" s="298"/>
      <c r="E1071" s="298"/>
    </row>
    <row r="1072" spans="1:5" ht="20.100000000000001" customHeight="1" x14ac:dyDescent="0.25">
      <c r="A1072" s="298"/>
      <c r="B1072" s="298"/>
      <c r="C1072" s="298"/>
      <c r="D1072" s="298"/>
      <c r="E1072" s="298"/>
    </row>
    <row r="1073" spans="1:5" ht="20.100000000000001" customHeight="1" x14ac:dyDescent="0.25">
      <c r="A1073" s="298"/>
      <c r="B1073" s="298"/>
      <c r="C1073" s="298"/>
      <c r="D1073" s="298"/>
      <c r="E1073" s="298"/>
    </row>
    <row r="1074" spans="1:5" ht="20.100000000000001" customHeight="1" x14ac:dyDescent="0.25">
      <c r="A1074" s="298"/>
      <c r="B1074" s="298"/>
      <c r="C1074" s="298"/>
      <c r="D1074" s="298"/>
      <c r="E1074" s="298"/>
    </row>
    <row r="1075" spans="1:5" ht="20.100000000000001" customHeight="1" x14ac:dyDescent="0.25">
      <c r="A1075" s="298"/>
      <c r="B1075" s="298"/>
      <c r="C1075" s="298"/>
      <c r="D1075" s="298"/>
      <c r="E1075" s="298"/>
    </row>
    <row r="1076" spans="1:5" ht="20.100000000000001" customHeight="1" x14ac:dyDescent="0.25">
      <c r="A1076" s="298"/>
      <c r="B1076" s="298"/>
      <c r="C1076" s="298"/>
      <c r="D1076" s="298"/>
      <c r="E1076" s="298"/>
    </row>
    <row r="1077" spans="1:5" ht="20.100000000000001" customHeight="1" x14ac:dyDescent="0.25">
      <c r="A1077" s="298"/>
      <c r="B1077" s="298"/>
      <c r="C1077" s="298"/>
      <c r="D1077" s="298"/>
      <c r="E1077" s="298"/>
    </row>
    <row r="1078" spans="1:5" ht="20.100000000000001" customHeight="1" x14ac:dyDescent="0.25">
      <c r="A1078" s="298"/>
      <c r="B1078" s="298"/>
      <c r="C1078" s="298"/>
      <c r="D1078" s="298"/>
      <c r="E1078" s="298"/>
    </row>
    <row r="1079" spans="1:5" ht="20.100000000000001" customHeight="1" x14ac:dyDescent="0.25">
      <c r="A1079" s="298"/>
      <c r="B1079" s="298"/>
      <c r="C1079" s="298"/>
      <c r="D1079" s="298"/>
      <c r="E1079" s="298"/>
    </row>
    <row r="1080" spans="1:5" ht="20.100000000000001" customHeight="1" x14ac:dyDescent="0.25">
      <c r="A1080" s="298"/>
      <c r="B1080" s="298"/>
      <c r="C1080" s="298"/>
      <c r="D1080" s="298"/>
      <c r="E1080" s="298"/>
    </row>
    <row r="1081" spans="1:5" ht="20.100000000000001" customHeight="1" x14ac:dyDescent="0.25">
      <c r="A1081" s="298"/>
      <c r="B1081" s="298"/>
      <c r="C1081" s="298"/>
      <c r="D1081" s="298"/>
      <c r="E1081" s="298"/>
    </row>
    <row r="1082" spans="1:5" ht="20.100000000000001" customHeight="1" x14ac:dyDescent="0.25">
      <c r="A1082" s="298"/>
      <c r="B1082" s="298"/>
      <c r="C1082" s="298"/>
      <c r="D1082" s="298"/>
      <c r="E1082" s="298"/>
    </row>
    <row r="1083" spans="1:5" ht="20.100000000000001" customHeight="1" x14ac:dyDescent="0.25">
      <c r="A1083" s="298"/>
      <c r="B1083" s="298"/>
      <c r="C1083" s="298"/>
      <c r="D1083" s="298"/>
      <c r="E1083" s="298"/>
    </row>
    <row r="1084" spans="1:5" ht="20.100000000000001" customHeight="1" x14ac:dyDescent="0.25">
      <c r="A1084" s="298"/>
      <c r="B1084" s="298"/>
      <c r="C1084" s="298"/>
      <c r="D1084" s="298"/>
      <c r="E1084" s="298"/>
    </row>
    <row r="1085" spans="1:5" ht="20.100000000000001" customHeight="1" x14ac:dyDescent="0.25">
      <c r="A1085" s="298"/>
      <c r="B1085" s="298"/>
      <c r="C1085" s="298"/>
      <c r="D1085" s="298"/>
      <c r="E1085" s="298"/>
    </row>
    <row r="1086" spans="1:5" ht="20.100000000000001" customHeight="1" x14ac:dyDescent="0.25">
      <c r="A1086" s="298"/>
      <c r="B1086" s="298"/>
      <c r="C1086" s="298"/>
      <c r="D1086" s="298"/>
      <c r="E1086" s="298"/>
    </row>
    <row r="1087" spans="1:5" ht="20.100000000000001" customHeight="1" x14ac:dyDescent="0.25">
      <c r="A1087" s="298"/>
      <c r="B1087" s="298"/>
      <c r="C1087" s="298"/>
      <c r="D1087" s="298"/>
      <c r="E1087" s="298"/>
    </row>
    <row r="1088" spans="1:5" ht="20.100000000000001" customHeight="1" x14ac:dyDescent="0.25">
      <c r="A1088" s="298"/>
      <c r="B1088" s="298"/>
      <c r="C1088" s="298"/>
      <c r="D1088" s="298"/>
      <c r="E1088" s="298"/>
    </row>
    <row r="1089" spans="1:5" ht="20.100000000000001" customHeight="1" x14ac:dyDescent="0.25">
      <c r="A1089" s="298"/>
      <c r="B1089" s="298"/>
      <c r="C1089" s="298"/>
      <c r="D1089" s="298"/>
      <c r="E1089" s="298"/>
    </row>
    <row r="1090" spans="1:5" ht="20.100000000000001" customHeight="1" x14ac:dyDescent="0.25">
      <c r="A1090" s="298"/>
      <c r="B1090" s="298"/>
      <c r="C1090" s="298"/>
      <c r="D1090" s="298"/>
      <c r="E1090" s="298"/>
    </row>
    <row r="1091" spans="1:5" ht="20.100000000000001" customHeight="1" x14ac:dyDescent="0.25">
      <c r="A1091" s="298"/>
      <c r="B1091" s="298"/>
      <c r="C1091" s="298"/>
      <c r="D1091" s="298"/>
      <c r="E1091" s="298"/>
    </row>
    <row r="1092" spans="1:5" ht="20.100000000000001" customHeight="1" x14ac:dyDescent="0.25">
      <c r="A1092" s="298"/>
      <c r="B1092" s="298"/>
      <c r="C1092" s="298"/>
      <c r="D1092" s="298"/>
      <c r="E1092" s="298"/>
    </row>
    <row r="1093" spans="1:5" ht="20.100000000000001" customHeight="1" x14ac:dyDescent="0.25">
      <c r="A1093" s="298"/>
      <c r="B1093" s="298"/>
      <c r="C1093" s="298"/>
      <c r="D1093" s="298"/>
      <c r="E1093" s="298"/>
    </row>
    <row r="1094" spans="1:5" ht="20.100000000000001" customHeight="1" x14ac:dyDescent="0.25">
      <c r="A1094" s="298"/>
      <c r="B1094" s="298"/>
      <c r="C1094" s="298"/>
      <c r="D1094" s="298"/>
      <c r="E1094" s="298"/>
    </row>
    <row r="1095" spans="1:5" ht="20.100000000000001" customHeight="1" x14ac:dyDescent="0.25">
      <c r="A1095" s="298"/>
      <c r="B1095" s="298"/>
      <c r="C1095" s="298"/>
      <c r="D1095" s="298"/>
      <c r="E1095" s="298"/>
    </row>
    <row r="1096" spans="1:5" ht="20.100000000000001" customHeight="1" x14ac:dyDescent="0.25">
      <c r="A1096" s="298"/>
      <c r="B1096" s="298"/>
      <c r="C1096" s="298"/>
      <c r="D1096" s="298"/>
      <c r="E1096" s="298"/>
    </row>
    <row r="1097" spans="1:5" ht="20.100000000000001" customHeight="1" x14ac:dyDescent="0.25">
      <c r="A1097" s="298"/>
      <c r="B1097" s="298"/>
      <c r="C1097" s="298"/>
      <c r="D1097" s="298"/>
      <c r="E1097" s="298"/>
    </row>
    <row r="1098" spans="1:5" ht="20.100000000000001" customHeight="1" x14ac:dyDescent="0.25">
      <c r="A1098" s="298"/>
      <c r="B1098" s="298"/>
      <c r="C1098" s="298"/>
      <c r="D1098" s="298"/>
      <c r="E1098" s="298"/>
    </row>
    <row r="1099" spans="1:5" ht="20.100000000000001" customHeight="1" x14ac:dyDescent="0.25">
      <c r="A1099" s="298"/>
      <c r="B1099" s="298"/>
      <c r="C1099" s="298"/>
      <c r="D1099" s="298"/>
      <c r="E1099" s="298"/>
    </row>
    <row r="1100" spans="1:5" ht="20.100000000000001" customHeight="1" x14ac:dyDescent="0.25">
      <c r="A1100" s="298"/>
      <c r="B1100" s="298"/>
      <c r="C1100" s="298"/>
      <c r="D1100" s="298"/>
      <c r="E1100" s="298"/>
    </row>
    <row r="1101" spans="1:5" ht="20.100000000000001" customHeight="1" x14ac:dyDescent="0.25">
      <c r="A1101" s="298"/>
      <c r="B1101" s="298"/>
      <c r="C1101" s="298"/>
      <c r="D1101" s="298"/>
      <c r="E1101" s="298"/>
    </row>
    <row r="1102" spans="1:5" ht="20.100000000000001" customHeight="1" x14ac:dyDescent="0.25">
      <c r="A1102" s="298"/>
      <c r="B1102" s="298"/>
      <c r="C1102" s="298"/>
      <c r="D1102" s="298"/>
      <c r="E1102" s="298"/>
    </row>
    <row r="1103" spans="1:5" ht="20.100000000000001" customHeight="1" x14ac:dyDescent="0.25">
      <c r="A1103" s="298"/>
      <c r="B1103" s="298"/>
      <c r="C1103" s="298"/>
      <c r="D1103" s="298"/>
      <c r="E1103" s="298"/>
    </row>
    <row r="1104" spans="1:5" ht="20.100000000000001" customHeight="1" x14ac:dyDescent="0.25">
      <c r="A1104" s="298"/>
      <c r="B1104" s="298"/>
      <c r="C1104" s="298"/>
      <c r="D1104" s="298"/>
      <c r="E1104" s="298"/>
    </row>
    <row r="1105" spans="1:5" ht="20.100000000000001" customHeight="1" x14ac:dyDescent="0.25">
      <c r="A1105" s="298"/>
      <c r="B1105" s="298"/>
      <c r="C1105" s="298"/>
      <c r="D1105" s="298"/>
      <c r="E1105" s="298"/>
    </row>
    <row r="1106" spans="1:5" ht="20.100000000000001" customHeight="1" x14ac:dyDescent="0.25">
      <c r="A1106" s="298"/>
      <c r="B1106" s="298"/>
      <c r="C1106" s="298"/>
      <c r="D1106" s="298"/>
      <c r="E1106" s="298"/>
    </row>
    <row r="1107" spans="1:5" ht="20.100000000000001" customHeight="1" x14ac:dyDescent="0.25">
      <c r="A1107" s="298"/>
      <c r="B1107" s="298"/>
      <c r="C1107" s="298"/>
      <c r="D1107" s="298"/>
      <c r="E1107" s="298"/>
    </row>
    <row r="1108" spans="1:5" ht="20.100000000000001" customHeight="1" x14ac:dyDescent="0.25">
      <c r="A1108" s="298"/>
      <c r="B1108" s="298"/>
      <c r="C1108" s="298"/>
      <c r="D1108" s="298"/>
      <c r="E1108" s="298"/>
    </row>
    <row r="1109" spans="1:5" ht="20.100000000000001" customHeight="1" x14ac:dyDescent="0.25">
      <c r="A1109" s="298"/>
      <c r="B1109" s="298"/>
      <c r="C1109" s="298"/>
      <c r="D1109" s="298"/>
      <c r="E1109" s="298"/>
    </row>
    <row r="1110" spans="1:5" ht="20.100000000000001" customHeight="1" x14ac:dyDescent="0.25">
      <c r="A1110" s="298"/>
      <c r="B1110" s="298"/>
      <c r="C1110" s="298"/>
      <c r="D1110" s="298"/>
      <c r="E1110" s="298"/>
    </row>
    <row r="1111" spans="1:5" ht="20.100000000000001" customHeight="1" x14ac:dyDescent="0.25">
      <c r="A1111" s="298"/>
      <c r="B1111" s="298"/>
      <c r="C1111" s="298"/>
      <c r="D1111" s="298"/>
      <c r="E1111" s="298"/>
    </row>
    <row r="1112" spans="1:5" ht="20.100000000000001" customHeight="1" x14ac:dyDescent="0.25">
      <c r="A1112" s="298"/>
      <c r="B1112" s="298"/>
      <c r="C1112" s="298"/>
      <c r="D1112" s="298"/>
      <c r="E1112" s="298"/>
    </row>
    <row r="1113" spans="1:5" ht="20.100000000000001" customHeight="1" x14ac:dyDescent="0.25">
      <c r="A1113" s="298"/>
      <c r="B1113" s="298"/>
      <c r="C1113" s="298"/>
      <c r="D1113" s="298"/>
      <c r="E1113" s="298"/>
    </row>
    <row r="1114" spans="1:5" ht="20.100000000000001" customHeight="1" x14ac:dyDescent="0.25">
      <c r="A1114" s="298"/>
      <c r="B1114" s="298"/>
      <c r="C1114" s="298"/>
      <c r="D1114" s="298"/>
      <c r="E1114" s="298"/>
    </row>
    <row r="1115" spans="1:5" ht="20.100000000000001" customHeight="1" x14ac:dyDescent="0.25">
      <c r="A1115" s="298"/>
      <c r="B1115" s="298"/>
      <c r="C1115" s="298"/>
      <c r="D1115" s="298"/>
      <c r="E1115" s="298"/>
    </row>
    <row r="1116" spans="1:5" ht="20.100000000000001" customHeight="1" x14ac:dyDescent="0.25">
      <c r="A1116" s="298"/>
      <c r="B1116" s="298"/>
      <c r="C1116" s="298"/>
      <c r="D1116" s="298"/>
      <c r="E1116" s="298"/>
    </row>
    <row r="1117" spans="1:5" ht="20.100000000000001" customHeight="1" x14ac:dyDescent="0.25">
      <c r="A1117" s="298"/>
      <c r="B1117" s="298"/>
      <c r="C1117" s="298"/>
      <c r="D1117" s="298"/>
      <c r="E1117" s="298"/>
    </row>
    <row r="1118" spans="1:5" ht="20.100000000000001" customHeight="1" x14ac:dyDescent="0.25">
      <c r="A1118" s="298"/>
      <c r="B1118" s="298"/>
      <c r="C1118" s="298"/>
      <c r="D1118" s="298"/>
      <c r="E1118" s="298"/>
    </row>
    <row r="1119" spans="1:5" ht="20.100000000000001" customHeight="1" x14ac:dyDescent="0.25">
      <c r="A1119" s="298"/>
      <c r="B1119" s="298"/>
      <c r="C1119" s="298"/>
      <c r="D1119" s="298"/>
      <c r="E1119" s="298"/>
    </row>
    <row r="1120" spans="1:5" ht="20.100000000000001" customHeight="1" x14ac:dyDescent="0.25">
      <c r="A1120" s="298"/>
      <c r="B1120" s="298"/>
      <c r="C1120" s="298"/>
      <c r="D1120" s="298"/>
      <c r="E1120" s="298"/>
    </row>
    <row r="1121" spans="1:5" ht="20.100000000000001" customHeight="1" x14ac:dyDescent="0.25">
      <c r="A1121" s="298"/>
      <c r="B1121" s="298"/>
      <c r="C1121" s="298"/>
      <c r="D1121" s="298"/>
      <c r="E1121" s="298"/>
    </row>
    <row r="1122" spans="1:5" ht="20.100000000000001" customHeight="1" x14ac:dyDescent="0.25">
      <c r="A1122" s="298"/>
      <c r="B1122" s="298"/>
      <c r="C1122" s="298"/>
      <c r="D1122" s="298"/>
      <c r="E1122" s="298"/>
    </row>
    <row r="1123" spans="1:5" ht="20.100000000000001" customHeight="1" x14ac:dyDescent="0.25">
      <c r="A1123" s="298"/>
      <c r="B1123" s="298"/>
      <c r="C1123" s="298"/>
      <c r="D1123" s="298"/>
      <c r="E1123" s="298"/>
    </row>
    <row r="1124" spans="1:5" ht="20.100000000000001" customHeight="1" x14ac:dyDescent="0.25">
      <c r="A1124" s="298"/>
      <c r="B1124" s="298"/>
      <c r="C1124" s="298"/>
      <c r="D1124" s="298"/>
      <c r="E1124" s="298"/>
    </row>
    <row r="1125" spans="1:5" ht="20.100000000000001" customHeight="1" x14ac:dyDescent="0.25">
      <c r="A1125" s="298"/>
      <c r="B1125" s="298"/>
      <c r="C1125" s="298"/>
      <c r="D1125" s="298"/>
      <c r="E1125" s="298"/>
    </row>
    <row r="1126" spans="1:5" ht="20.100000000000001" customHeight="1" x14ac:dyDescent="0.25">
      <c r="A1126" s="298"/>
      <c r="B1126" s="298"/>
      <c r="C1126" s="298"/>
      <c r="D1126" s="298"/>
      <c r="E1126" s="298"/>
    </row>
    <row r="1127" spans="1:5" ht="20.100000000000001" customHeight="1" x14ac:dyDescent="0.25">
      <c r="A1127" s="298"/>
      <c r="B1127" s="298"/>
      <c r="C1127" s="298"/>
      <c r="D1127" s="298"/>
      <c r="E1127" s="298"/>
    </row>
    <row r="1128" spans="1:5" ht="20.100000000000001" customHeight="1" x14ac:dyDescent="0.25">
      <c r="A1128" s="298"/>
      <c r="B1128" s="298"/>
      <c r="C1128" s="298"/>
      <c r="D1128" s="298"/>
      <c r="E1128" s="298"/>
    </row>
    <row r="1129" spans="1:5" ht="20.100000000000001" customHeight="1" x14ac:dyDescent="0.25">
      <c r="A1129" s="298"/>
      <c r="B1129" s="298"/>
      <c r="C1129" s="298"/>
      <c r="D1129" s="298"/>
      <c r="E1129" s="298"/>
    </row>
    <row r="1130" spans="1:5" ht="20.100000000000001" customHeight="1" x14ac:dyDescent="0.25">
      <c r="A1130" s="298"/>
      <c r="B1130" s="298"/>
      <c r="C1130" s="298"/>
      <c r="D1130" s="298"/>
      <c r="E1130" s="298"/>
    </row>
    <row r="1131" spans="1:5" ht="20.100000000000001" customHeight="1" x14ac:dyDescent="0.25">
      <c r="A1131" s="298"/>
      <c r="B1131" s="298"/>
      <c r="C1131" s="298"/>
      <c r="D1131" s="298"/>
      <c r="E1131" s="298"/>
    </row>
    <row r="1132" spans="1:5" ht="20.100000000000001" customHeight="1" x14ac:dyDescent="0.25">
      <c r="A1132" s="298"/>
      <c r="B1132" s="298"/>
      <c r="C1132" s="298"/>
      <c r="D1132" s="298"/>
      <c r="E1132" s="298"/>
    </row>
    <row r="1133" spans="1:5" ht="20.100000000000001" customHeight="1" x14ac:dyDescent="0.25">
      <c r="A1133" s="298"/>
      <c r="B1133" s="298"/>
      <c r="C1133" s="298"/>
      <c r="D1133" s="298"/>
      <c r="E1133" s="298"/>
    </row>
    <row r="1134" spans="1:5" ht="20.100000000000001" customHeight="1" x14ac:dyDescent="0.25">
      <c r="A1134" s="298"/>
      <c r="B1134" s="298"/>
      <c r="C1134" s="298"/>
      <c r="D1134" s="298"/>
      <c r="E1134" s="298"/>
    </row>
    <row r="1135" spans="1:5" ht="20.100000000000001" customHeight="1" x14ac:dyDescent="0.25">
      <c r="A1135" s="298"/>
      <c r="B1135" s="298"/>
      <c r="C1135" s="298"/>
      <c r="D1135" s="298"/>
      <c r="E1135" s="298"/>
    </row>
    <row r="1136" spans="1:5" ht="20.100000000000001" customHeight="1" x14ac:dyDescent="0.25">
      <c r="A1136" s="298"/>
      <c r="B1136" s="298"/>
      <c r="C1136" s="298"/>
      <c r="D1136" s="298"/>
      <c r="E1136" s="298"/>
    </row>
    <row r="1137" spans="1:5" ht="20.100000000000001" customHeight="1" x14ac:dyDescent="0.25">
      <c r="A1137" s="298"/>
      <c r="B1137" s="298"/>
      <c r="C1137" s="298"/>
      <c r="D1137" s="298"/>
      <c r="E1137" s="298"/>
    </row>
    <row r="1138" spans="1:5" ht="20.100000000000001" customHeight="1" x14ac:dyDescent="0.25">
      <c r="A1138" s="298"/>
      <c r="B1138" s="298"/>
      <c r="C1138" s="298"/>
      <c r="D1138" s="298"/>
      <c r="E1138" s="298"/>
    </row>
    <row r="1139" spans="1:5" ht="20.100000000000001" customHeight="1" x14ac:dyDescent="0.25">
      <c r="A1139" s="298"/>
      <c r="B1139" s="298"/>
      <c r="C1139" s="298"/>
      <c r="D1139" s="298"/>
      <c r="E1139" s="298"/>
    </row>
    <row r="1140" spans="1:5" ht="20.100000000000001" customHeight="1" x14ac:dyDescent="0.25">
      <c r="A1140" s="298"/>
      <c r="B1140" s="298"/>
      <c r="C1140" s="298"/>
      <c r="D1140" s="298"/>
      <c r="E1140" s="298"/>
    </row>
    <row r="1141" spans="1:5" ht="20.100000000000001" customHeight="1" x14ac:dyDescent="0.25">
      <c r="A1141" s="298"/>
      <c r="B1141" s="298"/>
      <c r="C1141" s="298"/>
      <c r="D1141" s="298"/>
      <c r="E1141" s="298"/>
    </row>
    <row r="1142" spans="1:5" ht="20.100000000000001" customHeight="1" x14ac:dyDescent="0.25">
      <c r="A1142" s="298"/>
      <c r="B1142" s="298"/>
      <c r="C1142" s="298"/>
      <c r="D1142" s="298"/>
      <c r="E1142" s="298"/>
    </row>
    <row r="1143" spans="1:5" ht="20.100000000000001" customHeight="1" x14ac:dyDescent="0.25">
      <c r="A1143" s="298"/>
      <c r="B1143" s="298"/>
      <c r="C1143" s="298"/>
      <c r="D1143" s="298"/>
      <c r="E1143" s="298"/>
    </row>
    <row r="1144" spans="1:5" ht="20.100000000000001" customHeight="1" x14ac:dyDescent="0.25">
      <c r="A1144" s="298"/>
      <c r="B1144" s="298"/>
      <c r="C1144" s="298"/>
      <c r="D1144" s="298"/>
      <c r="E1144" s="298"/>
    </row>
    <row r="1145" spans="1:5" ht="20.100000000000001" customHeight="1" x14ac:dyDescent="0.25">
      <c r="A1145" s="298"/>
      <c r="B1145" s="298"/>
      <c r="C1145" s="298"/>
      <c r="D1145" s="298"/>
      <c r="E1145" s="298"/>
    </row>
    <row r="1146" spans="1:5" ht="20.100000000000001" customHeight="1" x14ac:dyDescent="0.25">
      <c r="A1146" s="298"/>
      <c r="B1146" s="298"/>
      <c r="C1146" s="298"/>
      <c r="D1146" s="298"/>
      <c r="E1146" s="298"/>
    </row>
    <row r="1147" spans="1:5" ht="20.100000000000001" customHeight="1" x14ac:dyDescent="0.25">
      <c r="A1147" s="298"/>
      <c r="B1147" s="298"/>
      <c r="C1147" s="298"/>
      <c r="D1147" s="298"/>
      <c r="E1147" s="298"/>
    </row>
    <row r="1148" spans="1:5" ht="20.100000000000001" customHeight="1" x14ac:dyDescent="0.25">
      <c r="A1148" s="298"/>
      <c r="B1148" s="298"/>
      <c r="C1148" s="298"/>
      <c r="D1148" s="298"/>
      <c r="E1148" s="298"/>
    </row>
    <row r="1149" spans="1:5" ht="20.100000000000001" customHeight="1" x14ac:dyDescent="0.25">
      <c r="A1149" s="298"/>
      <c r="B1149" s="298"/>
      <c r="C1149" s="298"/>
      <c r="D1149" s="298"/>
      <c r="E1149" s="298"/>
    </row>
    <row r="1150" spans="1:5" ht="20.100000000000001" customHeight="1" x14ac:dyDescent="0.25">
      <c r="A1150" s="298"/>
      <c r="B1150" s="298"/>
      <c r="C1150" s="298"/>
      <c r="D1150" s="298"/>
      <c r="E1150" s="298"/>
    </row>
    <row r="1151" spans="1:5" ht="20.100000000000001" customHeight="1" x14ac:dyDescent="0.25">
      <c r="A1151" s="298"/>
      <c r="B1151" s="298"/>
      <c r="C1151" s="298"/>
      <c r="D1151" s="298"/>
      <c r="E1151" s="298"/>
    </row>
    <row r="1152" spans="1:5" ht="20.100000000000001" customHeight="1" x14ac:dyDescent="0.25">
      <c r="A1152" s="298"/>
      <c r="B1152" s="298"/>
      <c r="C1152" s="298"/>
      <c r="D1152" s="298"/>
      <c r="E1152" s="298"/>
    </row>
    <row r="1153" spans="1:5" ht="20.100000000000001" customHeight="1" x14ac:dyDescent="0.25">
      <c r="A1153" s="298"/>
      <c r="B1153" s="298"/>
      <c r="C1153" s="298"/>
      <c r="D1153" s="298"/>
      <c r="E1153" s="298"/>
    </row>
    <row r="1154" spans="1:5" ht="20.100000000000001" customHeight="1" x14ac:dyDescent="0.25">
      <c r="A1154" s="298"/>
      <c r="B1154" s="298"/>
      <c r="C1154" s="298"/>
      <c r="D1154" s="298"/>
      <c r="E1154" s="298"/>
    </row>
    <row r="1155" spans="1:5" ht="20.100000000000001" customHeight="1" x14ac:dyDescent="0.25">
      <c r="A1155" s="298"/>
      <c r="B1155" s="298"/>
      <c r="C1155" s="298"/>
      <c r="D1155" s="298"/>
      <c r="E1155" s="298"/>
    </row>
    <row r="1156" spans="1:5" ht="20.100000000000001" customHeight="1" x14ac:dyDescent="0.25">
      <c r="A1156" s="298"/>
      <c r="B1156" s="298"/>
      <c r="C1156" s="298"/>
      <c r="D1156" s="298"/>
      <c r="E1156" s="298"/>
    </row>
    <row r="1157" spans="1:5" ht="20.100000000000001" customHeight="1" x14ac:dyDescent="0.25">
      <c r="A1157" s="298"/>
      <c r="B1157" s="298"/>
      <c r="C1157" s="298"/>
      <c r="D1157" s="298"/>
      <c r="E1157" s="298"/>
    </row>
    <row r="1158" spans="1:5" ht="20.100000000000001" customHeight="1" x14ac:dyDescent="0.25">
      <c r="A1158" s="298"/>
      <c r="B1158" s="298"/>
      <c r="C1158" s="298"/>
      <c r="D1158" s="298"/>
      <c r="E1158" s="298"/>
    </row>
    <row r="1159" spans="1:5" ht="20.100000000000001" customHeight="1" x14ac:dyDescent="0.25">
      <c r="A1159" s="298"/>
      <c r="B1159" s="298"/>
      <c r="C1159" s="298"/>
      <c r="D1159" s="298"/>
      <c r="E1159" s="298"/>
    </row>
    <row r="1160" spans="1:5" ht="20.100000000000001" customHeight="1" x14ac:dyDescent="0.25">
      <c r="A1160" s="298"/>
      <c r="B1160" s="298"/>
      <c r="C1160" s="298"/>
      <c r="D1160" s="298"/>
      <c r="E1160" s="298"/>
    </row>
    <row r="1161" spans="1:5" ht="20.100000000000001" customHeight="1" x14ac:dyDescent="0.25">
      <c r="A1161" s="298"/>
      <c r="B1161" s="298"/>
      <c r="C1161" s="298"/>
      <c r="D1161" s="298"/>
      <c r="E1161" s="298"/>
    </row>
    <row r="1162" spans="1:5" ht="20.100000000000001" customHeight="1" x14ac:dyDescent="0.25">
      <c r="A1162" s="298"/>
      <c r="B1162" s="298"/>
      <c r="C1162" s="298"/>
      <c r="D1162" s="298"/>
      <c r="E1162" s="298"/>
    </row>
    <row r="1163" spans="1:5" ht="20.100000000000001" customHeight="1" x14ac:dyDescent="0.25">
      <c r="A1163" s="298"/>
      <c r="B1163" s="298"/>
      <c r="C1163" s="298"/>
      <c r="D1163" s="298"/>
      <c r="E1163" s="298"/>
    </row>
    <row r="1164" spans="1:5" ht="20.100000000000001" customHeight="1" x14ac:dyDescent="0.25">
      <c r="A1164" s="298"/>
      <c r="B1164" s="298"/>
      <c r="C1164" s="298"/>
      <c r="D1164" s="298"/>
      <c r="E1164" s="298"/>
    </row>
    <row r="1165" spans="1:5" ht="20.100000000000001" customHeight="1" x14ac:dyDescent="0.25">
      <c r="A1165" s="298"/>
      <c r="B1165" s="298"/>
      <c r="C1165" s="298"/>
      <c r="D1165" s="298"/>
      <c r="E1165" s="298"/>
    </row>
    <row r="1166" spans="1:5" ht="20.100000000000001" customHeight="1" x14ac:dyDescent="0.25">
      <c r="A1166" s="298"/>
      <c r="B1166" s="298"/>
      <c r="C1166" s="298"/>
      <c r="D1166" s="298"/>
      <c r="E1166" s="298"/>
    </row>
    <row r="1167" spans="1:5" ht="20.100000000000001" customHeight="1" x14ac:dyDescent="0.25">
      <c r="A1167" s="298"/>
      <c r="B1167" s="298"/>
      <c r="C1167" s="298"/>
      <c r="D1167" s="298"/>
      <c r="E1167" s="298"/>
    </row>
    <row r="1168" spans="1:5" ht="20.100000000000001" customHeight="1" x14ac:dyDescent="0.25">
      <c r="A1168" s="298"/>
      <c r="B1168" s="298"/>
      <c r="C1168" s="298"/>
      <c r="D1168" s="298"/>
      <c r="E1168" s="298"/>
    </row>
    <row r="1169" spans="1:5" ht="20.100000000000001" customHeight="1" x14ac:dyDescent="0.25">
      <c r="A1169" s="298"/>
      <c r="B1169" s="298"/>
      <c r="C1169" s="298"/>
      <c r="D1169" s="298"/>
      <c r="E1169" s="298"/>
    </row>
    <row r="1170" spans="1:5" ht="20.100000000000001" customHeight="1" x14ac:dyDescent="0.25">
      <c r="A1170" s="298"/>
      <c r="B1170" s="298"/>
      <c r="C1170" s="298"/>
      <c r="D1170" s="298"/>
      <c r="E1170" s="298"/>
    </row>
    <row r="1171" spans="1:5" ht="20.100000000000001" customHeight="1" x14ac:dyDescent="0.25">
      <c r="A1171" s="298"/>
      <c r="B1171" s="298"/>
      <c r="C1171" s="298"/>
      <c r="D1171" s="298"/>
      <c r="E1171" s="298"/>
    </row>
    <row r="1172" spans="1:5" ht="20.100000000000001" customHeight="1" x14ac:dyDescent="0.25">
      <c r="A1172" s="298"/>
      <c r="B1172" s="298"/>
      <c r="C1172" s="298"/>
      <c r="D1172" s="298"/>
      <c r="E1172" s="298"/>
    </row>
    <row r="1173" spans="1:5" ht="20.100000000000001" customHeight="1" x14ac:dyDescent="0.25">
      <c r="A1173" s="298"/>
      <c r="B1173" s="298"/>
      <c r="C1173" s="298"/>
      <c r="D1173" s="298"/>
      <c r="E1173" s="298"/>
    </row>
    <row r="1174" spans="1:5" ht="20.100000000000001" customHeight="1" x14ac:dyDescent="0.25">
      <c r="A1174" s="298"/>
      <c r="B1174" s="298"/>
      <c r="C1174" s="298"/>
      <c r="D1174" s="298"/>
      <c r="E1174" s="298"/>
    </row>
    <row r="1175" spans="1:5" ht="20.100000000000001" customHeight="1" x14ac:dyDescent="0.25">
      <c r="A1175" s="298"/>
      <c r="B1175" s="298"/>
      <c r="C1175" s="298"/>
      <c r="D1175" s="298"/>
      <c r="E1175" s="298"/>
    </row>
    <row r="1176" spans="1:5" ht="20.100000000000001" customHeight="1" x14ac:dyDescent="0.25">
      <c r="A1176" s="298"/>
      <c r="B1176" s="298"/>
      <c r="C1176" s="298"/>
      <c r="D1176" s="298"/>
      <c r="E1176" s="298"/>
    </row>
    <row r="1177" spans="1:5" ht="20.100000000000001" customHeight="1" x14ac:dyDescent="0.25">
      <c r="A1177" s="298"/>
      <c r="B1177" s="298"/>
      <c r="C1177" s="298"/>
      <c r="D1177" s="298"/>
      <c r="E1177" s="298"/>
    </row>
    <row r="1178" spans="1:5" ht="20.100000000000001" customHeight="1" x14ac:dyDescent="0.25">
      <c r="A1178" s="298"/>
      <c r="B1178" s="298"/>
      <c r="C1178" s="298"/>
      <c r="D1178" s="298"/>
      <c r="E1178" s="298"/>
    </row>
    <row r="1179" spans="1:5" ht="20.100000000000001" customHeight="1" x14ac:dyDescent="0.25">
      <c r="A1179" s="298"/>
      <c r="B1179" s="298"/>
      <c r="C1179" s="298"/>
      <c r="D1179" s="298"/>
      <c r="E1179" s="298"/>
    </row>
    <row r="1180" spans="1:5" ht="20.100000000000001" customHeight="1" x14ac:dyDescent="0.25">
      <c r="A1180" s="298"/>
      <c r="B1180" s="298"/>
      <c r="C1180" s="298"/>
      <c r="D1180" s="298"/>
      <c r="E1180" s="298"/>
    </row>
    <row r="1181" spans="1:5" ht="20.100000000000001" customHeight="1" x14ac:dyDescent="0.25">
      <c r="A1181" s="298"/>
      <c r="B1181" s="298"/>
      <c r="C1181" s="298"/>
      <c r="D1181" s="298"/>
      <c r="E1181" s="298"/>
    </row>
    <row r="1182" spans="1:5" ht="20.100000000000001" customHeight="1" x14ac:dyDescent="0.25">
      <c r="A1182" s="298"/>
      <c r="B1182" s="298"/>
      <c r="C1182" s="298"/>
      <c r="D1182" s="298"/>
      <c r="E1182" s="298"/>
    </row>
    <row r="1183" spans="1:5" ht="20.100000000000001" customHeight="1" x14ac:dyDescent="0.25">
      <c r="A1183" s="298"/>
      <c r="B1183" s="298"/>
      <c r="C1183" s="298"/>
      <c r="D1183" s="298"/>
      <c r="E1183" s="298"/>
    </row>
    <row r="1184" spans="1:5" ht="20.100000000000001" customHeight="1" x14ac:dyDescent="0.25">
      <c r="A1184" s="298"/>
      <c r="B1184" s="298"/>
      <c r="C1184" s="298"/>
      <c r="D1184" s="298"/>
      <c r="E1184" s="298"/>
    </row>
    <row r="1185" spans="1:5" ht="20.100000000000001" customHeight="1" x14ac:dyDescent="0.25">
      <c r="A1185" s="298"/>
      <c r="B1185" s="298"/>
      <c r="C1185" s="298"/>
      <c r="D1185" s="298"/>
      <c r="E1185" s="298"/>
    </row>
    <row r="1186" spans="1:5" ht="20.100000000000001" customHeight="1" x14ac:dyDescent="0.25">
      <c r="A1186" s="298"/>
      <c r="B1186" s="298"/>
      <c r="C1186" s="298"/>
      <c r="D1186" s="298"/>
      <c r="E1186" s="298"/>
    </row>
    <row r="1187" spans="1:5" ht="20.100000000000001" customHeight="1" x14ac:dyDescent="0.25">
      <c r="A1187" s="298"/>
      <c r="B1187" s="298"/>
      <c r="C1187" s="298"/>
      <c r="D1187" s="298"/>
      <c r="E1187" s="298"/>
    </row>
    <row r="1188" spans="1:5" ht="20.100000000000001" customHeight="1" x14ac:dyDescent="0.25">
      <c r="A1188" s="298"/>
      <c r="B1188" s="298"/>
      <c r="C1188" s="298"/>
      <c r="D1188" s="298"/>
      <c r="E1188" s="298"/>
    </row>
    <row r="1189" spans="1:5" ht="20.100000000000001" customHeight="1" x14ac:dyDescent="0.25">
      <c r="A1189" s="298"/>
      <c r="B1189" s="298"/>
      <c r="C1189" s="298"/>
      <c r="D1189" s="298"/>
      <c r="E1189" s="298"/>
    </row>
    <row r="1190" spans="1:5" ht="20.100000000000001" customHeight="1" x14ac:dyDescent="0.25">
      <c r="A1190" s="298"/>
      <c r="B1190" s="298"/>
      <c r="C1190" s="298"/>
      <c r="D1190" s="298"/>
      <c r="E1190" s="298"/>
    </row>
    <row r="1191" spans="1:5" ht="20.100000000000001" customHeight="1" x14ac:dyDescent="0.25">
      <c r="A1191" s="298"/>
      <c r="B1191" s="298"/>
      <c r="C1191" s="298"/>
      <c r="D1191" s="298"/>
      <c r="E1191" s="298"/>
    </row>
    <row r="1192" spans="1:5" ht="20.100000000000001" customHeight="1" x14ac:dyDescent="0.25">
      <c r="A1192" s="298"/>
      <c r="B1192" s="298"/>
      <c r="C1192" s="298"/>
      <c r="D1192" s="298"/>
      <c r="E1192" s="298"/>
    </row>
    <row r="1193" spans="1:5" ht="20.100000000000001" customHeight="1" x14ac:dyDescent="0.25">
      <c r="A1193" s="298"/>
      <c r="B1193" s="298"/>
      <c r="C1193" s="298"/>
      <c r="D1193" s="298"/>
      <c r="E1193" s="298"/>
    </row>
    <row r="1194" spans="1:5" ht="20.100000000000001" customHeight="1" x14ac:dyDescent="0.25">
      <c r="A1194" s="298"/>
      <c r="B1194" s="298"/>
      <c r="C1194" s="298"/>
      <c r="D1194" s="298"/>
      <c r="E1194" s="298"/>
    </row>
    <row r="1195" spans="1:5" ht="20.100000000000001" customHeight="1" x14ac:dyDescent="0.25">
      <c r="A1195" s="298"/>
      <c r="B1195" s="298"/>
      <c r="C1195" s="298"/>
      <c r="D1195" s="298"/>
      <c r="E1195" s="298"/>
    </row>
    <row r="1196" spans="1:5" ht="20.100000000000001" customHeight="1" x14ac:dyDescent="0.25">
      <c r="A1196" s="298"/>
      <c r="B1196" s="298"/>
      <c r="C1196" s="298"/>
      <c r="D1196" s="298"/>
      <c r="E1196" s="298"/>
    </row>
    <row r="1197" spans="1:5" ht="20.100000000000001" customHeight="1" x14ac:dyDescent="0.25">
      <c r="A1197" s="298"/>
      <c r="B1197" s="298"/>
      <c r="C1197" s="298"/>
      <c r="D1197" s="298"/>
      <c r="E1197" s="298"/>
    </row>
    <row r="1198" spans="1:5" ht="20.100000000000001" customHeight="1" x14ac:dyDescent="0.25">
      <c r="A1198" s="298"/>
      <c r="B1198" s="298"/>
      <c r="C1198" s="298"/>
      <c r="D1198" s="298"/>
      <c r="E1198" s="298"/>
    </row>
    <row r="1199" spans="1:5" ht="20.100000000000001" customHeight="1" x14ac:dyDescent="0.25">
      <c r="A1199" s="298"/>
      <c r="B1199" s="298"/>
      <c r="C1199" s="298"/>
      <c r="D1199" s="298"/>
      <c r="E1199" s="298"/>
    </row>
    <row r="1200" spans="1:5" ht="20.100000000000001" customHeight="1" x14ac:dyDescent="0.25">
      <c r="A1200" s="298"/>
      <c r="B1200" s="298"/>
      <c r="C1200" s="298"/>
      <c r="D1200" s="298"/>
      <c r="E1200" s="298"/>
    </row>
    <row r="1201" spans="1:5" ht="20.100000000000001" customHeight="1" x14ac:dyDescent="0.25">
      <c r="A1201" s="298"/>
      <c r="B1201" s="298"/>
      <c r="C1201" s="298"/>
      <c r="D1201" s="298"/>
      <c r="E1201" s="298"/>
    </row>
    <row r="1202" spans="1:5" ht="20.100000000000001" customHeight="1" x14ac:dyDescent="0.25">
      <c r="A1202" s="298"/>
      <c r="B1202" s="298"/>
      <c r="C1202" s="298"/>
      <c r="D1202" s="298"/>
      <c r="E1202" s="298"/>
    </row>
    <row r="1203" spans="1:5" ht="20.100000000000001" customHeight="1" x14ac:dyDescent="0.25">
      <c r="A1203" s="298"/>
      <c r="B1203" s="298"/>
      <c r="C1203" s="298"/>
      <c r="D1203" s="298"/>
      <c r="E1203" s="298"/>
    </row>
    <row r="1204" spans="1:5" ht="20.100000000000001" customHeight="1" x14ac:dyDescent="0.25">
      <c r="A1204" s="298"/>
      <c r="B1204" s="298"/>
      <c r="C1204" s="298"/>
      <c r="D1204" s="298"/>
      <c r="E1204" s="298"/>
    </row>
    <row r="1205" spans="1:5" ht="20.100000000000001" customHeight="1" x14ac:dyDescent="0.25">
      <c r="A1205" s="298"/>
      <c r="B1205" s="298"/>
      <c r="C1205" s="298"/>
      <c r="D1205" s="298"/>
      <c r="E1205" s="298"/>
    </row>
    <row r="1206" spans="1:5" ht="20.100000000000001" customHeight="1" x14ac:dyDescent="0.25">
      <c r="A1206" s="298"/>
      <c r="B1206" s="298"/>
      <c r="C1206" s="298"/>
      <c r="D1206" s="298"/>
      <c r="E1206" s="298"/>
    </row>
    <row r="1207" spans="1:5" ht="20.100000000000001" customHeight="1" x14ac:dyDescent="0.25">
      <c r="A1207" s="298"/>
      <c r="B1207" s="298"/>
      <c r="C1207" s="298"/>
      <c r="D1207" s="298"/>
      <c r="E1207" s="298"/>
    </row>
    <row r="1208" spans="1:5" ht="20.100000000000001" customHeight="1" x14ac:dyDescent="0.25">
      <c r="A1208" s="298"/>
      <c r="B1208" s="298"/>
      <c r="C1208" s="298"/>
      <c r="D1208" s="298"/>
      <c r="E1208" s="298"/>
    </row>
    <row r="1209" spans="1:5" ht="20.100000000000001" customHeight="1" x14ac:dyDescent="0.25">
      <c r="A1209" s="298"/>
      <c r="B1209" s="298"/>
      <c r="C1209" s="298"/>
      <c r="D1209" s="298"/>
      <c r="E1209" s="298"/>
    </row>
    <row r="1210" spans="1:5" ht="20.100000000000001" customHeight="1" x14ac:dyDescent="0.25">
      <c r="A1210" s="298"/>
      <c r="B1210" s="298"/>
      <c r="C1210" s="298"/>
      <c r="D1210" s="298"/>
      <c r="E1210" s="298"/>
    </row>
    <row r="1211" spans="1:5" ht="20.100000000000001" customHeight="1" x14ac:dyDescent="0.25">
      <c r="A1211" s="298"/>
      <c r="B1211" s="298"/>
      <c r="C1211" s="298"/>
      <c r="D1211" s="298"/>
      <c r="E1211" s="298"/>
    </row>
    <row r="1212" spans="1:5" ht="20.100000000000001" customHeight="1" x14ac:dyDescent="0.25">
      <c r="A1212" s="298"/>
      <c r="B1212" s="298"/>
      <c r="C1212" s="298"/>
      <c r="D1212" s="298"/>
      <c r="E1212" s="298"/>
    </row>
    <row r="1213" spans="1:5" ht="20.100000000000001" customHeight="1" x14ac:dyDescent="0.25">
      <c r="A1213" s="298"/>
      <c r="B1213" s="298"/>
      <c r="C1213" s="298"/>
      <c r="D1213" s="298"/>
      <c r="E1213" s="298"/>
    </row>
    <row r="1214" spans="1:5" ht="20.100000000000001" customHeight="1" x14ac:dyDescent="0.25">
      <c r="A1214" s="298"/>
      <c r="B1214" s="298"/>
      <c r="C1214" s="298"/>
      <c r="D1214" s="298"/>
      <c r="E1214" s="298"/>
    </row>
    <row r="1215" spans="1:5" ht="20.100000000000001" customHeight="1" x14ac:dyDescent="0.25">
      <c r="A1215" s="298"/>
      <c r="B1215" s="298"/>
      <c r="C1215" s="298"/>
      <c r="D1215" s="298"/>
      <c r="E1215" s="298"/>
    </row>
    <row r="1216" spans="1:5" ht="20.100000000000001" customHeight="1" x14ac:dyDescent="0.25">
      <c r="A1216" s="298"/>
      <c r="B1216" s="298"/>
      <c r="C1216" s="298"/>
      <c r="D1216" s="298"/>
      <c r="E1216" s="298"/>
    </row>
    <row r="1217" spans="1:5" ht="20.100000000000001" customHeight="1" x14ac:dyDescent="0.25">
      <c r="A1217" s="298"/>
      <c r="B1217" s="298"/>
      <c r="C1217" s="298"/>
      <c r="D1217" s="298"/>
      <c r="E1217" s="298"/>
    </row>
    <row r="1218" spans="1:5" ht="20.100000000000001" customHeight="1" x14ac:dyDescent="0.25">
      <c r="A1218" s="298"/>
      <c r="B1218" s="298"/>
      <c r="C1218" s="298"/>
      <c r="D1218" s="298"/>
      <c r="E1218" s="298"/>
    </row>
    <row r="1219" spans="1:5" ht="20.100000000000001" customHeight="1" x14ac:dyDescent="0.25">
      <c r="A1219" s="298"/>
      <c r="B1219" s="298"/>
      <c r="C1219" s="298"/>
      <c r="D1219" s="298"/>
      <c r="E1219" s="298"/>
    </row>
    <row r="1220" spans="1:5" ht="20.100000000000001" customHeight="1" x14ac:dyDescent="0.25">
      <c r="A1220" s="298"/>
      <c r="B1220" s="298"/>
      <c r="C1220" s="298"/>
      <c r="D1220" s="298"/>
      <c r="E1220" s="298"/>
    </row>
    <row r="1221" spans="1:5" ht="20.100000000000001" customHeight="1" x14ac:dyDescent="0.25">
      <c r="A1221" s="298"/>
      <c r="B1221" s="298"/>
      <c r="C1221" s="298"/>
      <c r="D1221" s="298"/>
      <c r="E1221" s="298"/>
    </row>
    <row r="1222" spans="1:5" ht="20.100000000000001" customHeight="1" x14ac:dyDescent="0.25">
      <c r="A1222" s="298"/>
      <c r="B1222" s="298"/>
      <c r="C1222" s="298"/>
      <c r="D1222" s="298"/>
      <c r="E1222" s="298"/>
    </row>
    <row r="1223" spans="1:5" ht="20.100000000000001" customHeight="1" x14ac:dyDescent="0.25">
      <c r="A1223" s="298"/>
      <c r="B1223" s="298"/>
      <c r="C1223" s="298"/>
      <c r="D1223" s="298"/>
      <c r="E1223" s="298"/>
    </row>
    <row r="1224" spans="1:5" ht="20.100000000000001" customHeight="1" x14ac:dyDescent="0.25">
      <c r="A1224" s="298"/>
      <c r="B1224" s="298"/>
      <c r="C1224" s="298"/>
      <c r="D1224" s="298"/>
      <c r="E1224" s="298"/>
    </row>
    <row r="1225" spans="1:5" ht="20.100000000000001" customHeight="1" x14ac:dyDescent="0.25">
      <c r="A1225" s="298"/>
      <c r="B1225" s="298"/>
      <c r="C1225" s="298"/>
      <c r="D1225" s="298"/>
      <c r="E1225" s="298"/>
    </row>
    <row r="1226" spans="1:5" ht="20.100000000000001" customHeight="1" x14ac:dyDescent="0.25">
      <c r="A1226" s="298"/>
      <c r="B1226" s="298"/>
      <c r="C1226" s="298"/>
      <c r="D1226" s="298"/>
      <c r="E1226" s="298"/>
    </row>
    <row r="1227" spans="1:5" ht="20.100000000000001" customHeight="1" x14ac:dyDescent="0.25">
      <c r="A1227" s="298"/>
      <c r="B1227" s="298"/>
      <c r="C1227" s="298"/>
      <c r="D1227" s="298"/>
      <c r="E1227" s="298"/>
    </row>
    <row r="1228" spans="1:5" ht="20.100000000000001" customHeight="1" x14ac:dyDescent="0.25">
      <c r="A1228" s="298"/>
      <c r="B1228" s="298"/>
      <c r="C1228" s="298"/>
      <c r="D1228" s="298"/>
      <c r="E1228" s="298"/>
    </row>
    <row r="1229" spans="1:5" ht="20.100000000000001" customHeight="1" x14ac:dyDescent="0.25">
      <c r="A1229" s="298"/>
      <c r="B1229" s="298"/>
      <c r="C1229" s="298"/>
      <c r="D1229" s="298"/>
      <c r="E1229" s="298"/>
    </row>
    <row r="1230" spans="1:5" ht="20.100000000000001" customHeight="1" x14ac:dyDescent="0.25">
      <c r="A1230" s="298"/>
      <c r="B1230" s="298"/>
      <c r="C1230" s="298"/>
      <c r="D1230" s="298"/>
      <c r="E1230" s="298"/>
    </row>
    <row r="1231" spans="1:5" ht="20.100000000000001" customHeight="1" x14ac:dyDescent="0.25">
      <c r="A1231" s="298"/>
      <c r="B1231" s="298"/>
      <c r="C1231" s="298"/>
      <c r="D1231" s="298"/>
      <c r="E1231" s="298"/>
    </row>
    <row r="1232" spans="1:5" ht="20.100000000000001" customHeight="1" x14ac:dyDescent="0.25">
      <c r="A1232" s="298"/>
      <c r="B1232" s="298"/>
      <c r="C1232" s="298"/>
      <c r="D1232" s="298"/>
      <c r="E1232" s="298"/>
    </row>
    <row r="1233" spans="1:5" ht="20.100000000000001" customHeight="1" x14ac:dyDescent="0.25">
      <c r="A1233" s="298"/>
      <c r="B1233" s="298"/>
      <c r="C1233" s="298"/>
      <c r="D1233" s="298"/>
      <c r="E1233" s="298"/>
    </row>
    <row r="1234" spans="1:5" ht="20.100000000000001" customHeight="1" x14ac:dyDescent="0.25">
      <c r="A1234" s="298"/>
      <c r="B1234" s="298"/>
      <c r="C1234" s="298"/>
      <c r="D1234" s="298"/>
      <c r="E1234" s="298"/>
    </row>
    <row r="1235" spans="1:5" ht="20.100000000000001" customHeight="1" x14ac:dyDescent="0.25">
      <c r="A1235" s="298"/>
      <c r="B1235" s="298"/>
      <c r="C1235" s="298"/>
      <c r="D1235" s="298"/>
      <c r="E1235" s="298"/>
    </row>
    <row r="1236" spans="1:5" ht="20.100000000000001" customHeight="1" x14ac:dyDescent="0.25">
      <c r="A1236" s="298"/>
      <c r="B1236" s="298"/>
      <c r="C1236" s="298"/>
      <c r="D1236" s="298"/>
      <c r="E1236" s="298"/>
    </row>
    <row r="1237" spans="1:5" ht="20.100000000000001" customHeight="1" x14ac:dyDescent="0.25">
      <c r="A1237" s="298"/>
      <c r="B1237" s="298"/>
      <c r="C1237" s="298"/>
      <c r="D1237" s="298"/>
      <c r="E1237" s="298"/>
    </row>
    <row r="1238" spans="1:5" ht="20.100000000000001" customHeight="1" x14ac:dyDescent="0.25">
      <c r="A1238" s="298"/>
      <c r="B1238" s="298"/>
      <c r="C1238" s="298"/>
      <c r="D1238" s="298"/>
      <c r="E1238" s="298"/>
    </row>
    <row r="1239" spans="1:5" ht="20.100000000000001" customHeight="1" x14ac:dyDescent="0.25">
      <c r="A1239" s="298"/>
      <c r="B1239" s="298"/>
      <c r="C1239" s="298"/>
      <c r="D1239" s="298"/>
      <c r="E1239" s="298"/>
    </row>
    <row r="1240" spans="1:5" ht="20.100000000000001" customHeight="1" x14ac:dyDescent="0.25">
      <c r="A1240" s="298"/>
      <c r="B1240" s="298"/>
      <c r="C1240" s="298"/>
      <c r="D1240" s="298"/>
      <c r="E1240" s="298"/>
    </row>
    <row r="1241" spans="1:5" ht="20.100000000000001" customHeight="1" x14ac:dyDescent="0.25">
      <c r="A1241" s="298"/>
      <c r="B1241" s="298"/>
      <c r="C1241" s="298"/>
      <c r="D1241" s="298"/>
      <c r="E1241" s="298"/>
    </row>
    <row r="1242" spans="1:5" ht="20.100000000000001" customHeight="1" x14ac:dyDescent="0.25">
      <c r="A1242" s="298"/>
      <c r="B1242" s="298"/>
      <c r="C1242" s="298"/>
      <c r="D1242" s="298"/>
      <c r="E1242" s="298"/>
    </row>
    <row r="1243" spans="1:5" ht="20.100000000000001" customHeight="1" x14ac:dyDescent="0.25">
      <c r="A1243" s="298"/>
      <c r="B1243" s="298"/>
      <c r="C1243" s="298"/>
      <c r="D1243" s="298"/>
      <c r="E1243" s="298"/>
    </row>
    <row r="1244" spans="1:5" ht="20.100000000000001" customHeight="1" x14ac:dyDescent="0.25">
      <c r="A1244" s="298"/>
      <c r="B1244" s="298"/>
      <c r="C1244" s="298"/>
      <c r="D1244" s="298"/>
      <c r="E1244" s="298"/>
    </row>
    <row r="1245" spans="1:5" ht="20.100000000000001" customHeight="1" x14ac:dyDescent="0.25">
      <c r="A1245" s="298"/>
      <c r="B1245" s="298"/>
      <c r="C1245" s="298"/>
      <c r="D1245" s="298"/>
      <c r="E1245" s="298"/>
    </row>
    <row r="1246" spans="1:5" ht="20.100000000000001" customHeight="1" x14ac:dyDescent="0.25">
      <c r="A1246" s="298"/>
      <c r="B1246" s="298"/>
      <c r="C1246" s="298"/>
      <c r="D1246" s="298"/>
      <c r="E1246" s="298"/>
    </row>
    <row r="1247" spans="1:5" ht="20.100000000000001" customHeight="1" x14ac:dyDescent="0.25">
      <c r="A1247" s="298"/>
      <c r="B1247" s="298"/>
      <c r="C1247" s="298"/>
      <c r="D1247" s="298"/>
      <c r="E1247" s="298"/>
    </row>
    <row r="1248" spans="1:5" ht="20.100000000000001" customHeight="1" x14ac:dyDescent="0.25">
      <c r="A1248" s="298"/>
      <c r="B1248" s="298"/>
      <c r="C1248" s="298"/>
      <c r="D1248" s="298"/>
      <c r="E1248" s="298"/>
    </row>
    <row r="1249" spans="1:5" ht="20.100000000000001" customHeight="1" x14ac:dyDescent="0.25">
      <c r="A1249" s="298"/>
      <c r="B1249" s="298"/>
      <c r="C1249" s="298"/>
      <c r="D1249" s="298"/>
      <c r="E1249" s="298"/>
    </row>
    <row r="1250" spans="1:5" ht="20.100000000000001" customHeight="1" x14ac:dyDescent="0.25">
      <c r="A1250" s="298"/>
      <c r="B1250" s="298"/>
      <c r="C1250" s="298"/>
      <c r="D1250" s="298"/>
      <c r="E1250" s="298"/>
    </row>
    <row r="1251" spans="1:5" ht="20.100000000000001" customHeight="1" x14ac:dyDescent="0.25">
      <c r="A1251" s="298"/>
      <c r="B1251" s="298"/>
      <c r="C1251" s="298"/>
      <c r="D1251" s="298"/>
      <c r="E1251" s="298"/>
    </row>
    <row r="1252" spans="1:5" ht="20.100000000000001" customHeight="1" x14ac:dyDescent="0.25">
      <c r="A1252" s="298"/>
      <c r="B1252" s="298"/>
      <c r="C1252" s="298"/>
      <c r="D1252" s="298"/>
      <c r="E1252" s="298"/>
    </row>
    <row r="1253" spans="1:5" ht="20.100000000000001" customHeight="1" x14ac:dyDescent="0.25">
      <c r="A1253" s="298"/>
      <c r="B1253" s="298"/>
      <c r="C1253" s="298"/>
      <c r="D1253" s="298"/>
      <c r="E1253" s="298"/>
    </row>
    <row r="1254" spans="1:5" ht="20.100000000000001" customHeight="1" x14ac:dyDescent="0.25">
      <c r="A1254" s="298"/>
      <c r="B1254" s="298"/>
      <c r="C1254" s="298"/>
      <c r="D1254" s="298"/>
      <c r="E1254" s="298"/>
    </row>
    <row r="1255" spans="1:5" ht="20.100000000000001" customHeight="1" x14ac:dyDescent="0.25">
      <c r="A1255" s="298"/>
      <c r="B1255" s="298"/>
      <c r="C1255" s="298"/>
      <c r="D1255" s="298"/>
      <c r="E1255" s="298"/>
    </row>
    <row r="1256" spans="1:5" ht="20.100000000000001" customHeight="1" x14ac:dyDescent="0.25">
      <c r="A1256" s="298"/>
      <c r="B1256" s="298"/>
      <c r="C1256" s="298"/>
      <c r="D1256" s="298"/>
      <c r="E1256" s="298"/>
    </row>
    <row r="1257" spans="1:5" ht="20.100000000000001" customHeight="1" x14ac:dyDescent="0.25">
      <c r="A1257" s="298"/>
      <c r="B1257" s="298"/>
      <c r="C1257" s="298"/>
      <c r="D1257" s="298"/>
      <c r="E1257" s="298"/>
    </row>
    <row r="1258" spans="1:5" ht="20.100000000000001" customHeight="1" x14ac:dyDescent="0.25">
      <c r="A1258" s="298"/>
      <c r="B1258" s="298"/>
      <c r="C1258" s="298"/>
      <c r="D1258" s="298"/>
      <c r="E1258" s="298"/>
    </row>
    <row r="1259" spans="1:5" ht="20.100000000000001" customHeight="1" x14ac:dyDescent="0.25">
      <c r="A1259" s="298"/>
      <c r="B1259" s="298"/>
      <c r="C1259" s="298"/>
      <c r="D1259" s="298"/>
      <c r="E1259" s="298"/>
    </row>
    <row r="1260" spans="1:5" ht="20.100000000000001" customHeight="1" x14ac:dyDescent="0.25">
      <c r="A1260" s="298"/>
      <c r="B1260" s="298"/>
      <c r="C1260" s="298"/>
      <c r="D1260" s="298"/>
      <c r="E1260" s="298"/>
    </row>
    <row r="1261" spans="1:5" ht="20.100000000000001" customHeight="1" x14ac:dyDescent="0.25">
      <c r="A1261" s="298"/>
      <c r="B1261" s="298"/>
      <c r="C1261" s="298"/>
      <c r="D1261" s="298"/>
      <c r="E1261" s="298"/>
    </row>
    <row r="1262" spans="1:5" ht="20.100000000000001" customHeight="1" x14ac:dyDescent="0.25">
      <c r="A1262" s="298"/>
      <c r="B1262" s="298"/>
      <c r="C1262" s="298"/>
      <c r="D1262" s="298"/>
      <c r="E1262" s="298"/>
    </row>
    <row r="1263" spans="1:5" ht="20.100000000000001" customHeight="1" x14ac:dyDescent="0.25">
      <c r="A1263" s="298"/>
      <c r="B1263" s="298"/>
      <c r="C1263" s="298"/>
      <c r="D1263" s="298"/>
      <c r="E1263" s="298"/>
    </row>
    <row r="1264" spans="1:5" ht="20.100000000000001" customHeight="1" x14ac:dyDescent="0.25">
      <c r="A1264" s="298"/>
      <c r="B1264" s="298"/>
      <c r="C1264" s="298"/>
      <c r="D1264" s="298"/>
      <c r="E1264" s="298"/>
    </row>
    <row r="1265" spans="1:5" ht="20.100000000000001" customHeight="1" x14ac:dyDescent="0.25">
      <c r="A1265" s="298"/>
      <c r="B1265" s="298"/>
      <c r="C1265" s="298"/>
      <c r="D1265" s="298"/>
      <c r="E1265" s="298"/>
    </row>
    <row r="1266" spans="1:5" ht="20.100000000000001" customHeight="1" x14ac:dyDescent="0.25">
      <c r="A1266" s="298"/>
      <c r="B1266" s="298"/>
      <c r="C1266" s="298"/>
      <c r="D1266" s="298"/>
      <c r="E1266" s="298"/>
    </row>
    <row r="1267" spans="1:5" ht="20.100000000000001" customHeight="1" x14ac:dyDescent="0.25">
      <c r="A1267" s="298"/>
      <c r="B1267" s="298"/>
      <c r="C1267" s="298"/>
      <c r="D1267" s="298"/>
      <c r="E1267" s="298"/>
    </row>
    <row r="1268" spans="1:5" ht="20.100000000000001" customHeight="1" x14ac:dyDescent="0.25">
      <c r="A1268" s="298"/>
      <c r="B1268" s="298"/>
      <c r="C1268" s="298"/>
      <c r="D1268" s="298"/>
      <c r="E1268" s="298"/>
    </row>
    <row r="1269" spans="1:5" ht="20.100000000000001" customHeight="1" x14ac:dyDescent="0.25">
      <c r="A1269" s="298"/>
      <c r="B1269" s="298"/>
      <c r="C1269" s="298"/>
      <c r="D1269" s="298"/>
      <c r="E1269" s="298"/>
    </row>
    <row r="1270" spans="1:5" ht="20.100000000000001" customHeight="1" x14ac:dyDescent="0.25">
      <c r="A1270" s="298"/>
      <c r="B1270" s="298"/>
      <c r="C1270" s="298"/>
      <c r="D1270" s="298"/>
      <c r="E1270" s="298"/>
    </row>
    <row r="1271" spans="1:5" ht="20.100000000000001" customHeight="1" x14ac:dyDescent="0.25">
      <c r="A1271" s="298"/>
      <c r="B1271" s="298"/>
      <c r="C1271" s="298"/>
      <c r="D1271" s="298"/>
      <c r="E1271" s="298"/>
    </row>
    <row r="1272" spans="1:5" ht="20.100000000000001" customHeight="1" x14ac:dyDescent="0.25">
      <c r="A1272" s="298"/>
      <c r="B1272" s="298"/>
      <c r="C1272" s="298"/>
      <c r="D1272" s="298"/>
      <c r="E1272" s="298"/>
    </row>
    <row r="1273" spans="1:5" ht="20.100000000000001" customHeight="1" x14ac:dyDescent="0.25">
      <c r="A1273" s="298"/>
      <c r="B1273" s="298"/>
      <c r="C1273" s="298"/>
      <c r="D1273" s="298"/>
      <c r="E1273" s="298"/>
    </row>
    <row r="1274" spans="1:5" ht="20.100000000000001" customHeight="1" x14ac:dyDescent="0.25">
      <c r="A1274" s="298"/>
      <c r="B1274" s="298"/>
      <c r="C1274" s="298"/>
      <c r="D1274" s="298"/>
      <c r="E1274" s="298"/>
    </row>
    <row r="1275" spans="1:5" ht="20.100000000000001" customHeight="1" x14ac:dyDescent="0.25">
      <c r="A1275" s="298"/>
      <c r="B1275" s="298"/>
      <c r="C1275" s="298"/>
      <c r="D1275" s="298"/>
      <c r="E1275" s="298"/>
    </row>
    <row r="1276" spans="1:5" ht="20.100000000000001" customHeight="1" x14ac:dyDescent="0.25">
      <c r="A1276" s="298"/>
      <c r="B1276" s="298"/>
      <c r="C1276" s="298"/>
      <c r="D1276" s="298"/>
      <c r="E1276" s="298"/>
    </row>
    <row r="1277" spans="1:5" ht="20.100000000000001" customHeight="1" x14ac:dyDescent="0.25">
      <c r="A1277" s="298"/>
      <c r="B1277" s="298"/>
      <c r="C1277" s="298"/>
      <c r="D1277" s="298"/>
      <c r="E1277" s="298"/>
    </row>
    <row r="1278" spans="1:5" ht="20.100000000000001" customHeight="1" x14ac:dyDescent="0.25">
      <c r="A1278" s="298"/>
      <c r="B1278" s="298"/>
      <c r="C1278" s="298"/>
      <c r="D1278" s="298"/>
      <c r="E1278" s="298"/>
    </row>
    <row r="1279" spans="1:5" ht="20.100000000000001" customHeight="1" x14ac:dyDescent="0.25">
      <c r="A1279" s="298"/>
      <c r="B1279" s="298"/>
      <c r="C1279" s="298"/>
      <c r="D1279" s="298"/>
      <c r="E1279" s="298"/>
    </row>
    <row r="1280" spans="1:5" ht="20.100000000000001" customHeight="1" x14ac:dyDescent="0.25">
      <c r="A1280" s="298"/>
      <c r="B1280" s="298"/>
      <c r="C1280" s="298"/>
      <c r="D1280" s="298"/>
      <c r="E1280" s="298"/>
    </row>
    <row r="1281" spans="1:5" ht="20.100000000000001" customHeight="1" x14ac:dyDescent="0.25">
      <c r="A1281" s="298"/>
      <c r="B1281" s="298"/>
      <c r="C1281" s="298"/>
      <c r="D1281" s="298"/>
      <c r="E1281" s="298"/>
    </row>
    <row r="1282" spans="1:5" ht="20.100000000000001" customHeight="1" x14ac:dyDescent="0.25">
      <c r="A1282" s="298"/>
      <c r="B1282" s="298"/>
      <c r="C1282" s="298"/>
      <c r="D1282" s="298"/>
      <c r="E1282" s="298"/>
    </row>
    <row r="1283" spans="1:5" ht="20.100000000000001" customHeight="1" x14ac:dyDescent="0.25">
      <c r="A1283" s="298"/>
      <c r="B1283" s="298"/>
      <c r="C1283" s="298"/>
      <c r="D1283" s="298"/>
      <c r="E1283" s="298"/>
    </row>
    <row r="1284" spans="1:5" ht="20.100000000000001" customHeight="1" x14ac:dyDescent="0.25">
      <c r="A1284" s="298"/>
      <c r="B1284" s="298"/>
      <c r="C1284" s="298"/>
      <c r="D1284" s="298"/>
      <c r="E1284" s="298"/>
    </row>
    <row r="1285" spans="1:5" ht="20.100000000000001" customHeight="1" x14ac:dyDescent="0.25">
      <c r="A1285" s="298"/>
      <c r="B1285" s="298"/>
      <c r="C1285" s="298"/>
      <c r="D1285" s="298"/>
      <c r="E1285" s="298"/>
    </row>
    <row r="1286" spans="1:5" ht="20.100000000000001" customHeight="1" x14ac:dyDescent="0.25">
      <c r="A1286" s="298"/>
      <c r="B1286" s="298"/>
      <c r="C1286" s="298"/>
      <c r="D1286" s="298"/>
      <c r="E1286" s="298"/>
    </row>
    <row r="1287" spans="1:5" ht="20.100000000000001" customHeight="1" x14ac:dyDescent="0.25">
      <c r="A1287" s="298"/>
      <c r="B1287" s="298"/>
      <c r="C1287" s="298"/>
      <c r="D1287" s="298"/>
      <c r="E1287" s="298"/>
    </row>
    <row r="1288" spans="1:5" ht="20.100000000000001" customHeight="1" x14ac:dyDescent="0.25">
      <c r="A1288" s="298"/>
      <c r="B1288" s="298"/>
      <c r="C1288" s="298"/>
      <c r="D1288" s="298"/>
      <c r="E1288" s="298"/>
    </row>
    <row r="1289" spans="1:5" ht="20.100000000000001" customHeight="1" x14ac:dyDescent="0.25">
      <c r="A1289" s="298"/>
      <c r="B1289" s="298"/>
      <c r="C1289" s="298"/>
      <c r="D1289" s="298"/>
      <c r="E1289" s="298"/>
    </row>
    <row r="1290" spans="1:5" ht="20.100000000000001" customHeight="1" x14ac:dyDescent="0.25">
      <c r="A1290" s="298"/>
      <c r="B1290" s="298"/>
      <c r="C1290" s="298"/>
      <c r="D1290" s="298"/>
      <c r="E1290" s="298"/>
    </row>
    <row r="1291" spans="1:5" ht="20.100000000000001" customHeight="1" x14ac:dyDescent="0.25">
      <c r="A1291" s="298"/>
      <c r="B1291" s="298"/>
      <c r="C1291" s="298"/>
      <c r="D1291" s="298"/>
      <c r="E1291" s="298"/>
    </row>
    <row r="1292" spans="1:5" ht="20.100000000000001" customHeight="1" x14ac:dyDescent="0.25">
      <c r="A1292" s="298"/>
      <c r="B1292" s="298"/>
      <c r="C1292" s="298"/>
      <c r="D1292" s="298"/>
      <c r="E1292" s="298"/>
    </row>
    <row r="1293" spans="1:5" ht="20.100000000000001" customHeight="1" x14ac:dyDescent="0.25">
      <c r="A1293" s="298"/>
      <c r="B1293" s="298"/>
      <c r="C1293" s="298"/>
      <c r="D1293" s="298"/>
      <c r="E1293" s="298"/>
    </row>
    <row r="1294" spans="1:5" ht="20.100000000000001" customHeight="1" x14ac:dyDescent="0.25">
      <c r="A1294" s="298"/>
      <c r="B1294" s="298"/>
      <c r="C1294" s="298"/>
      <c r="D1294" s="298"/>
      <c r="E1294" s="298"/>
    </row>
    <row r="1295" spans="1:5" ht="20.100000000000001" customHeight="1" x14ac:dyDescent="0.25">
      <c r="A1295" s="298"/>
      <c r="B1295" s="298"/>
      <c r="C1295" s="298"/>
      <c r="D1295" s="298"/>
      <c r="E1295" s="298"/>
    </row>
    <row r="1296" spans="1:5" ht="20.100000000000001" customHeight="1" x14ac:dyDescent="0.25">
      <c r="A1296" s="298"/>
      <c r="B1296" s="298"/>
      <c r="C1296" s="298"/>
      <c r="D1296" s="298"/>
      <c r="E1296" s="298"/>
    </row>
    <row r="1297" spans="1:5" ht="20.100000000000001" customHeight="1" x14ac:dyDescent="0.25">
      <c r="A1297" s="298"/>
      <c r="B1297" s="298"/>
      <c r="C1297" s="298"/>
      <c r="D1297" s="298"/>
      <c r="E1297" s="298"/>
    </row>
    <row r="1298" spans="1:5" ht="20.100000000000001" customHeight="1" x14ac:dyDescent="0.25">
      <c r="A1298" s="298"/>
      <c r="B1298" s="298"/>
      <c r="C1298" s="298"/>
      <c r="D1298" s="298"/>
      <c r="E1298" s="298"/>
    </row>
    <row r="1299" spans="1:5" ht="20.100000000000001" customHeight="1" x14ac:dyDescent="0.25">
      <c r="A1299" s="298"/>
      <c r="B1299" s="298"/>
      <c r="C1299" s="298"/>
      <c r="D1299" s="298"/>
      <c r="E1299" s="298"/>
    </row>
    <row r="1300" spans="1:5" ht="20.100000000000001" customHeight="1" x14ac:dyDescent="0.25">
      <c r="A1300" s="298"/>
      <c r="B1300" s="298"/>
      <c r="C1300" s="298"/>
      <c r="D1300" s="298"/>
      <c r="E1300" s="298"/>
    </row>
    <row r="1301" spans="1:5" ht="20.100000000000001" customHeight="1" x14ac:dyDescent="0.25">
      <c r="A1301" s="298"/>
      <c r="B1301" s="298"/>
      <c r="C1301" s="298"/>
      <c r="D1301" s="298"/>
      <c r="E1301" s="298"/>
    </row>
    <row r="1302" spans="1:5" ht="20.100000000000001" customHeight="1" x14ac:dyDescent="0.25">
      <c r="A1302" s="298"/>
      <c r="B1302" s="298"/>
      <c r="C1302" s="298"/>
      <c r="D1302" s="298"/>
      <c r="E1302" s="298"/>
    </row>
    <row r="1303" spans="1:5" ht="20.100000000000001" customHeight="1" x14ac:dyDescent="0.25">
      <c r="A1303" s="298"/>
      <c r="B1303" s="298"/>
      <c r="C1303" s="298"/>
      <c r="D1303" s="298"/>
      <c r="E1303" s="298"/>
    </row>
    <row r="1304" spans="1:5" ht="20.100000000000001" customHeight="1" x14ac:dyDescent="0.25">
      <c r="A1304" s="298"/>
      <c r="B1304" s="298"/>
      <c r="C1304" s="298"/>
      <c r="D1304" s="298"/>
      <c r="E1304" s="298"/>
    </row>
    <row r="1305" spans="1:5" ht="20.100000000000001" customHeight="1" x14ac:dyDescent="0.25">
      <c r="A1305" s="298"/>
      <c r="B1305" s="298"/>
      <c r="C1305" s="298"/>
      <c r="D1305" s="298"/>
      <c r="E1305" s="298"/>
    </row>
    <row r="1306" spans="1:5" ht="20.100000000000001" customHeight="1" x14ac:dyDescent="0.25">
      <c r="A1306" s="298"/>
      <c r="B1306" s="298"/>
      <c r="C1306" s="298"/>
      <c r="D1306" s="298"/>
      <c r="E1306" s="298"/>
    </row>
    <row r="1307" spans="1:5" ht="20.100000000000001" customHeight="1" x14ac:dyDescent="0.25">
      <c r="A1307" s="298"/>
      <c r="B1307" s="298"/>
      <c r="C1307" s="298"/>
      <c r="D1307" s="298"/>
      <c r="E1307" s="298"/>
    </row>
    <row r="1308" spans="1:5" ht="20.100000000000001" customHeight="1" x14ac:dyDescent="0.25">
      <c r="A1308" s="298"/>
      <c r="B1308" s="298"/>
      <c r="C1308" s="298"/>
      <c r="D1308" s="298"/>
      <c r="E1308" s="298"/>
    </row>
    <row r="1309" spans="1:5" ht="20.100000000000001" customHeight="1" x14ac:dyDescent="0.25">
      <c r="A1309" s="298"/>
      <c r="B1309" s="298"/>
      <c r="C1309" s="298"/>
      <c r="D1309" s="298"/>
      <c r="E1309" s="298"/>
    </row>
    <row r="1310" spans="1:5" ht="20.100000000000001" customHeight="1" x14ac:dyDescent="0.25">
      <c r="A1310" s="298"/>
      <c r="B1310" s="298"/>
      <c r="C1310" s="298"/>
      <c r="D1310" s="298"/>
      <c r="E1310" s="298"/>
    </row>
    <row r="1311" spans="1:5" ht="20.100000000000001" customHeight="1" x14ac:dyDescent="0.25">
      <c r="A1311" s="298"/>
      <c r="B1311" s="298"/>
      <c r="C1311" s="298"/>
      <c r="D1311" s="298"/>
      <c r="E1311" s="298"/>
    </row>
    <row r="1312" spans="1:5" ht="20.100000000000001" customHeight="1" x14ac:dyDescent="0.25">
      <c r="A1312" s="298"/>
      <c r="B1312" s="298"/>
      <c r="C1312" s="298"/>
      <c r="D1312" s="298"/>
      <c r="E1312" s="298"/>
    </row>
    <row r="1313" spans="1:5" ht="20.100000000000001" customHeight="1" x14ac:dyDescent="0.25">
      <c r="A1313" s="298"/>
      <c r="B1313" s="298"/>
      <c r="C1313" s="298"/>
      <c r="D1313" s="298"/>
      <c r="E1313" s="298"/>
    </row>
    <row r="1314" spans="1:5" ht="20.100000000000001" customHeight="1" x14ac:dyDescent="0.25">
      <c r="A1314" s="298"/>
      <c r="B1314" s="298"/>
      <c r="C1314" s="298"/>
      <c r="D1314" s="298"/>
      <c r="E1314" s="298"/>
    </row>
    <row r="1315" spans="1:5" ht="20.100000000000001" customHeight="1" x14ac:dyDescent="0.25">
      <c r="A1315" s="298"/>
      <c r="B1315" s="298"/>
      <c r="C1315" s="298"/>
      <c r="D1315" s="298"/>
      <c r="E1315" s="298"/>
    </row>
    <row r="1316" spans="1:5" ht="20.100000000000001" customHeight="1" x14ac:dyDescent="0.25">
      <c r="A1316" s="298"/>
      <c r="B1316" s="298"/>
      <c r="C1316" s="298"/>
      <c r="D1316" s="298"/>
      <c r="E1316" s="298"/>
    </row>
    <row r="1317" spans="1:5" ht="20.100000000000001" customHeight="1" x14ac:dyDescent="0.25">
      <c r="A1317" s="298"/>
      <c r="B1317" s="298"/>
      <c r="C1317" s="298"/>
      <c r="D1317" s="298"/>
      <c r="E1317" s="298"/>
    </row>
    <row r="1318" spans="1:5" ht="20.100000000000001" customHeight="1" x14ac:dyDescent="0.25">
      <c r="A1318" s="298"/>
      <c r="B1318" s="298"/>
      <c r="C1318" s="298"/>
      <c r="D1318" s="298"/>
      <c r="E1318" s="298"/>
    </row>
    <row r="1319" spans="1:5" ht="20.100000000000001" customHeight="1" x14ac:dyDescent="0.25">
      <c r="A1319" s="298"/>
      <c r="B1319" s="298"/>
      <c r="C1319" s="298"/>
      <c r="D1319" s="298"/>
      <c r="E1319" s="298"/>
    </row>
    <row r="1320" spans="1:5" ht="20.100000000000001" customHeight="1" x14ac:dyDescent="0.25">
      <c r="A1320" s="298"/>
      <c r="B1320" s="298"/>
      <c r="C1320" s="298"/>
      <c r="D1320" s="298"/>
      <c r="E1320" s="298"/>
    </row>
    <row r="1321" spans="1:5" ht="20.100000000000001" customHeight="1" x14ac:dyDescent="0.25">
      <c r="A1321" s="298"/>
      <c r="B1321" s="298"/>
      <c r="C1321" s="298"/>
      <c r="D1321" s="298"/>
      <c r="E1321" s="298"/>
    </row>
    <row r="1322" spans="1:5" ht="20.100000000000001" customHeight="1" x14ac:dyDescent="0.25">
      <c r="A1322" s="298"/>
      <c r="B1322" s="298"/>
      <c r="C1322" s="298"/>
      <c r="D1322" s="298"/>
      <c r="E1322" s="298"/>
    </row>
    <row r="1323" spans="1:5" ht="20.100000000000001" customHeight="1" x14ac:dyDescent="0.25">
      <c r="A1323" s="298"/>
      <c r="B1323" s="298"/>
      <c r="C1323" s="298"/>
      <c r="D1323" s="298"/>
      <c r="E1323" s="298"/>
    </row>
    <row r="1324" spans="1:5" ht="20.100000000000001" customHeight="1" x14ac:dyDescent="0.25">
      <c r="A1324" s="298"/>
      <c r="B1324" s="298"/>
      <c r="C1324" s="298"/>
      <c r="D1324" s="298"/>
      <c r="E1324" s="298"/>
    </row>
    <row r="1325" spans="1:5" ht="20.100000000000001" customHeight="1" x14ac:dyDescent="0.25">
      <c r="A1325" s="298"/>
      <c r="B1325" s="298"/>
      <c r="C1325" s="298"/>
      <c r="D1325" s="298"/>
      <c r="E1325" s="298"/>
    </row>
    <row r="1326" spans="1:5" ht="20.100000000000001" customHeight="1" x14ac:dyDescent="0.25">
      <c r="A1326" s="298"/>
      <c r="B1326" s="298"/>
      <c r="C1326" s="298"/>
      <c r="D1326" s="298"/>
      <c r="E1326" s="298"/>
    </row>
    <row r="1327" spans="1:5" ht="20.100000000000001" customHeight="1" x14ac:dyDescent="0.25">
      <c r="A1327" s="298"/>
      <c r="B1327" s="298"/>
      <c r="C1327" s="298"/>
      <c r="D1327" s="298"/>
      <c r="E1327" s="298"/>
    </row>
    <row r="1328" spans="1:5" ht="20.100000000000001" customHeight="1" x14ac:dyDescent="0.25">
      <c r="A1328" s="298"/>
      <c r="B1328" s="298"/>
      <c r="C1328" s="298"/>
      <c r="D1328" s="298"/>
      <c r="E1328" s="298"/>
    </row>
    <row r="1329" spans="1:5" ht="20.100000000000001" customHeight="1" x14ac:dyDescent="0.25">
      <c r="A1329" s="298"/>
      <c r="B1329" s="298"/>
      <c r="C1329" s="298"/>
      <c r="D1329" s="298"/>
      <c r="E1329" s="298"/>
    </row>
    <row r="1330" spans="1:5" ht="20.100000000000001" customHeight="1" x14ac:dyDescent="0.25">
      <c r="A1330" s="298"/>
      <c r="B1330" s="298"/>
      <c r="C1330" s="298"/>
      <c r="D1330" s="298"/>
      <c r="E1330" s="298"/>
    </row>
    <row r="1331" spans="1:5" ht="20.100000000000001" customHeight="1" x14ac:dyDescent="0.25">
      <c r="A1331" s="298"/>
      <c r="B1331" s="298"/>
      <c r="C1331" s="298"/>
      <c r="D1331" s="298"/>
      <c r="E1331" s="298"/>
    </row>
    <row r="1332" spans="1:5" ht="20.100000000000001" customHeight="1" x14ac:dyDescent="0.25">
      <c r="A1332" s="298"/>
      <c r="B1332" s="298"/>
      <c r="C1332" s="298"/>
      <c r="D1332" s="298"/>
      <c r="E1332" s="298"/>
    </row>
    <row r="1333" spans="1:5" ht="20.100000000000001" customHeight="1" x14ac:dyDescent="0.25">
      <c r="A1333" s="298"/>
      <c r="B1333" s="298"/>
      <c r="C1333" s="298"/>
      <c r="D1333" s="298"/>
      <c r="E1333" s="298"/>
    </row>
    <row r="1334" spans="1:5" ht="20.100000000000001" customHeight="1" x14ac:dyDescent="0.25">
      <c r="A1334" s="298"/>
      <c r="B1334" s="298"/>
      <c r="C1334" s="298"/>
      <c r="D1334" s="298"/>
      <c r="E1334" s="298"/>
    </row>
    <row r="1335" spans="1:5" ht="20.100000000000001" customHeight="1" x14ac:dyDescent="0.25">
      <c r="A1335" s="298"/>
      <c r="B1335" s="298"/>
      <c r="C1335" s="298"/>
      <c r="D1335" s="298"/>
      <c r="E1335" s="298"/>
    </row>
    <row r="1336" spans="1:5" ht="20.100000000000001" customHeight="1" x14ac:dyDescent="0.25">
      <c r="A1336" s="298"/>
      <c r="B1336" s="298"/>
      <c r="C1336" s="298"/>
      <c r="D1336" s="298"/>
      <c r="E1336" s="298"/>
    </row>
    <row r="1337" spans="1:5" ht="20.100000000000001" customHeight="1" x14ac:dyDescent="0.25">
      <c r="A1337" s="298"/>
      <c r="B1337" s="298"/>
      <c r="C1337" s="298"/>
      <c r="D1337" s="298"/>
      <c r="E1337" s="298"/>
    </row>
    <row r="1338" spans="1:5" ht="20.100000000000001" customHeight="1" x14ac:dyDescent="0.25">
      <c r="A1338" s="298"/>
      <c r="B1338" s="298"/>
      <c r="C1338" s="298"/>
      <c r="D1338" s="298"/>
      <c r="E1338" s="298"/>
    </row>
    <row r="1339" spans="1:5" ht="20.100000000000001" customHeight="1" x14ac:dyDescent="0.25">
      <c r="A1339" s="298"/>
      <c r="B1339" s="298"/>
      <c r="C1339" s="298"/>
      <c r="D1339" s="298"/>
      <c r="E1339" s="298"/>
    </row>
    <row r="1340" spans="1:5" ht="20.100000000000001" customHeight="1" x14ac:dyDescent="0.25">
      <c r="A1340" s="298"/>
      <c r="B1340" s="298"/>
      <c r="C1340" s="298"/>
      <c r="D1340" s="298"/>
      <c r="E1340" s="298"/>
    </row>
    <row r="1341" spans="1:5" ht="20.100000000000001" customHeight="1" x14ac:dyDescent="0.25">
      <c r="A1341" s="298"/>
      <c r="B1341" s="298"/>
      <c r="C1341" s="298"/>
      <c r="D1341" s="298"/>
      <c r="E1341" s="298"/>
    </row>
    <row r="1342" spans="1:5" ht="20.100000000000001" customHeight="1" x14ac:dyDescent="0.25">
      <c r="A1342" s="298"/>
      <c r="B1342" s="298"/>
      <c r="C1342" s="298"/>
      <c r="D1342" s="298"/>
      <c r="E1342" s="298"/>
    </row>
    <row r="1343" spans="1:5" ht="20.100000000000001" customHeight="1" x14ac:dyDescent="0.25">
      <c r="A1343" s="298"/>
      <c r="B1343" s="298"/>
      <c r="C1343" s="298"/>
      <c r="D1343" s="298"/>
      <c r="E1343" s="298"/>
    </row>
    <row r="1344" spans="1:5" ht="20.100000000000001" customHeight="1" x14ac:dyDescent="0.25">
      <c r="A1344" s="298"/>
      <c r="B1344" s="298"/>
      <c r="C1344" s="298"/>
      <c r="D1344" s="298"/>
      <c r="E1344" s="298"/>
    </row>
    <row r="1345" spans="1:5" ht="20.100000000000001" customHeight="1" x14ac:dyDescent="0.25">
      <c r="A1345" s="298"/>
      <c r="B1345" s="298"/>
      <c r="C1345" s="298"/>
      <c r="D1345" s="298"/>
      <c r="E1345" s="298"/>
    </row>
    <row r="1346" spans="1:5" ht="20.100000000000001" customHeight="1" x14ac:dyDescent="0.25">
      <c r="A1346" s="298"/>
      <c r="B1346" s="298"/>
      <c r="C1346" s="298"/>
      <c r="D1346" s="298"/>
      <c r="E1346" s="298"/>
    </row>
    <row r="1347" spans="1:5" ht="20.100000000000001" customHeight="1" x14ac:dyDescent="0.25">
      <c r="A1347" s="298"/>
      <c r="B1347" s="298"/>
      <c r="C1347" s="298"/>
      <c r="D1347" s="298"/>
      <c r="E1347" s="298"/>
    </row>
    <row r="1348" spans="1:5" ht="20.100000000000001" customHeight="1" x14ac:dyDescent="0.25">
      <c r="A1348" s="298"/>
      <c r="B1348" s="298"/>
      <c r="C1348" s="298"/>
      <c r="D1348" s="298"/>
      <c r="E1348" s="298"/>
    </row>
    <row r="1349" spans="1:5" ht="20.100000000000001" customHeight="1" x14ac:dyDescent="0.25">
      <c r="A1349" s="298"/>
      <c r="B1349" s="298"/>
      <c r="C1349" s="298"/>
      <c r="D1349" s="298"/>
      <c r="E1349" s="298"/>
    </row>
    <row r="1350" spans="1:5" ht="20.100000000000001" customHeight="1" x14ac:dyDescent="0.25">
      <c r="A1350" s="298"/>
      <c r="B1350" s="298"/>
      <c r="C1350" s="298"/>
      <c r="D1350" s="298"/>
      <c r="E1350" s="298"/>
    </row>
    <row r="1351" spans="1:5" ht="20.100000000000001" customHeight="1" x14ac:dyDescent="0.25">
      <c r="A1351" s="298"/>
      <c r="B1351" s="298"/>
      <c r="C1351" s="298"/>
      <c r="D1351" s="298"/>
      <c r="E1351" s="298"/>
    </row>
    <row r="1352" spans="1:5" ht="20.100000000000001" customHeight="1" x14ac:dyDescent="0.25">
      <c r="A1352" s="298"/>
      <c r="B1352" s="298"/>
      <c r="C1352" s="298"/>
      <c r="D1352" s="298"/>
      <c r="E1352" s="298"/>
    </row>
    <row r="1353" spans="1:5" ht="20.100000000000001" customHeight="1" x14ac:dyDescent="0.25">
      <c r="A1353" s="298"/>
      <c r="B1353" s="298"/>
      <c r="C1353" s="298"/>
      <c r="D1353" s="298"/>
      <c r="E1353" s="298"/>
    </row>
    <row r="1354" spans="1:5" ht="20.100000000000001" customHeight="1" x14ac:dyDescent="0.25">
      <c r="A1354" s="298"/>
      <c r="B1354" s="298"/>
      <c r="C1354" s="298"/>
      <c r="D1354" s="298"/>
      <c r="E1354" s="298"/>
    </row>
    <row r="1355" spans="1:5" ht="20.100000000000001" customHeight="1" x14ac:dyDescent="0.25">
      <c r="A1355" s="298"/>
      <c r="B1355" s="298"/>
      <c r="C1355" s="298"/>
      <c r="D1355" s="298"/>
      <c r="E1355" s="298"/>
    </row>
    <row r="1356" spans="1:5" ht="20.100000000000001" customHeight="1" x14ac:dyDescent="0.25">
      <c r="A1356" s="298"/>
      <c r="B1356" s="298"/>
      <c r="C1356" s="298"/>
      <c r="D1356" s="298"/>
      <c r="E1356" s="298"/>
    </row>
    <row r="1357" spans="1:5" ht="20.100000000000001" customHeight="1" x14ac:dyDescent="0.25">
      <c r="A1357" s="298"/>
      <c r="B1357" s="298"/>
      <c r="C1357" s="298"/>
      <c r="D1357" s="298"/>
      <c r="E1357" s="298"/>
    </row>
    <row r="1358" spans="1:5" ht="20.100000000000001" customHeight="1" x14ac:dyDescent="0.25">
      <c r="A1358" s="298"/>
      <c r="B1358" s="298"/>
      <c r="C1358" s="298"/>
      <c r="D1358" s="298"/>
      <c r="E1358" s="298"/>
    </row>
    <row r="1359" spans="1:5" ht="20.100000000000001" customHeight="1" x14ac:dyDescent="0.25">
      <c r="A1359" s="298"/>
      <c r="B1359" s="298"/>
      <c r="C1359" s="298"/>
      <c r="D1359" s="298"/>
      <c r="E1359" s="298"/>
    </row>
    <row r="1360" spans="1:5" ht="20.100000000000001" customHeight="1" x14ac:dyDescent="0.25">
      <c r="A1360" s="298"/>
      <c r="B1360" s="298"/>
      <c r="C1360" s="298"/>
      <c r="D1360" s="298"/>
      <c r="E1360" s="298"/>
    </row>
    <row r="1361" spans="1:5" ht="20.100000000000001" customHeight="1" x14ac:dyDescent="0.25">
      <c r="A1361" s="298"/>
      <c r="B1361" s="298"/>
      <c r="C1361" s="298"/>
      <c r="D1361" s="298"/>
      <c r="E1361" s="298"/>
    </row>
    <row r="1362" spans="1:5" ht="20.100000000000001" customHeight="1" x14ac:dyDescent="0.25">
      <c r="A1362" s="298"/>
      <c r="B1362" s="298"/>
      <c r="C1362" s="298"/>
      <c r="D1362" s="298"/>
      <c r="E1362" s="298"/>
    </row>
    <row r="1363" spans="1:5" ht="20.100000000000001" customHeight="1" x14ac:dyDescent="0.25">
      <c r="A1363" s="298"/>
      <c r="B1363" s="298"/>
      <c r="C1363" s="298"/>
      <c r="D1363" s="298"/>
      <c r="E1363" s="298"/>
    </row>
    <row r="1364" spans="1:5" ht="20.100000000000001" customHeight="1" x14ac:dyDescent="0.25">
      <c r="A1364" s="298"/>
      <c r="B1364" s="298"/>
      <c r="C1364" s="298"/>
      <c r="D1364" s="298"/>
      <c r="E1364" s="298"/>
    </row>
    <row r="1365" spans="1:5" ht="20.100000000000001" customHeight="1" x14ac:dyDescent="0.25">
      <c r="A1365" s="298"/>
      <c r="B1365" s="298"/>
      <c r="C1365" s="298"/>
      <c r="D1365" s="298"/>
      <c r="E1365" s="298"/>
    </row>
    <row r="1366" spans="1:5" ht="20.100000000000001" customHeight="1" x14ac:dyDescent="0.25">
      <c r="A1366" s="298"/>
      <c r="B1366" s="298"/>
      <c r="C1366" s="298"/>
      <c r="D1366" s="298"/>
      <c r="E1366" s="298"/>
    </row>
    <row r="1367" spans="1:5" ht="20.100000000000001" customHeight="1" x14ac:dyDescent="0.25">
      <c r="A1367" s="298"/>
      <c r="B1367" s="298"/>
      <c r="C1367" s="298"/>
      <c r="D1367" s="298"/>
      <c r="E1367" s="298"/>
    </row>
    <row r="1368" spans="1:5" ht="20.100000000000001" customHeight="1" x14ac:dyDescent="0.25">
      <c r="A1368" s="298"/>
      <c r="B1368" s="298"/>
      <c r="C1368" s="298"/>
      <c r="D1368" s="298"/>
      <c r="E1368" s="298"/>
    </row>
    <row r="1369" spans="1:5" ht="20.100000000000001" customHeight="1" x14ac:dyDescent="0.25">
      <c r="A1369" s="298"/>
      <c r="B1369" s="298"/>
      <c r="C1369" s="298"/>
      <c r="D1369" s="298"/>
      <c r="E1369" s="298"/>
    </row>
    <row r="1370" spans="1:5" ht="20.100000000000001" customHeight="1" x14ac:dyDescent="0.25">
      <c r="A1370" s="298"/>
      <c r="B1370" s="298"/>
      <c r="C1370" s="298"/>
      <c r="D1370" s="298"/>
      <c r="E1370" s="298"/>
    </row>
    <row r="1371" spans="1:5" ht="20.100000000000001" customHeight="1" x14ac:dyDescent="0.25">
      <c r="A1371" s="298"/>
      <c r="B1371" s="298"/>
      <c r="C1371" s="298"/>
      <c r="D1371" s="298"/>
      <c r="E1371" s="298"/>
    </row>
    <row r="1372" spans="1:5" ht="20.100000000000001" customHeight="1" x14ac:dyDescent="0.25">
      <c r="A1372" s="298"/>
      <c r="B1372" s="298"/>
      <c r="C1372" s="298"/>
      <c r="D1372" s="298"/>
      <c r="E1372" s="298"/>
    </row>
    <row r="1373" spans="1:5" ht="20.100000000000001" customHeight="1" x14ac:dyDescent="0.25">
      <c r="A1373" s="298"/>
      <c r="B1373" s="298"/>
      <c r="C1373" s="298"/>
      <c r="D1373" s="298"/>
      <c r="E1373" s="298"/>
    </row>
    <row r="1374" spans="1:5" ht="20.100000000000001" customHeight="1" x14ac:dyDescent="0.25">
      <c r="A1374" s="298"/>
      <c r="B1374" s="298"/>
      <c r="C1374" s="298"/>
      <c r="D1374" s="298"/>
      <c r="E1374" s="298"/>
    </row>
    <row r="1375" spans="1:5" ht="20.100000000000001" customHeight="1" x14ac:dyDescent="0.25">
      <c r="A1375" s="298"/>
      <c r="B1375" s="298"/>
      <c r="C1375" s="298"/>
      <c r="D1375" s="298"/>
      <c r="E1375" s="298"/>
    </row>
    <row r="1376" spans="1:5" ht="20.100000000000001" customHeight="1" x14ac:dyDescent="0.25">
      <c r="A1376" s="298"/>
      <c r="B1376" s="298"/>
      <c r="C1376" s="298"/>
      <c r="D1376" s="298"/>
      <c r="E1376" s="298"/>
    </row>
    <row r="1377" spans="1:5" ht="20.100000000000001" customHeight="1" x14ac:dyDescent="0.25">
      <c r="A1377" s="298"/>
      <c r="B1377" s="298"/>
      <c r="C1377" s="298"/>
      <c r="D1377" s="298"/>
      <c r="E1377" s="298"/>
    </row>
    <row r="1378" spans="1:5" ht="20.100000000000001" customHeight="1" x14ac:dyDescent="0.25">
      <c r="A1378" s="298"/>
      <c r="B1378" s="298"/>
      <c r="C1378" s="298"/>
      <c r="D1378" s="298"/>
      <c r="E1378" s="298"/>
    </row>
    <row r="1379" spans="1:5" ht="20.100000000000001" customHeight="1" x14ac:dyDescent="0.25">
      <c r="A1379" s="298"/>
      <c r="B1379" s="298"/>
      <c r="C1379" s="298"/>
      <c r="D1379" s="298"/>
      <c r="E1379" s="298"/>
    </row>
    <row r="1380" spans="1:5" ht="20.100000000000001" customHeight="1" x14ac:dyDescent="0.25">
      <c r="A1380" s="298"/>
      <c r="B1380" s="298"/>
      <c r="C1380" s="298"/>
      <c r="D1380" s="298"/>
      <c r="E1380" s="298"/>
    </row>
    <row r="1381" spans="1:5" ht="20.100000000000001" customHeight="1" x14ac:dyDescent="0.25">
      <c r="A1381" s="298"/>
      <c r="B1381" s="298"/>
      <c r="C1381" s="298"/>
      <c r="D1381" s="298"/>
      <c r="E1381" s="298"/>
    </row>
    <row r="1382" spans="1:5" ht="20.100000000000001" customHeight="1" x14ac:dyDescent="0.25">
      <c r="A1382" s="298"/>
      <c r="B1382" s="298"/>
      <c r="C1382" s="298"/>
      <c r="D1382" s="298"/>
      <c r="E1382" s="298"/>
    </row>
    <row r="1383" spans="1:5" ht="20.100000000000001" customHeight="1" x14ac:dyDescent="0.25">
      <c r="A1383" s="298"/>
      <c r="B1383" s="298"/>
      <c r="C1383" s="298"/>
      <c r="D1383" s="298"/>
      <c r="E1383" s="298"/>
    </row>
    <row r="1384" spans="1:5" ht="20.100000000000001" customHeight="1" x14ac:dyDescent="0.25">
      <c r="A1384" s="298"/>
      <c r="B1384" s="298"/>
      <c r="C1384" s="298"/>
      <c r="D1384" s="298"/>
      <c r="E1384" s="298"/>
    </row>
    <row r="1385" spans="1:5" ht="20.100000000000001" customHeight="1" x14ac:dyDescent="0.25">
      <c r="A1385" s="298"/>
      <c r="B1385" s="298"/>
      <c r="C1385" s="298"/>
      <c r="D1385" s="298"/>
      <c r="E1385" s="298"/>
    </row>
    <row r="1386" spans="1:5" ht="20.100000000000001" customHeight="1" x14ac:dyDescent="0.25">
      <c r="A1386" s="298"/>
      <c r="B1386" s="298"/>
      <c r="C1386" s="298"/>
      <c r="D1386" s="298"/>
      <c r="E1386" s="298"/>
    </row>
    <row r="1387" spans="1:5" ht="20.100000000000001" customHeight="1" x14ac:dyDescent="0.25">
      <c r="A1387" s="298"/>
      <c r="B1387" s="298"/>
      <c r="C1387" s="298"/>
      <c r="D1387" s="298"/>
      <c r="E1387" s="298"/>
    </row>
    <row r="1388" spans="1:5" ht="20.100000000000001" customHeight="1" x14ac:dyDescent="0.25">
      <c r="A1388" s="298"/>
      <c r="B1388" s="298"/>
      <c r="C1388" s="298"/>
      <c r="D1388" s="298"/>
      <c r="E1388" s="298"/>
    </row>
    <row r="1389" spans="1:5" ht="20.100000000000001" customHeight="1" x14ac:dyDescent="0.25">
      <c r="A1389" s="298"/>
      <c r="B1389" s="298"/>
      <c r="C1389" s="298"/>
      <c r="D1389" s="298"/>
      <c r="E1389" s="298"/>
    </row>
    <row r="1390" spans="1:5" ht="20.100000000000001" customHeight="1" x14ac:dyDescent="0.25">
      <c r="A1390" s="298"/>
      <c r="B1390" s="298"/>
      <c r="C1390" s="298"/>
      <c r="D1390" s="298"/>
      <c r="E1390" s="298"/>
    </row>
    <row r="1391" spans="1:5" ht="20.100000000000001" customHeight="1" x14ac:dyDescent="0.25">
      <c r="A1391" s="298"/>
      <c r="B1391" s="298"/>
      <c r="C1391" s="298"/>
      <c r="D1391" s="298"/>
      <c r="E1391" s="298"/>
    </row>
    <row r="1392" spans="1:5" ht="20.100000000000001" customHeight="1" x14ac:dyDescent="0.25">
      <c r="A1392" s="298"/>
      <c r="B1392" s="298"/>
      <c r="C1392" s="298"/>
      <c r="D1392" s="298"/>
      <c r="E1392" s="298"/>
    </row>
    <row r="1393" spans="1:5" ht="20.100000000000001" customHeight="1" x14ac:dyDescent="0.25">
      <c r="A1393" s="298"/>
      <c r="B1393" s="298"/>
      <c r="C1393" s="298"/>
      <c r="D1393" s="298"/>
      <c r="E1393" s="298"/>
    </row>
    <row r="1394" spans="1:5" ht="20.100000000000001" customHeight="1" x14ac:dyDescent="0.25">
      <c r="A1394" s="298"/>
      <c r="B1394" s="298"/>
      <c r="C1394" s="298"/>
      <c r="D1394" s="298"/>
      <c r="E1394" s="298"/>
    </row>
    <row r="1395" spans="1:5" ht="20.100000000000001" customHeight="1" x14ac:dyDescent="0.25">
      <c r="A1395" s="298"/>
      <c r="B1395" s="298"/>
      <c r="C1395" s="298"/>
      <c r="D1395" s="298"/>
      <c r="E1395" s="298"/>
    </row>
    <row r="1396" spans="1:5" ht="20.100000000000001" customHeight="1" x14ac:dyDescent="0.25">
      <c r="A1396" s="298"/>
      <c r="B1396" s="298"/>
      <c r="C1396" s="298"/>
      <c r="D1396" s="298"/>
      <c r="E1396" s="298"/>
    </row>
    <row r="1397" spans="1:5" ht="20.100000000000001" customHeight="1" x14ac:dyDescent="0.25">
      <c r="A1397" s="298"/>
      <c r="B1397" s="298"/>
      <c r="C1397" s="298"/>
      <c r="D1397" s="298"/>
      <c r="E1397" s="298"/>
    </row>
    <row r="1398" spans="1:5" ht="20.100000000000001" customHeight="1" x14ac:dyDescent="0.25">
      <c r="A1398" s="298"/>
      <c r="B1398" s="298"/>
      <c r="C1398" s="298"/>
      <c r="D1398" s="298"/>
      <c r="E1398" s="298"/>
    </row>
    <row r="1399" spans="1:5" ht="20.100000000000001" customHeight="1" x14ac:dyDescent="0.25">
      <c r="A1399" s="298"/>
      <c r="B1399" s="298"/>
      <c r="C1399" s="298"/>
      <c r="D1399" s="298"/>
      <c r="E1399" s="298"/>
    </row>
    <row r="1400" spans="1:5" ht="20.100000000000001" customHeight="1" x14ac:dyDescent="0.25">
      <c r="A1400" s="298"/>
      <c r="B1400" s="298"/>
      <c r="C1400" s="298"/>
      <c r="D1400" s="298"/>
      <c r="E1400" s="298"/>
    </row>
    <row r="1401" spans="1:5" ht="20.100000000000001" customHeight="1" x14ac:dyDescent="0.25">
      <c r="A1401" s="298"/>
      <c r="B1401" s="298"/>
      <c r="C1401" s="298"/>
      <c r="D1401" s="298"/>
      <c r="E1401" s="298"/>
    </row>
    <row r="1402" spans="1:5" ht="20.100000000000001" customHeight="1" x14ac:dyDescent="0.25">
      <c r="A1402" s="298"/>
      <c r="B1402" s="298"/>
      <c r="C1402" s="298"/>
      <c r="D1402" s="298"/>
      <c r="E1402" s="298"/>
    </row>
    <row r="1403" spans="1:5" ht="20.100000000000001" customHeight="1" x14ac:dyDescent="0.25">
      <c r="A1403" s="298"/>
      <c r="B1403" s="298"/>
      <c r="C1403" s="298"/>
      <c r="D1403" s="298"/>
      <c r="E1403" s="298"/>
    </row>
    <row r="1404" spans="1:5" ht="20.100000000000001" customHeight="1" x14ac:dyDescent="0.25">
      <c r="A1404" s="298"/>
      <c r="B1404" s="298"/>
      <c r="C1404" s="298"/>
      <c r="D1404" s="298"/>
      <c r="E1404" s="298"/>
    </row>
    <row r="1405" spans="1:5" ht="20.100000000000001" customHeight="1" x14ac:dyDescent="0.25">
      <c r="A1405" s="298"/>
      <c r="B1405" s="298"/>
      <c r="C1405" s="298"/>
      <c r="D1405" s="298"/>
      <c r="E1405" s="298"/>
    </row>
    <row r="1406" spans="1:5" ht="20.100000000000001" customHeight="1" x14ac:dyDescent="0.25">
      <c r="A1406" s="298"/>
      <c r="B1406" s="298"/>
      <c r="C1406" s="298"/>
      <c r="D1406" s="298"/>
      <c r="E1406" s="298"/>
    </row>
    <row r="1407" spans="1:5" ht="20.100000000000001" customHeight="1" x14ac:dyDescent="0.25">
      <c r="A1407" s="298"/>
      <c r="B1407" s="298"/>
      <c r="C1407" s="298"/>
      <c r="D1407" s="298"/>
      <c r="E1407" s="298"/>
    </row>
    <row r="1408" spans="1:5" ht="20.100000000000001" customHeight="1" x14ac:dyDescent="0.25">
      <c r="A1408" s="298"/>
      <c r="B1408" s="298"/>
      <c r="C1408" s="298"/>
      <c r="D1408" s="298"/>
      <c r="E1408" s="298"/>
    </row>
    <row r="1409" spans="1:5" ht="20.100000000000001" customHeight="1" x14ac:dyDescent="0.25">
      <c r="A1409" s="298"/>
      <c r="B1409" s="298"/>
      <c r="C1409" s="298"/>
      <c r="D1409" s="298"/>
      <c r="E1409" s="298"/>
    </row>
    <row r="1410" spans="1:5" ht="20.100000000000001" customHeight="1" x14ac:dyDescent="0.25">
      <c r="A1410" s="298"/>
      <c r="B1410" s="298"/>
      <c r="C1410" s="298"/>
      <c r="D1410" s="298"/>
      <c r="E1410" s="298"/>
    </row>
    <row r="1411" spans="1:5" ht="20.100000000000001" customHeight="1" x14ac:dyDescent="0.25">
      <c r="A1411" s="298"/>
      <c r="B1411" s="298"/>
      <c r="C1411" s="298"/>
      <c r="D1411" s="298"/>
      <c r="E1411" s="298"/>
    </row>
    <row r="1412" spans="1:5" ht="20.100000000000001" customHeight="1" x14ac:dyDescent="0.25">
      <c r="A1412" s="298"/>
      <c r="B1412" s="298"/>
      <c r="C1412" s="298"/>
      <c r="D1412" s="298"/>
      <c r="E1412" s="298"/>
    </row>
    <row r="1413" spans="1:5" ht="20.100000000000001" customHeight="1" x14ac:dyDescent="0.25">
      <c r="A1413" s="298"/>
      <c r="B1413" s="298"/>
      <c r="C1413" s="298"/>
      <c r="D1413" s="298"/>
      <c r="E1413" s="298"/>
    </row>
    <row r="1414" spans="1:5" ht="20.100000000000001" customHeight="1" x14ac:dyDescent="0.25">
      <c r="A1414" s="298"/>
      <c r="B1414" s="298"/>
      <c r="C1414" s="298"/>
      <c r="D1414" s="298"/>
      <c r="E1414" s="298"/>
    </row>
    <row r="1415" spans="1:5" ht="20.100000000000001" customHeight="1" x14ac:dyDescent="0.25">
      <c r="A1415" s="298"/>
      <c r="B1415" s="298"/>
      <c r="C1415" s="298"/>
      <c r="D1415" s="298"/>
      <c r="E1415" s="298"/>
    </row>
    <row r="1416" spans="1:5" ht="20.100000000000001" customHeight="1" x14ac:dyDescent="0.25">
      <c r="A1416" s="298"/>
      <c r="B1416" s="298"/>
      <c r="C1416" s="298"/>
      <c r="D1416" s="298"/>
      <c r="E1416" s="298"/>
    </row>
    <row r="1417" spans="1:5" ht="20.100000000000001" customHeight="1" x14ac:dyDescent="0.25">
      <c r="A1417" s="298"/>
      <c r="B1417" s="298"/>
      <c r="C1417" s="298"/>
      <c r="D1417" s="298"/>
      <c r="E1417" s="298"/>
    </row>
    <row r="1418" spans="1:5" ht="20.100000000000001" customHeight="1" x14ac:dyDescent="0.25">
      <c r="A1418" s="298"/>
      <c r="B1418" s="298"/>
      <c r="C1418" s="298"/>
      <c r="D1418" s="298"/>
      <c r="E1418" s="298"/>
    </row>
    <row r="1419" spans="1:5" ht="20.100000000000001" customHeight="1" x14ac:dyDescent="0.25">
      <c r="A1419" s="298"/>
      <c r="B1419" s="298"/>
      <c r="C1419" s="298"/>
      <c r="D1419" s="298"/>
      <c r="E1419" s="298"/>
    </row>
    <row r="1420" spans="1:5" ht="20.100000000000001" customHeight="1" x14ac:dyDescent="0.25">
      <c r="A1420" s="298"/>
      <c r="B1420" s="298"/>
      <c r="C1420" s="298"/>
      <c r="D1420" s="298"/>
      <c r="E1420" s="298"/>
    </row>
    <row r="1421" spans="1:5" ht="20.100000000000001" customHeight="1" x14ac:dyDescent="0.25">
      <c r="A1421" s="298"/>
      <c r="B1421" s="298"/>
      <c r="C1421" s="298"/>
      <c r="D1421" s="298"/>
      <c r="E1421" s="298"/>
    </row>
    <row r="1422" spans="1:5" ht="20.100000000000001" customHeight="1" x14ac:dyDescent="0.25">
      <c r="A1422" s="298"/>
      <c r="B1422" s="298"/>
      <c r="C1422" s="298"/>
      <c r="D1422" s="298"/>
      <c r="E1422" s="298"/>
    </row>
    <row r="1423" spans="1:5" ht="20.100000000000001" customHeight="1" x14ac:dyDescent="0.25">
      <c r="A1423" s="298"/>
      <c r="B1423" s="298"/>
      <c r="C1423" s="298"/>
      <c r="D1423" s="298"/>
      <c r="E1423" s="298"/>
    </row>
    <row r="1424" spans="1:5" ht="20.100000000000001" customHeight="1" x14ac:dyDescent="0.25">
      <c r="A1424" s="298"/>
      <c r="B1424" s="298"/>
      <c r="C1424" s="298"/>
      <c r="D1424" s="298"/>
      <c r="E1424" s="298"/>
    </row>
    <row r="1425" spans="1:5" ht="20.100000000000001" customHeight="1" x14ac:dyDescent="0.25">
      <c r="A1425" s="298"/>
      <c r="B1425" s="298"/>
      <c r="C1425" s="298"/>
      <c r="D1425" s="298"/>
      <c r="E1425" s="298"/>
    </row>
    <row r="1426" spans="1:5" ht="20.100000000000001" customHeight="1" x14ac:dyDescent="0.25">
      <c r="A1426" s="298"/>
      <c r="B1426" s="298"/>
      <c r="C1426" s="298"/>
      <c r="D1426" s="298"/>
      <c r="E1426" s="298"/>
    </row>
    <row r="1427" spans="1:5" ht="20.100000000000001" customHeight="1" x14ac:dyDescent="0.25">
      <c r="A1427" s="298"/>
      <c r="B1427" s="298"/>
      <c r="C1427" s="298"/>
      <c r="D1427" s="298"/>
      <c r="E1427" s="298"/>
    </row>
    <row r="1428" spans="1:5" ht="20.100000000000001" customHeight="1" x14ac:dyDescent="0.25">
      <c r="A1428" s="298"/>
      <c r="B1428" s="298"/>
      <c r="C1428" s="298"/>
      <c r="D1428" s="298"/>
      <c r="E1428" s="298"/>
    </row>
    <row r="1429" spans="1:5" ht="20.100000000000001" customHeight="1" x14ac:dyDescent="0.25">
      <c r="A1429" s="298"/>
      <c r="B1429" s="298"/>
      <c r="C1429" s="298"/>
      <c r="D1429" s="298"/>
      <c r="E1429" s="298"/>
    </row>
    <row r="1430" spans="1:5" ht="20.100000000000001" customHeight="1" x14ac:dyDescent="0.25">
      <c r="A1430" s="298"/>
      <c r="B1430" s="298"/>
      <c r="C1430" s="298"/>
      <c r="D1430" s="298"/>
      <c r="E1430" s="298"/>
    </row>
    <row r="1431" spans="1:5" ht="20.100000000000001" customHeight="1" x14ac:dyDescent="0.25">
      <c r="A1431" s="298"/>
      <c r="B1431" s="298"/>
      <c r="C1431" s="298"/>
      <c r="D1431" s="298"/>
      <c r="E1431" s="298"/>
    </row>
    <row r="1432" spans="1:5" ht="20.100000000000001" customHeight="1" x14ac:dyDescent="0.25">
      <c r="A1432" s="298"/>
      <c r="B1432" s="298"/>
      <c r="C1432" s="298"/>
      <c r="D1432" s="298"/>
      <c r="E1432" s="298"/>
    </row>
    <row r="1433" spans="1:5" ht="20.100000000000001" customHeight="1" x14ac:dyDescent="0.25">
      <c r="A1433" s="298"/>
      <c r="B1433" s="298"/>
      <c r="C1433" s="298"/>
      <c r="D1433" s="298"/>
      <c r="E1433" s="298"/>
    </row>
    <row r="1434" spans="1:5" ht="20.100000000000001" customHeight="1" x14ac:dyDescent="0.25">
      <c r="A1434" s="298"/>
      <c r="B1434" s="298"/>
      <c r="C1434" s="298"/>
      <c r="D1434" s="298"/>
      <c r="E1434" s="298"/>
    </row>
    <row r="1435" spans="1:5" ht="20.100000000000001" customHeight="1" x14ac:dyDescent="0.25">
      <c r="A1435" s="298"/>
      <c r="B1435" s="298"/>
      <c r="C1435" s="298"/>
      <c r="D1435" s="298"/>
      <c r="E1435" s="298"/>
    </row>
    <row r="1436" spans="1:5" ht="20.100000000000001" customHeight="1" x14ac:dyDescent="0.25">
      <c r="A1436" s="298"/>
      <c r="B1436" s="298"/>
      <c r="C1436" s="298"/>
      <c r="D1436" s="298"/>
      <c r="E1436" s="298"/>
    </row>
    <row r="1437" spans="1:5" ht="20.100000000000001" customHeight="1" x14ac:dyDescent="0.25">
      <c r="A1437" s="298"/>
      <c r="B1437" s="298"/>
      <c r="C1437" s="298"/>
      <c r="D1437" s="298"/>
      <c r="E1437" s="298"/>
    </row>
    <row r="1438" spans="1:5" ht="20.100000000000001" customHeight="1" x14ac:dyDescent="0.25">
      <c r="A1438" s="298"/>
      <c r="B1438" s="298"/>
      <c r="C1438" s="298"/>
      <c r="D1438" s="298"/>
      <c r="E1438" s="298"/>
    </row>
    <row r="1439" spans="1:5" ht="20.100000000000001" customHeight="1" x14ac:dyDescent="0.25">
      <c r="A1439" s="298"/>
      <c r="B1439" s="298"/>
      <c r="C1439" s="298"/>
      <c r="D1439" s="298"/>
      <c r="E1439" s="298"/>
    </row>
    <row r="1440" spans="1:5" ht="20.100000000000001" customHeight="1" x14ac:dyDescent="0.25">
      <c r="A1440" s="298"/>
      <c r="B1440" s="298"/>
      <c r="C1440" s="298"/>
      <c r="D1440" s="298"/>
      <c r="E1440" s="298"/>
    </row>
    <row r="1441" spans="1:5" ht="20.100000000000001" customHeight="1" x14ac:dyDescent="0.25">
      <c r="A1441" s="298"/>
      <c r="B1441" s="298"/>
      <c r="C1441" s="298"/>
      <c r="D1441" s="298"/>
      <c r="E1441" s="298"/>
    </row>
    <row r="1442" spans="1:5" ht="20.100000000000001" customHeight="1" x14ac:dyDescent="0.25">
      <c r="A1442" s="298"/>
      <c r="B1442" s="298"/>
      <c r="C1442" s="298"/>
      <c r="D1442" s="298"/>
      <c r="E1442" s="298"/>
    </row>
    <row r="1443" spans="1:5" ht="20.100000000000001" customHeight="1" x14ac:dyDescent="0.25">
      <c r="A1443" s="298"/>
      <c r="B1443" s="298"/>
      <c r="C1443" s="298"/>
      <c r="D1443" s="298"/>
      <c r="E1443" s="298"/>
    </row>
    <row r="1444" spans="1:5" ht="20.100000000000001" customHeight="1" x14ac:dyDescent="0.25">
      <c r="A1444" s="298"/>
      <c r="B1444" s="298"/>
      <c r="C1444" s="298"/>
      <c r="D1444" s="298"/>
      <c r="E1444" s="298"/>
    </row>
    <row r="1445" spans="1:5" ht="20.100000000000001" customHeight="1" x14ac:dyDescent="0.25">
      <c r="A1445" s="298"/>
      <c r="B1445" s="298"/>
      <c r="C1445" s="298"/>
      <c r="D1445" s="298"/>
      <c r="E1445" s="298"/>
    </row>
    <row r="1446" spans="1:5" ht="20.100000000000001" customHeight="1" x14ac:dyDescent="0.25">
      <c r="A1446" s="298"/>
      <c r="B1446" s="298"/>
      <c r="C1446" s="298"/>
      <c r="D1446" s="298"/>
      <c r="E1446" s="298"/>
    </row>
    <row r="1447" spans="1:5" ht="20.100000000000001" customHeight="1" x14ac:dyDescent="0.25">
      <c r="A1447" s="298"/>
      <c r="B1447" s="298"/>
      <c r="C1447" s="298"/>
      <c r="D1447" s="298"/>
      <c r="E1447" s="298"/>
    </row>
    <row r="1448" spans="1:5" ht="20.100000000000001" customHeight="1" x14ac:dyDescent="0.25">
      <c r="A1448" s="298"/>
      <c r="B1448" s="298"/>
      <c r="C1448" s="298"/>
      <c r="D1448" s="298"/>
      <c r="E1448" s="298"/>
    </row>
    <row r="1449" spans="1:5" ht="20.100000000000001" customHeight="1" x14ac:dyDescent="0.25">
      <c r="A1449" s="298"/>
      <c r="B1449" s="298"/>
      <c r="C1449" s="298"/>
      <c r="D1449" s="298"/>
      <c r="E1449" s="298"/>
    </row>
    <row r="1450" spans="1:5" ht="20.100000000000001" customHeight="1" x14ac:dyDescent="0.25">
      <c r="A1450" s="298"/>
      <c r="B1450" s="298"/>
      <c r="C1450" s="298"/>
      <c r="D1450" s="298"/>
      <c r="E1450" s="298"/>
    </row>
    <row r="1451" spans="1:5" ht="20.100000000000001" customHeight="1" x14ac:dyDescent="0.25">
      <c r="A1451" s="298"/>
      <c r="B1451" s="298"/>
      <c r="C1451" s="298"/>
      <c r="D1451" s="298"/>
      <c r="E1451" s="298"/>
    </row>
    <row r="1452" spans="1:5" ht="20.100000000000001" customHeight="1" x14ac:dyDescent="0.25">
      <c r="A1452" s="298"/>
      <c r="B1452" s="298"/>
      <c r="C1452" s="298"/>
      <c r="D1452" s="298"/>
      <c r="E1452" s="298"/>
    </row>
    <row r="1453" spans="1:5" ht="20.100000000000001" customHeight="1" x14ac:dyDescent="0.25">
      <c r="A1453" s="298"/>
      <c r="B1453" s="298"/>
      <c r="C1453" s="298"/>
      <c r="D1453" s="298"/>
      <c r="E1453" s="298"/>
    </row>
    <row r="1454" spans="1:5" ht="20.100000000000001" customHeight="1" x14ac:dyDescent="0.25">
      <c r="A1454" s="298"/>
      <c r="B1454" s="298"/>
      <c r="C1454" s="298"/>
      <c r="D1454" s="298"/>
      <c r="E1454" s="298"/>
    </row>
    <row r="1455" spans="1:5" ht="20.100000000000001" customHeight="1" x14ac:dyDescent="0.25">
      <c r="A1455" s="298"/>
      <c r="B1455" s="298"/>
      <c r="C1455" s="298"/>
      <c r="D1455" s="298"/>
      <c r="E1455" s="298"/>
    </row>
    <row r="1456" spans="1:5" ht="20.100000000000001" customHeight="1" x14ac:dyDescent="0.25">
      <c r="A1456" s="298"/>
      <c r="B1456" s="298"/>
      <c r="C1456" s="298"/>
      <c r="D1456" s="298"/>
      <c r="E1456" s="298"/>
    </row>
    <row r="1457" spans="1:5" ht="20.100000000000001" customHeight="1" x14ac:dyDescent="0.25">
      <c r="A1457" s="298"/>
      <c r="B1457" s="298"/>
      <c r="C1457" s="298"/>
      <c r="D1457" s="298"/>
      <c r="E1457" s="298"/>
    </row>
    <row r="1458" spans="1:5" ht="20.100000000000001" customHeight="1" x14ac:dyDescent="0.25">
      <c r="A1458" s="298"/>
      <c r="B1458" s="298"/>
      <c r="C1458" s="298"/>
      <c r="D1458" s="298"/>
      <c r="E1458" s="298"/>
    </row>
    <row r="1459" spans="1:5" ht="20.100000000000001" customHeight="1" x14ac:dyDescent="0.25">
      <c r="A1459" s="298"/>
      <c r="B1459" s="298"/>
      <c r="C1459" s="298"/>
      <c r="D1459" s="298"/>
      <c r="E1459" s="298"/>
    </row>
    <row r="1460" spans="1:5" ht="20.100000000000001" customHeight="1" x14ac:dyDescent="0.25">
      <c r="A1460" s="298"/>
      <c r="B1460" s="298"/>
      <c r="C1460" s="298"/>
      <c r="D1460" s="298"/>
      <c r="E1460" s="298"/>
    </row>
    <row r="1461" spans="1:5" ht="20.100000000000001" customHeight="1" x14ac:dyDescent="0.25">
      <c r="A1461" s="298"/>
      <c r="B1461" s="298"/>
      <c r="C1461" s="298"/>
      <c r="D1461" s="298"/>
      <c r="E1461" s="298"/>
    </row>
    <row r="1462" spans="1:5" ht="20.100000000000001" customHeight="1" x14ac:dyDescent="0.25">
      <c r="A1462" s="298"/>
      <c r="B1462" s="298"/>
      <c r="C1462" s="298"/>
      <c r="D1462" s="298"/>
      <c r="E1462" s="298"/>
    </row>
    <row r="1463" spans="1:5" ht="20.100000000000001" customHeight="1" x14ac:dyDescent="0.25">
      <c r="A1463" s="298"/>
      <c r="B1463" s="298"/>
      <c r="C1463" s="298"/>
      <c r="D1463" s="298"/>
      <c r="E1463" s="298"/>
    </row>
    <row r="1464" spans="1:5" ht="20.100000000000001" customHeight="1" x14ac:dyDescent="0.25">
      <c r="A1464" s="298"/>
      <c r="B1464" s="298"/>
      <c r="C1464" s="298"/>
      <c r="D1464" s="298"/>
      <c r="E1464" s="298"/>
    </row>
    <row r="1465" spans="1:5" ht="20.100000000000001" customHeight="1" x14ac:dyDescent="0.25">
      <c r="A1465" s="298"/>
      <c r="B1465" s="298"/>
      <c r="C1465" s="298"/>
      <c r="D1465" s="298"/>
      <c r="E1465" s="298"/>
    </row>
    <row r="1466" spans="1:5" ht="20.100000000000001" customHeight="1" x14ac:dyDescent="0.25">
      <c r="A1466" s="298"/>
      <c r="B1466" s="298"/>
      <c r="C1466" s="298"/>
      <c r="D1466" s="298"/>
      <c r="E1466" s="298"/>
    </row>
    <row r="1467" spans="1:5" ht="20.100000000000001" customHeight="1" x14ac:dyDescent="0.25">
      <c r="A1467" s="298"/>
      <c r="B1467" s="298"/>
      <c r="C1467" s="298"/>
      <c r="D1467" s="298"/>
      <c r="E1467" s="298"/>
    </row>
    <row r="1468" spans="1:5" ht="20.100000000000001" customHeight="1" x14ac:dyDescent="0.25">
      <c r="A1468" s="298"/>
      <c r="B1468" s="298"/>
      <c r="C1468" s="298"/>
      <c r="D1468" s="298"/>
      <c r="E1468" s="298"/>
    </row>
    <row r="1469" spans="1:5" ht="20.100000000000001" customHeight="1" x14ac:dyDescent="0.25">
      <c r="A1469" s="298"/>
      <c r="B1469" s="298"/>
      <c r="C1469" s="298"/>
      <c r="D1469" s="298"/>
      <c r="E1469" s="298"/>
    </row>
    <row r="1470" spans="1:5" ht="20.100000000000001" customHeight="1" x14ac:dyDescent="0.25">
      <c r="A1470" s="298"/>
      <c r="B1470" s="298"/>
      <c r="C1470" s="298"/>
      <c r="D1470" s="298"/>
      <c r="E1470" s="298"/>
    </row>
    <row r="1471" spans="1:5" ht="20.100000000000001" customHeight="1" x14ac:dyDescent="0.25">
      <c r="A1471" s="298"/>
      <c r="B1471" s="298"/>
      <c r="C1471" s="298"/>
      <c r="D1471" s="298"/>
      <c r="E1471" s="298"/>
    </row>
    <row r="1472" spans="1:5" ht="20.100000000000001" customHeight="1" x14ac:dyDescent="0.25">
      <c r="A1472" s="298"/>
      <c r="B1472" s="298"/>
      <c r="C1472" s="298"/>
      <c r="D1472" s="298"/>
      <c r="E1472" s="298"/>
    </row>
    <row r="1473" spans="1:5" ht="20.100000000000001" customHeight="1" x14ac:dyDescent="0.25">
      <c r="A1473" s="298"/>
      <c r="B1473" s="298"/>
      <c r="C1473" s="298"/>
      <c r="D1473" s="298"/>
      <c r="E1473" s="298"/>
    </row>
    <row r="1474" spans="1:5" ht="20.100000000000001" customHeight="1" x14ac:dyDescent="0.25">
      <c r="A1474" s="298"/>
      <c r="B1474" s="298"/>
      <c r="C1474" s="298"/>
      <c r="D1474" s="298"/>
      <c r="E1474" s="298"/>
    </row>
    <row r="1475" spans="1:5" ht="20.100000000000001" customHeight="1" x14ac:dyDescent="0.25">
      <c r="A1475" s="298"/>
      <c r="B1475" s="298"/>
      <c r="C1475" s="298"/>
      <c r="D1475" s="298"/>
      <c r="E1475" s="298"/>
    </row>
    <row r="1476" spans="1:5" ht="20.100000000000001" customHeight="1" x14ac:dyDescent="0.25">
      <c r="A1476" s="298"/>
      <c r="B1476" s="298"/>
      <c r="C1476" s="298"/>
      <c r="D1476" s="298"/>
      <c r="E1476" s="298"/>
    </row>
    <row r="1477" spans="1:5" ht="20.100000000000001" customHeight="1" x14ac:dyDescent="0.25">
      <c r="A1477" s="298"/>
      <c r="B1477" s="298"/>
      <c r="C1477" s="298"/>
      <c r="D1477" s="298"/>
      <c r="E1477" s="298"/>
    </row>
    <row r="1478" spans="1:5" ht="20.100000000000001" customHeight="1" x14ac:dyDescent="0.25">
      <c r="A1478" s="298"/>
      <c r="B1478" s="298"/>
      <c r="C1478" s="298"/>
      <c r="D1478" s="298"/>
      <c r="E1478" s="298"/>
    </row>
    <row r="1479" spans="1:5" ht="20.100000000000001" customHeight="1" x14ac:dyDescent="0.25">
      <c r="A1479" s="298"/>
      <c r="B1479" s="298"/>
      <c r="C1479" s="298"/>
      <c r="D1479" s="298"/>
      <c r="E1479" s="298"/>
    </row>
    <row r="1480" spans="1:5" ht="20.100000000000001" customHeight="1" x14ac:dyDescent="0.25">
      <c r="A1480" s="298"/>
      <c r="B1480" s="298"/>
      <c r="C1480" s="298"/>
      <c r="D1480" s="298"/>
      <c r="E1480" s="298"/>
    </row>
    <row r="1481" spans="1:5" ht="20.100000000000001" customHeight="1" x14ac:dyDescent="0.25">
      <c r="A1481" s="298"/>
      <c r="B1481" s="298"/>
      <c r="C1481" s="298"/>
      <c r="D1481" s="298"/>
      <c r="E1481" s="298"/>
    </row>
    <row r="1482" spans="1:5" ht="20.100000000000001" customHeight="1" x14ac:dyDescent="0.25">
      <c r="A1482" s="298"/>
      <c r="B1482" s="298"/>
      <c r="C1482" s="298"/>
      <c r="D1482" s="298"/>
      <c r="E1482" s="298"/>
    </row>
    <row r="1483" spans="1:5" ht="20.100000000000001" customHeight="1" x14ac:dyDescent="0.25">
      <c r="A1483" s="298"/>
      <c r="B1483" s="298"/>
      <c r="C1483" s="298"/>
      <c r="D1483" s="298"/>
      <c r="E1483" s="298"/>
    </row>
    <row r="1484" spans="1:5" ht="20.100000000000001" customHeight="1" x14ac:dyDescent="0.25">
      <c r="A1484" s="298"/>
      <c r="B1484" s="298"/>
      <c r="C1484" s="298"/>
      <c r="D1484" s="298"/>
      <c r="E1484" s="298"/>
    </row>
    <row r="1485" spans="1:5" ht="20.100000000000001" customHeight="1" x14ac:dyDescent="0.25">
      <c r="A1485" s="298"/>
      <c r="B1485" s="298"/>
      <c r="C1485" s="298"/>
      <c r="D1485" s="298"/>
      <c r="E1485" s="298"/>
    </row>
    <row r="1486" spans="1:5" ht="20.100000000000001" customHeight="1" x14ac:dyDescent="0.25">
      <c r="A1486" s="298"/>
      <c r="B1486" s="298"/>
      <c r="C1486" s="298"/>
      <c r="D1486" s="298"/>
      <c r="E1486" s="298"/>
    </row>
    <row r="1487" spans="1:5" ht="20.100000000000001" customHeight="1" x14ac:dyDescent="0.25">
      <c r="A1487" s="298"/>
      <c r="B1487" s="298"/>
      <c r="C1487" s="298"/>
      <c r="D1487" s="298"/>
      <c r="E1487" s="298"/>
    </row>
    <row r="1488" spans="1:5" ht="20.100000000000001" customHeight="1" x14ac:dyDescent="0.25">
      <c r="A1488" s="298"/>
      <c r="B1488" s="298"/>
      <c r="C1488" s="298"/>
      <c r="D1488" s="298"/>
      <c r="E1488" s="298"/>
    </row>
    <row r="1489" spans="1:5" ht="20.100000000000001" customHeight="1" x14ac:dyDescent="0.25">
      <c r="A1489" s="298"/>
      <c r="B1489" s="298"/>
      <c r="C1489" s="298"/>
      <c r="D1489" s="298"/>
      <c r="E1489" s="298"/>
    </row>
    <row r="1490" spans="1:5" ht="20.100000000000001" customHeight="1" x14ac:dyDescent="0.25">
      <c r="A1490" s="298"/>
      <c r="B1490" s="298"/>
      <c r="C1490" s="298"/>
      <c r="D1490" s="298"/>
      <c r="E1490" s="298"/>
    </row>
    <row r="1491" spans="1:5" ht="20.100000000000001" customHeight="1" x14ac:dyDescent="0.25">
      <c r="A1491" s="298"/>
      <c r="B1491" s="298"/>
      <c r="C1491" s="298"/>
      <c r="D1491" s="298"/>
      <c r="E1491" s="298"/>
    </row>
    <row r="1492" spans="1:5" ht="20.100000000000001" customHeight="1" x14ac:dyDescent="0.25">
      <c r="A1492" s="298"/>
      <c r="B1492" s="298"/>
      <c r="C1492" s="298"/>
      <c r="D1492" s="298"/>
      <c r="E1492" s="298"/>
    </row>
    <row r="1493" spans="1:5" ht="20.100000000000001" customHeight="1" x14ac:dyDescent="0.25">
      <c r="A1493" s="298"/>
      <c r="B1493" s="298"/>
      <c r="C1493" s="298"/>
      <c r="D1493" s="298"/>
      <c r="E1493" s="298"/>
    </row>
    <row r="1494" spans="1:5" ht="20.100000000000001" customHeight="1" x14ac:dyDescent="0.25">
      <c r="A1494" s="298"/>
      <c r="B1494" s="298"/>
      <c r="C1494" s="298"/>
      <c r="D1494" s="298"/>
      <c r="E1494" s="298"/>
    </row>
    <row r="1495" spans="1:5" ht="20.100000000000001" customHeight="1" x14ac:dyDescent="0.25">
      <c r="A1495" s="298"/>
      <c r="B1495" s="298"/>
      <c r="C1495" s="298"/>
      <c r="D1495" s="298"/>
      <c r="E1495" s="298"/>
    </row>
    <row r="1496" spans="1:5" ht="20.100000000000001" customHeight="1" x14ac:dyDescent="0.25">
      <c r="A1496" s="298"/>
      <c r="B1496" s="298"/>
      <c r="C1496" s="298"/>
      <c r="D1496" s="298"/>
      <c r="E1496" s="298"/>
    </row>
    <row r="1497" spans="1:5" ht="20.100000000000001" customHeight="1" x14ac:dyDescent="0.25">
      <c r="A1497" s="298"/>
      <c r="B1497" s="298"/>
      <c r="C1497" s="298"/>
      <c r="D1497" s="298"/>
      <c r="E1497" s="298"/>
    </row>
    <row r="1498" spans="1:5" ht="20.100000000000001" customHeight="1" x14ac:dyDescent="0.25">
      <c r="A1498" s="298"/>
      <c r="B1498" s="298"/>
      <c r="C1498" s="298"/>
      <c r="D1498" s="298"/>
      <c r="E1498" s="298"/>
    </row>
    <row r="1499" spans="1:5" ht="20.100000000000001" customHeight="1" x14ac:dyDescent="0.25">
      <c r="A1499" s="298"/>
      <c r="B1499" s="298"/>
      <c r="C1499" s="298"/>
      <c r="D1499" s="298"/>
      <c r="E1499" s="298"/>
    </row>
    <row r="1500" spans="1:5" ht="20.100000000000001" customHeight="1" x14ac:dyDescent="0.25">
      <c r="A1500" s="298"/>
      <c r="B1500" s="298"/>
      <c r="C1500" s="298"/>
      <c r="D1500" s="298"/>
      <c r="E1500" s="298"/>
    </row>
    <row r="1501" spans="1:5" ht="20.100000000000001" customHeight="1" x14ac:dyDescent="0.25">
      <c r="A1501" s="298"/>
      <c r="B1501" s="298"/>
      <c r="C1501" s="298"/>
      <c r="D1501" s="298"/>
      <c r="E1501" s="298"/>
    </row>
    <row r="1502" spans="1:5" ht="20.100000000000001" customHeight="1" x14ac:dyDescent="0.25">
      <c r="A1502" s="298"/>
      <c r="B1502" s="298"/>
      <c r="C1502" s="298"/>
      <c r="D1502" s="298"/>
      <c r="E1502" s="298"/>
    </row>
    <row r="1503" spans="1:5" ht="20.100000000000001" customHeight="1" x14ac:dyDescent="0.25">
      <c r="A1503" s="298"/>
      <c r="B1503" s="298"/>
      <c r="C1503" s="298"/>
      <c r="D1503" s="298"/>
      <c r="E1503" s="298"/>
    </row>
    <row r="1504" spans="1:5" ht="20.100000000000001" customHeight="1" x14ac:dyDescent="0.25">
      <c r="A1504" s="298"/>
      <c r="B1504" s="298"/>
      <c r="C1504" s="298"/>
      <c r="D1504" s="298"/>
      <c r="E1504" s="298"/>
    </row>
    <row r="1505" spans="1:5" ht="20.100000000000001" customHeight="1" x14ac:dyDescent="0.25">
      <c r="A1505" s="298"/>
      <c r="B1505" s="298"/>
      <c r="C1505" s="298"/>
      <c r="D1505" s="298"/>
      <c r="E1505" s="298"/>
    </row>
    <row r="1506" spans="1:5" ht="20.100000000000001" customHeight="1" x14ac:dyDescent="0.25">
      <c r="A1506" s="298"/>
      <c r="B1506" s="298"/>
      <c r="C1506" s="298"/>
      <c r="D1506" s="298"/>
      <c r="E1506" s="298"/>
    </row>
    <row r="1507" spans="1:5" ht="20.100000000000001" customHeight="1" x14ac:dyDescent="0.25">
      <c r="A1507" s="298"/>
      <c r="B1507" s="298"/>
      <c r="C1507" s="298"/>
      <c r="D1507" s="298"/>
      <c r="E1507" s="298"/>
    </row>
    <row r="1508" spans="1:5" ht="20.100000000000001" customHeight="1" x14ac:dyDescent="0.25">
      <c r="A1508" s="298"/>
      <c r="B1508" s="298"/>
      <c r="C1508" s="298"/>
      <c r="D1508" s="298"/>
      <c r="E1508" s="298"/>
    </row>
    <row r="1509" spans="1:5" ht="20.100000000000001" customHeight="1" x14ac:dyDescent="0.25">
      <c r="A1509" s="298"/>
      <c r="B1509" s="298"/>
      <c r="C1509" s="298"/>
      <c r="D1509" s="298"/>
      <c r="E1509" s="298"/>
    </row>
    <row r="1510" spans="1:5" ht="20.100000000000001" customHeight="1" x14ac:dyDescent="0.25">
      <c r="A1510" s="298"/>
      <c r="B1510" s="298"/>
      <c r="C1510" s="298"/>
      <c r="D1510" s="298"/>
      <c r="E1510" s="298"/>
    </row>
    <row r="1511" spans="1:5" ht="20.100000000000001" customHeight="1" x14ac:dyDescent="0.25">
      <c r="A1511" s="298"/>
      <c r="B1511" s="298"/>
      <c r="C1511" s="298"/>
      <c r="D1511" s="298"/>
      <c r="E1511" s="298"/>
    </row>
    <row r="1512" spans="1:5" ht="20.100000000000001" customHeight="1" x14ac:dyDescent="0.25">
      <c r="A1512" s="298"/>
      <c r="B1512" s="298"/>
      <c r="C1512" s="298"/>
      <c r="D1512" s="298"/>
      <c r="E1512" s="298"/>
    </row>
    <row r="1513" spans="1:5" ht="20.100000000000001" customHeight="1" x14ac:dyDescent="0.25">
      <c r="A1513" s="298"/>
      <c r="B1513" s="298"/>
      <c r="C1513" s="298"/>
      <c r="D1513" s="298"/>
      <c r="E1513" s="298"/>
    </row>
    <row r="1514" spans="1:5" ht="20.100000000000001" customHeight="1" x14ac:dyDescent="0.25">
      <c r="A1514" s="298"/>
      <c r="B1514" s="298"/>
      <c r="C1514" s="298"/>
      <c r="D1514" s="298"/>
      <c r="E1514" s="298"/>
    </row>
    <row r="1515" spans="1:5" ht="20.100000000000001" customHeight="1" x14ac:dyDescent="0.25">
      <c r="A1515" s="298"/>
      <c r="B1515" s="298"/>
      <c r="C1515" s="298"/>
      <c r="D1515" s="298"/>
      <c r="E1515" s="298"/>
    </row>
    <row r="1516" spans="1:5" ht="20.100000000000001" customHeight="1" x14ac:dyDescent="0.25">
      <c r="A1516" s="298"/>
      <c r="B1516" s="298"/>
      <c r="C1516" s="298"/>
      <c r="D1516" s="298"/>
      <c r="E1516" s="298"/>
    </row>
    <row r="1517" spans="1:5" ht="20.100000000000001" customHeight="1" x14ac:dyDescent="0.25">
      <c r="A1517" s="298"/>
      <c r="B1517" s="298"/>
      <c r="C1517" s="298"/>
      <c r="D1517" s="298"/>
      <c r="E1517" s="298"/>
    </row>
    <row r="1518" spans="1:5" ht="20.100000000000001" customHeight="1" x14ac:dyDescent="0.25">
      <c r="A1518" s="298"/>
      <c r="B1518" s="298"/>
      <c r="C1518" s="298"/>
      <c r="D1518" s="298"/>
      <c r="E1518" s="298"/>
    </row>
    <row r="1519" spans="1:5" ht="20.100000000000001" customHeight="1" x14ac:dyDescent="0.25">
      <c r="A1519" s="298"/>
      <c r="B1519" s="298"/>
      <c r="C1519" s="298"/>
      <c r="D1519" s="298"/>
      <c r="E1519" s="298"/>
    </row>
    <row r="1520" spans="1:5" ht="20.100000000000001" customHeight="1" x14ac:dyDescent="0.25">
      <c r="A1520" s="298"/>
      <c r="B1520" s="298"/>
      <c r="C1520" s="298"/>
      <c r="D1520" s="298"/>
      <c r="E1520" s="298"/>
    </row>
    <row r="1521" spans="1:5" ht="20.100000000000001" customHeight="1" x14ac:dyDescent="0.25">
      <c r="A1521" s="298"/>
      <c r="B1521" s="298"/>
      <c r="C1521" s="298"/>
      <c r="D1521" s="298"/>
      <c r="E1521" s="298"/>
    </row>
    <row r="1522" spans="1:5" ht="20.100000000000001" customHeight="1" x14ac:dyDescent="0.25">
      <c r="A1522" s="298"/>
      <c r="B1522" s="298"/>
      <c r="C1522" s="298"/>
      <c r="D1522" s="298"/>
      <c r="E1522" s="298"/>
    </row>
    <row r="1523" spans="1:5" ht="20.100000000000001" customHeight="1" x14ac:dyDescent="0.25">
      <c r="A1523" s="298"/>
      <c r="B1523" s="298"/>
      <c r="C1523" s="298"/>
      <c r="D1523" s="298"/>
      <c r="E1523" s="298"/>
    </row>
    <row r="1524" spans="1:5" ht="20.100000000000001" customHeight="1" x14ac:dyDescent="0.25">
      <c r="A1524" s="298"/>
      <c r="B1524" s="298"/>
      <c r="C1524" s="298"/>
      <c r="D1524" s="298"/>
      <c r="E1524" s="298"/>
    </row>
    <row r="1525" spans="1:5" ht="20.100000000000001" customHeight="1" x14ac:dyDescent="0.25">
      <c r="A1525" s="298"/>
      <c r="B1525" s="298"/>
      <c r="C1525" s="298"/>
      <c r="D1525" s="298"/>
      <c r="E1525" s="298"/>
    </row>
    <row r="1526" spans="1:5" ht="20.100000000000001" customHeight="1" x14ac:dyDescent="0.25">
      <c r="A1526" s="298"/>
      <c r="B1526" s="298"/>
      <c r="C1526" s="298"/>
      <c r="D1526" s="298"/>
      <c r="E1526" s="298"/>
    </row>
    <row r="1527" spans="1:5" ht="20.100000000000001" customHeight="1" x14ac:dyDescent="0.25">
      <c r="A1527" s="298"/>
      <c r="B1527" s="298"/>
      <c r="C1527" s="298"/>
      <c r="D1527" s="298"/>
      <c r="E1527" s="298"/>
    </row>
    <row r="1528" spans="1:5" ht="20.100000000000001" customHeight="1" x14ac:dyDescent="0.25">
      <c r="A1528" s="298"/>
      <c r="B1528" s="298"/>
      <c r="C1528" s="298"/>
      <c r="D1528" s="298"/>
      <c r="E1528" s="298"/>
    </row>
    <row r="1529" spans="1:5" ht="20.100000000000001" customHeight="1" x14ac:dyDescent="0.25">
      <c r="A1529" s="298"/>
      <c r="B1529" s="298"/>
      <c r="C1529" s="298"/>
      <c r="D1529" s="298"/>
      <c r="E1529" s="298"/>
    </row>
    <row r="1530" spans="1:5" ht="20.100000000000001" customHeight="1" x14ac:dyDescent="0.25">
      <c r="A1530" s="298"/>
      <c r="B1530" s="298"/>
      <c r="C1530" s="298"/>
      <c r="D1530" s="298"/>
      <c r="E1530" s="298"/>
    </row>
    <row r="1531" spans="1:5" ht="20.100000000000001" customHeight="1" x14ac:dyDescent="0.25">
      <c r="A1531" s="298"/>
      <c r="B1531" s="298"/>
      <c r="C1531" s="298"/>
      <c r="D1531" s="298"/>
      <c r="E1531" s="298"/>
    </row>
    <row r="1532" spans="1:5" ht="20.100000000000001" customHeight="1" x14ac:dyDescent="0.25">
      <c r="A1532" s="298"/>
      <c r="B1532" s="298"/>
      <c r="C1532" s="298"/>
      <c r="D1532" s="298"/>
      <c r="E1532" s="298"/>
    </row>
    <row r="1533" spans="1:5" ht="20.100000000000001" customHeight="1" x14ac:dyDescent="0.25">
      <c r="A1533" s="298"/>
      <c r="B1533" s="298"/>
      <c r="C1533" s="298"/>
      <c r="D1533" s="298"/>
      <c r="E1533" s="298"/>
    </row>
    <row r="1534" spans="1:5" ht="20.100000000000001" customHeight="1" x14ac:dyDescent="0.25">
      <c r="A1534" s="298"/>
      <c r="B1534" s="298"/>
      <c r="C1534" s="298"/>
      <c r="D1534" s="298"/>
      <c r="E1534" s="298"/>
    </row>
    <row r="1535" spans="1:5" ht="20.100000000000001" customHeight="1" x14ac:dyDescent="0.25">
      <c r="A1535" s="298"/>
      <c r="B1535" s="298"/>
      <c r="C1535" s="298"/>
      <c r="D1535" s="298"/>
      <c r="E1535" s="298"/>
    </row>
    <row r="1536" spans="1:5" ht="20.100000000000001" customHeight="1" x14ac:dyDescent="0.25">
      <c r="A1536" s="298"/>
      <c r="B1536" s="298"/>
      <c r="C1536" s="298"/>
      <c r="D1536" s="298"/>
      <c r="E1536" s="298"/>
    </row>
    <row r="1537" spans="1:5" ht="20.100000000000001" customHeight="1" x14ac:dyDescent="0.25">
      <c r="A1537" s="298"/>
      <c r="B1537" s="298"/>
      <c r="C1537" s="298"/>
      <c r="D1537" s="298"/>
      <c r="E1537" s="298"/>
    </row>
    <row r="1538" spans="1:5" ht="20.100000000000001" customHeight="1" x14ac:dyDescent="0.25">
      <c r="A1538" s="298"/>
      <c r="B1538" s="298"/>
      <c r="C1538" s="298"/>
      <c r="D1538" s="298"/>
      <c r="E1538" s="298"/>
    </row>
    <row r="1539" spans="1:5" ht="20.100000000000001" customHeight="1" x14ac:dyDescent="0.25">
      <c r="A1539" s="298"/>
      <c r="B1539" s="298"/>
      <c r="C1539" s="298"/>
      <c r="D1539" s="298"/>
      <c r="E1539" s="298"/>
    </row>
    <row r="1540" spans="1:5" ht="20.100000000000001" customHeight="1" x14ac:dyDescent="0.25">
      <c r="A1540" s="298"/>
      <c r="B1540" s="298"/>
      <c r="C1540" s="298"/>
      <c r="D1540" s="298"/>
      <c r="E1540" s="298"/>
    </row>
    <row r="1541" spans="1:5" ht="20.100000000000001" customHeight="1" x14ac:dyDescent="0.25">
      <c r="A1541" s="298"/>
      <c r="B1541" s="298"/>
      <c r="C1541" s="298"/>
      <c r="D1541" s="298"/>
      <c r="E1541" s="298"/>
    </row>
    <row r="1542" spans="1:5" ht="20.100000000000001" customHeight="1" x14ac:dyDescent="0.25">
      <c r="A1542" s="298"/>
      <c r="B1542" s="298"/>
      <c r="C1542" s="298"/>
      <c r="D1542" s="298"/>
      <c r="E1542" s="298"/>
    </row>
    <row r="1543" spans="1:5" ht="20.100000000000001" customHeight="1" x14ac:dyDescent="0.25">
      <c r="A1543" s="298"/>
      <c r="B1543" s="298"/>
      <c r="C1543" s="298"/>
      <c r="D1543" s="298"/>
      <c r="E1543" s="298"/>
    </row>
    <row r="1544" spans="1:5" ht="20.100000000000001" customHeight="1" x14ac:dyDescent="0.25">
      <c r="A1544" s="298"/>
      <c r="B1544" s="298"/>
      <c r="C1544" s="298"/>
      <c r="D1544" s="298"/>
      <c r="E1544" s="298"/>
    </row>
    <row r="1545" spans="1:5" ht="20.100000000000001" customHeight="1" x14ac:dyDescent="0.25">
      <c r="A1545" s="298"/>
      <c r="B1545" s="298"/>
      <c r="C1545" s="298"/>
      <c r="D1545" s="298"/>
      <c r="E1545" s="298"/>
    </row>
    <row r="1546" spans="1:5" ht="20.100000000000001" customHeight="1" x14ac:dyDescent="0.25">
      <c r="A1546" s="298"/>
      <c r="B1546" s="298"/>
      <c r="C1546" s="298"/>
      <c r="D1546" s="298"/>
      <c r="E1546" s="298"/>
    </row>
    <row r="1547" spans="1:5" ht="20.100000000000001" customHeight="1" x14ac:dyDescent="0.25">
      <c r="A1547" s="298"/>
      <c r="B1547" s="298"/>
      <c r="C1547" s="298"/>
      <c r="D1547" s="298"/>
      <c r="E1547" s="298"/>
    </row>
    <row r="1548" spans="1:5" ht="20.100000000000001" customHeight="1" x14ac:dyDescent="0.25">
      <c r="A1548" s="298"/>
      <c r="B1548" s="298"/>
      <c r="C1548" s="298"/>
      <c r="D1548" s="298"/>
      <c r="E1548" s="298"/>
    </row>
    <row r="1549" spans="1:5" ht="20.100000000000001" customHeight="1" x14ac:dyDescent="0.25">
      <c r="A1549" s="298"/>
      <c r="B1549" s="298"/>
      <c r="C1549" s="298"/>
      <c r="D1549" s="298"/>
      <c r="E1549" s="298"/>
    </row>
    <row r="1550" spans="1:5" ht="20.100000000000001" customHeight="1" x14ac:dyDescent="0.25">
      <c r="A1550" s="298"/>
      <c r="B1550" s="298"/>
      <c r="C1550" s="298"/>
      <c r="D1550" s="298"/>
      <c r="E1550" s="298"/>
    </row>
    <row r="1551" spans="1:5" ht="20.100000000000001" customHeight="1" x14ac:dyDescent="0.25">
      <c r="A1551" s="298"/>
      <c r="B1551" s="298"/>
      <c r="C1551" s="298"/>
      <c r="D1551" s="298"/>
      <c r="E1551" s="298"/>
    </row>
    <row r="1552" spans="1:5" ht="20.100000000000001" customHeight="1" x14ac:dyDescent="0.25">
      <c r="A1552" s="298"/>
      <c r="B1552" s="298"/>
      <c r="C1552" s="298"/>
      <c r="D1552" s="298"/>
      <c r="E1552" s="298"/>
    </row>
    <row r="1553" spans="1:5" ht="20.100000000000001" customHeight="1" x14ac:dyDescent="0.25">
      <c r="A1553" s="298"/>
      <c r="B1553" s="298"/>
      <c r="C1553" s="298"/>
      <c r="D1553" s="298"/>
      <c r="E1553" s="298"/>
    </row>
    <row r="1554" spans="1:5" ht="20.100000000000001" customHeight="1" x14ac:dyDescent="0.25">
      <c r="A1554" s="298"/>
      <c r="B1554" s="298"/>
      <c r="C1554" s="298"/>
      <c r="D1554" s="298"/>
      <c r="E1554" s="298"/>
    </row>
    <row r="1555" spans="1:5" ht="20.100000000000001" customHeight="1" x14ac:dyDescent="0.25">
      <c r="A1555" s="298"/>
      <c r="B1555" s="298"/>
      <c r="C1555" s="298"/>
      <c r="D1555" s="298"/>
      <c r="E1555" s="298"/>
    </row>
    <row r="1556" spans="1:5" ht="20.100000000000001" customHeight="1" x14ac:dyDescent="0.25">
      <c r="A1556" s="298"/>
      <c r="B1556" s="298"/>
      <c r="C1556" s="298"/>
      <c r="D1556" s="298"/>
      <c r="E1556" s="298"/>
    </row>
    <row r="1557" spans="1:5" ht="20.100000000000001" customHeight="1" x14ac:dyDescent="0.25">
      <c r="A1557" s="298"/>
      <c r="B1557" s="298"/>
      <c r="C1557" s="298"/>
      <c r="D1557" s="298"/>
      <c r="E1557" s="298"/>
    </row>
    <row r="1558" spans="1:5" ht="20.100000000000001" customHeight="1" x14ac:dyDescent="0.25">
      <c r="A1558" s="298"/>
      <c r="B1558" s="298"/>
      <c r="C1558" s="298"/>
      <c r="D1558" s="298"/>
      <c r="E1558" s="298"/>
    </row>
    <row r="1559" spans="1:5" ht="20.100000000000001" customHeight="1" x14ac:dyDescent="0.25">
      <c r="A1559" s="298"/>
      <c r="B1559" s="298"/>
      <c r="C1559" s="298"/>
      <c r="D1559" s="298"/>
      <c r="E1559" s="298"/>
    </row>
    <row r="1560" spans="1:5" ht="20.100000000000001" customHeight="1" x14ac:dyDescent="0.25">
      <c r="A1560" s="298"/>
      <c r="B1560" s="298"/>
      <c r="C1560" s="298"/>
      <c r="D1560" s="298"/>
      <c r="E1560" s="298"/>
    </row>
    <row r="1561" spans="1:5" ht="20.100000000000001" customHeight="1" x14ac:dyDescent="0.25">
      <c r="A1561" s="298"/>
      <c r="B1561" s="298"/>
      <c r="C1561" s="298"/>
      <c r="D1561" s="298"/>
      <c r="E1561" s="298"/>
    </row>
    <row r="1562" spans="1:5" ht="20.100000000000001" customHeight="1" x14ac:dyDescent="0.25">
      <c r="A1562" s="298"/>
      <c r="B1562" s="298"/>
      <c r="C1562" s="298"/>
      <c r="D1562" s="298"/>
      <c r="E1562" s="298"/>
    </row>
    <row r="1563" spans="1:5" ht="20.100000000000001" customHeight="1" x14ac:dyDescent="0.25">
      <c r="A1563" s="298"/>
      <c r="B1563" s="298"/>
      <c r="C1563" s="298"/>
      <c r="D1563" s="298"/>
      <c r="E1563" s="298"/>
    </row>
    <row r="1564" spans="1:5" ht="20.100000000000001" customHeight="1" x14ac:dyDescent="0.25">
      <c r="A1564" s="298"/>
      <c r="B1564" s="298"/>
      <c r="C1564" s="298"/>
      <c r="D1564" s="298"/>
      <c r="E1564" s="298"/>
    </row>
    <row r="1565" spans="1:5" ht="20.100000000000001" customHeight="1" x14ac:dyDescent="0.25">
      <c r="A1565" s="298"/>
      <c r="B1565" s="298"/>
      <c r="C1565" s="298"/>
      <c r="D1565" s="298"/>
      <c r="E1565" s="298"/>
    </row>
    <row r="1566" spans="1:5" ht="20.100000000000001" customHeight="1" x14ac:dyDescent="0.25">
      <c r="A1566" s="298"/>
      <c r="B1566" s="298"/>
      <c r="C1566" s="298"/>
      <c r="D1566" s="298"/>
      <c r="E1566" s="298"/>
    </row>
    <row r="1567" spans="1:5" ht="20.100000000000001" customHeight="1" x14ac:dyDescent="0.25">
      <c r="A1567" s="298"/>
      <c r="B1567" s="298"/>
      <c r="C1567" s="298"/>
      <c r="D1567" s="298"/>
      <c r="E1567" s="298"/>
    </row>
    <row r="1568" spans="1:5" ht="20.100000000000001" customHeight="1" x14ac:dyDescent="0.25">
      <c r="A1568" s="298"/>
      <c r="B1568" s="298"/>
      <c r="C1568" s="298"/>
      <c r="D1568" s="298"/>
      <c r="E1568" s="298"/>
    </row>
    <row r="1569" spans="1:5" ht="20.100000000000001" customHeight="1" x14ac:dyDescent="0.25">
      <c r="A1569" s="298"/>
      <c r="B1569" s="298"/>
      <c r="C1569" s="298"/>
      <c r="D1569" s="298"/>
      <c r="E1569" s="298"/>
    </row>
    <row r="1570" spans="1:5" ht="20.100000000000001" customHeight="1" x14ac:dyDescent="0.25">
      <c r="A1570" s="298"/>
      <c r="B1570" s="298"/>
      <c r="C1570" s="298"/>
      <c r="D1570" s="298"/>
      <c r="E1570" s="298"/>
    </row>
    <row r="1571" spans="1:5" ht="20.100000000000001" customHeight="1" x14ac:dyDescent="0.25">
      <c r="A1571" s="298"/>
      <c r="B1571" s="298"/>
      <c r="C1571" s="298"/>
      <c r="D1571" s="298"/>
      <c r="E1571" s="298"/>
    </row>
    <row r="1572" spans="1:5" ht="20.100000000000001" customHeight="1" x14ac:dyDescent="0.25">
      <c r="A1572" s="298"/>
      <c r="B1572" s="298"/>
      <c r="C1572" s="298"/>
      <c r="D1572" s="298"/>
      <c r="E1572" s="298"/>
    </row>
    <row r="1573" spans="1:5" ht="20.100000000000001" customHeight="1" x14ac:dyDescent="0.25">
      <c r="A1573" s="298"/>
      <c r="B1573" s="298"/>
      <c r="C1573" s="298"/>
      <c r="D1573" s="298"/>
      <c r="E1573" s="298"/>
    </row>
    <row r="1574" spans="1:5" ht="20.100000000000001" customHeight="1" x14ac:dyDescent="0.25">
      <c r="A1574" s="298"/>
      <c r="B1574" s="298"/>
      <c r="C1574" s="298"/>
      <c r="D1574" s="298"/>
      <c r="E1574" s="298"/>
    </row>
    <row r="1575" spans="1:5" ht="20.100000000000001" customHeight="1" x14ac:dyDescent="0.25">
      <c r="A1575" s="298"/>
      <c r="B1575" s="298"/>
      <c r="C1575" s="298"/>
      <c r="D1575" s="298"/>
      <c r="E1575" s="298"/>
    </row>
    <row r="1576" spans="1:5" ht="20.100000000000001" customHeight="1" x14ac:dyDescent="0.25">
      <c r="A1576" s="298"/>
      <c r="B1576" s="298"/>
      <c r="C1576" s="298"/>
      <c r="D1576" s="298"/>
      <c r="E1576" s="298"/>
    </row>
    <row r="1577" spans="1:5" ht="20.100000000000001" customHeight="1" x14ac:dyDescent="0.25">
      <c r="A1577" s="298"/>
      <c r="B1577" s="298"/>
      <c r="C1577" s="298"/>
      <c r="D1577" s="298"/>
      <c r="E1577" s="298"/>
    </row>
    <row r="1578" spans="1:5" ht="20.100000000000001" customHeight="1" x14ac:dyDescent="0.25">
      <c r="A1578" s="298"/>
      <c r="B1578" s="298"/>
      <c r="C1578" s="298"/>
      <c r="D1578" s="298"/>
      <c r="E1578" s="298"/>
    </row>
    <row r="1579" spans="1:5" ht="20.100000000000001" customHeight="1" x14ac:dyDescent="0.25">
      <c r="A1579" s="298"/>
      <c r="B1579" s="298"/>
      <c r="C1579" s="298"/>
      <c r="D1579" s="298"/>
      <c r="E1579" s="298"/>
    </row>
    <row r="1580" spans="1:5" ht="20.100000000000001" customHeight="1" x14ac:dyDescent="0.25">
      <c r="A1580" s="298"/>
      <c r="B1580" s="298"/>
      <c r="C1580" s="298"/>
      <c r="D1580" s="298"/>
      <c r="E1580" s="298"/>
    </row>
    <row r="1581" spans="1:5" ht="20.100000000000001" customHeight="1" x14ac:dyDescent="0.25">
      <c r="A1581" s="298"/>
      <c r="B1581" s="298"/>
      <c r="C1581" s="298"/>
      <c r="D1581" s="298"/>
      <c r="E1581" s="298"/>
    </row>
    <row r="1582" spans="1:5" ht="20.100000000000001" customHeight="1" x14ac:dyDescent="0.25">
      <c r="A1582" s="298"/>
      <c r="B1582" s="298"/>
      <c r="C1582" s="298"/>
      <c r="D1582" s="298"/>
      <c r="E1582" s="298"/>
    </row>
    <row r="1583" spans="1:5" ht="20.100000000000001" customHeight="1" x14ac:dyDescent="0.25">
      <c r="A1583" s="298"/>
      <c r="B1583" s="298"/>
      <c r="C1583" s="298"/>
      <c r="D1583" s="298"/>
      <c r="E1583" s="298"/>
    </row>
    <row r="1584" spans="1:5" ht="20.100000000000001" customHeight="1" x14ac:dyDescent="0.25">
      <c r="A1584" s="298"/>
      <c r="B1584" s="298"/>
      <c r="C1584" s="298"/>
      <c r="D1584" s="298"/>
      <c r="E1584" s="298"/>
    </row>
    <row r="1585" spans="1:5" ht="20.100000000000001" customHeight="1" x14ac:dyDescent="0.25">
      <c r="A1585" s="298"/>
      <c r="B1585" s="298"/>
      <c r="C1585" s="298"/>
      <c r="D1585" s="298"/>
      <c r="E1585" s="298"/>
    </row>
    <row r="1586" spans="1:5" ht="20.100000000000001" customHeight="1" x14ac:dyDescent="0.25">
      <c r="A1586" s="298"/>
      <c r="B1586" s="298"/>
      <c r="C1586" s="298"/>
      <c r="D1586" s="298"/>
      <c r="E1586" s="298"/>
    </row>
    <row r="1587" spans="1:5" ht="20.100000000000001" customHeight="1" x14ac:dyDescent="0.25">
      <c r="A1587" s="298"/>
      <c r="B1587" s="298"/>
      <c r="C1587" s="298"/>
      <c r="D1587" s="298"/>
      <c r="E1587" s="298"/>
    </row>
    <row r="1588" spans="1:5" ht="20.100000000000001" customHeight="1" x14ac:dyDescent="0.25">
      <c r="A1588" s="298"/>
      <c r="B1588" s="298"/>
      <c r="C1588" s="298"/>
      <c r="D1588" s="298"/>
      <c r="E1588" s="298"/>
    </row>
    <row r="1589" spans="1:5" ht="20.100000000000001" customHeight="1" x14ac:dyDescent="0.25">
      <c r="A1589" s="298"/>
      <c r="B1589" s="298"/>
      <c r="C1589" s="298"/>
      <c r="D1589" s="298"/>
      <c r="E1589" s="298"/>
    </row>
    <row r="1590" spans="1:5" ht="20.100000000000001" customHeight="1" x14ac:dyDescent="0.25">
      <c r="A1590" s="298"/>
      <c r="B1590" s="298"/>
      <c r="C1590" s="298"/>
      <c r="D1590" s="298"/>
      <c r="E1590" s="298"/>
    </row>
    <row r="1591" spans="1:5" ht="20.100000000000001" customHeight="1" x14ac:dyDescent="0.25">
      <c r="A1591" s="298"/>
      <c r="B1591" s="298"/>
      <c r="C1591" s="298"/>
      <c r="D1591" s="298"/>
      <c r="E1591" s="298"/>
    </row>
    <row r="1592" spans="1:5" ht="20.100000000000001" customHeight="1" x14ac:dyDescent="0.25">
      <c r="A1592" s="298"/>
      <c r="B1592" s="298"/>
      <c r="C1592" s="298"/>
      <c r="D1592" s="298"/>
      <c r="E1592" s="298"/>
    </row>
    <row r="1593" spans="1:5" ht="20.100000000000001" customHeight="1" x14ac:dyDescent="0.25">
      <c r="A1593" s="298"/>
      <c r="B1593" s="298"/>
      <c r="C1593" s="298"/>
      <c r="D1593" s="298"/>
      <c r="E1593" s="298"/>
    </row>
    <row r="1594" spans="1:5" ht="20.100000000000001" customHeight="1" x14ac:dyDescent="0.25">
      <c r="A1594" s="298"/>
      <c r="B1594" s="298"/>
      <c r="C1594" s="298"/>
      <c r="D1594" s="298"/>
      <c r="E1594" s="298"/>
    </row>
    <row r="1595" spans="1:5" ht="20.100000000000001" customHeight="1" x14ac:dyDescent="0.25">
      <c r="A1595" s="298"/>
      <c r="B1595" s="298"/>
      <c r="C1595" s="298"/>
      <c r="D1595" s="298"/>
      <c r="E1595" s="298"/>
    </row>
    <row r="1596" spans="1:5" ht="20.100000000000001" customHeight="1" x14ac:dyDescent="0.25">
      <c r="A1596" s="298"/>
      <c r="B1596" s="298"/>
      <c r="C1596" s="298"/>
      <c r="D1596" s="298"/>
      <c r="E1596" s="298"/>
    </row>
    <row r="1597" spans="1:5" ht="20.100000000000001" customHeight="1" x14ac:dyDescent="0.25">
      <c r="A1597" s="298"/>
      <c r="B1597" s="298"/>
      <c r="C1597" s="298"/>
      <c r="D1597" s="298"/>
      <c r="E1597" s="298"/>
    </row>
    <row r="1598" spans="1:5" ht="20.100000000000001" customHeight="1" x14ac:dyDescent="0.25">
      <c r="A1598" s="298"/>
      <c r="B1598" s="298"/>
      <c r="C1598" s="298"/>
      <c r="D1598" s="298"/>
      <c r="E1598" s="298"/>
    </row>
    <row r="1599" spans="1:5" ht="20.100000000000001" customHeight="1" x14ac:dyDescent="0.25">
      <c r="A1599" s="298"/>
      <c r="B1599" s="298"/>
      <c r="C1599" s="298"/>
      <c r="D1599" s="298"/>
      <c r="E1599" s="298"/>
    </row>
    <row r="1600" spans="1:5" ht="20.100000000000001" customHeight="1" x14ac:dyDescent="0.25">
      <c r="A1600" s="298"/>
      <c r="B1600" s="298"/>
      <c r="C1600" s="298"/>
      <c r="D1600" s="298"/>
      <c r="E1600" s="298"/>
    </row>
    <row r="1601" spans="1:5" ht="20.100000000000001" customHeight="1" x14ac:dyDescent="0.25">
      <c r="A1601" s="298"/>
      <c r="B1601" s="298"/>
      <c r="C1601" s="298"/>
      <c r="D1601" s="298"/>
      <c r="E1601" s="298"/>
    </row>
    <row r="1602" spans="1:5" ht="20.100000000000001" customHeight="1" x14ac:dyDescent="0.25">
      <c r="A1602" s="298"/>
      <c r="B1602" s="298"/>
      <c r="C1602" s="298"/>
      <c r="D1602" s="298"/>
      <c r="E1602" s="298"/>
    </row>
    <row r="1603" spans="1:5" ht="20.100000000000001" customHeight="1" x14ac:dyDescent="0.25">
      <c r="A1603" s="298"/>
      <c r="B1603" s="298"/>
      <c r="C1603" s="298"/>
      <c r="D1603" s="298"/>
      <c r="E1603" s="298"/>
    </row>
    <row r="1604" spans="1:5" ht="20.100000000000001" customHeight="1" x14ac:dyDescent="0.25">
      <c r="A1604" s="298"/>
      <c r="B1604" s="298"/>
      <c r="C1604" s="298"/>
      <c r="D1604" s="298"/>
      <c r="E1604" s="298"/>
    </row>
    <row r="1605" spans="1:5" ht="20.100000000000001" customHeight="1" x14ac:dyDescent="0.25">
      <c r="A1605" s="298"/>
      <c r="B1605" s="298"/>
      <c r="C1605" s="298"/>
      <c r="D1605" s="298"/>
      <c r="E1605" s="298"/>
    </row>
    <row r="1606" spans="1:5" ht="20.100000000000001" customHeight="1" x14ac:dyDescent="0.25">
      <c r="A1606" s="298"/>
      <c r="B1606" s="298"/>
      <c r="C1606" s="298"/>
      <c r="D1606" s="298"/>
      <c r="E1606" s="298"/>
    </row>
    <row r="1607" spans="1:5" ht="20.100000000000001" customHeight="1" x14ac:dyDescent="0.25">
      <c r="A1607" s="298"/>
      <c r="B1607" s="298"/>
      <c r="C1607" s="298"/>
      <c r="D1607" s="298"/>
      <c r="E1607" s="298"/>
    </row>
    <row r="1608" spans="1:5" ht="20.100000000000001" customHeight="1" x14ac:dyDescent="0.25">
      <c r="A1608" s="298"/>
      <c r="B1608" s="298"/>
      <c r="C1608" s="298"/>
      <c r="D1608" s="298"/>
      <c r="E1608" s="298"/>
    </row>
    <row r="1609" spans="1:5" ht="20.100000000000001" customHeight="1" x14ac:dyDescent="0.25">
      <c r="A1609" s="298"/>
      <c r="B1609" s="298"/>
      <c r="C1609" s="298"/>
      <c r="D1609" s="298"/>
      <c r="E1609" s="298"/>
    </row>
    <row r="1610" spans="1:5" ht="20.100000000000001" customHeight="1" x14ac:dyDescent="0.25">
      <c r="A1610" s="298"/>
      <c r="B1610" s="298"/>
      <c r="C1610" s="298"/>
      <c r="D1610" s="298"/>
      <c r="E1610" s="298"/>
    </row>
    <row r="1611" spans="1:5" ht="20.100000000000001" customHeight="1" x14ac:dyDescent="0.25">
      <c r="A1611" s="298"/>
      <c r="B1611" s="298"/>
      <c r="C1611" s="298"/>
      <c r="D1611" s="298"/>
      <c r="E1611" s="298"/>
    </row>
    <row r="1612" spans="1:5" ht="20.100000000000001" customHeight="1" x14ac:dyDescent="0.25">
      <c r="A1612" s="298"/>
      <c r="B1612" s="298"/>
      <c r="C1612" s="298"/>
      <c r="D1612" s="298"/>
      <c r="E1612" s="298"/>
    </row>
    <row r="1613" spans="1:5" ht="20.100000000000001" customHeight="1" x14ac:dyDescent="0.25">
      <c r="A1613" s="298"/>
      <c r="B1613" s="298"/>
      <c r="C1613" s="298"/>
      <c r="D1613" s="298"/>
      <c r="E1613" s="298"/>
    </row>
    <row r="1614" spans="1:5" ht="20.100000000000001" customHeight="1" x14ac:dyDescent="0.25">
      <c r="A1614" s="298"/>
      <c r="B1614" s="298"/>
      <c r="C1614" s="298"/>
      <c r="D1614" s="298"/>
      <c r="E1614" s="298"/>
    </row>
    <row r="1615" spans="1:5" ht="20.100000000000001" customHeight="1" x14ac:dyDescent="0.25">
      <c r="A1615" s="298"/>
      <c r="B1615" s="298"/>
      <c r="C1615" s="298"/>
      <c r="D1615" s="298"/>
      <c r="E1615" s="298"/>
    </row>
    <row r="1616" spans="1:5" ht="20.100000000000001" customHeight="1" x14ac:dyDescent="0.25">
      <c r="A1616" s="298"/>
      <c r="B1616" s="298"/>
      <c r="C1616" s="298"/>
      <c r="D1616" s="298"/>
      <c r="E1616" s="298"/>
    </row>
    <row r="1617" spans="1:5" ht="20.100000000000001" customHeight="1" x14ac:dyDescent="0.25">
      <c r="A1617" s="298"/>
      <c r="B1617" s="298"/>
      <c r="C1617" s="298"/>
      <c r="D1617" s="298"/>
      <c r="E1617" s="298"/>
    </row>
    <row r="1618" spans="1:5" ht="20.100000000000001" customHeight="1" x14ac:dyDescent="0.25">
      <c r="A1618" s="298"/>
      <c r="B1618" s="298"/>
      <c r="C1618" s="298"/>
      <c r="D1618" s="298"/>
      <c r="E1618" s="298"/>
    </row>
    <row r="1619" spans="1:5" ht="20.100000000000001" customHeight="1" x14ac:dyDescent="0.25">
      <c r="A1619" s="298"/>
      <c r="B1619" s="298"/>
      <c r="C1619" s="298"/>
      <c r="D1619" s="298"/>
      <c r="E1619" s="298"/>
    </row>
    <row r="1620" spans="1:5" ht="20.100000000000001" customHeight="1" x14ac:dyDescent="0.25">
      <c r="A1620" s="298"/>
      <c r="B1620" s="298"/>
      <c r="C1620" s="298"/>
      <c r="D1620" s="298"/>
      <c r="E1620" s="298"/>
    </row>
    <row r="1621" spans="1:5" ht="20.100000000000001" customHeight="1" x14ac:dyDescent="0.25">
      <c r="A1621" s="298"/>
      <c r="B1621" s="298"/>
      <c r="C1621" s="298"/>
      <c r="D1621" s="298"/>
      <c r="E1621" s="298"/>
    </row>
    <row r="1622" spans="1:5" ht="20.100000000000001" customHeight="1" x14ac:dyDescent="0.25">
      <c r="A1622" s="298"/>
      <c r="B1622" s="298"/>
      <c r="C1622" s="298"/>
      <c r="D1622" s="298"/>
      <c r="E1622" s="298"/>
    </row>
    <row r="1623" spans="1:5" ht="20.100000000000001" customHeight="1" x14ac:dyDescent="0.25">
      <c r="A1623" s="298"/>
      <c r="B1623" s="298"/>
      <c r="C1623" s="298"/>
      <c r="D1623" s="298"/>
      <c r="E1623" s="298"/>
    </row>
    <row r="1624" spans="1:5" ht="20.100000000000001" customHeight="1" x14ac:dyDescent="0.25">
      <c r="A1624" s="298"/>
      <c r="B1624" s="298"/>
      <c r="C1624" s="298"/>
      <c r="D1624" s="298"/>
      <c r="E1624" s="298"/>
    </row>
    <row r="1625" spans="1:5" ht="20.100000000000001" customHeight="1" x14ac:dyDescent="0.25">
      <c r="A1625" s="298"/>
      <c r="B1625" s="298"/>
      <c r="C1625" s="298"/>
      <c r="D1625" s="298"/>
      <c r="E1625" s="298"/>
    </row>
    <row r="1626" spans="1:5" ht="20.100000000000001" customHeight="1" x14ac:dyDescent="0.25">
      <c r="A1626" s="298"/>
      <c r="B1626" s="298"/>
      <c r="C1626" s="298"/>
      <c r="D1626" s="298"/>
      <c r="E1626" s="298"/>
    </row>
    <row r="1627" spans="1:5" ht="20.100000000000001" customHeight="1" x14ac:dyDescent="0.25">
      <c r="A1627" s="298"/>
      <c r="B1627" s="298"/>
      <c r="C1627" s="298"/>
      <c r="D1627" s="298"/>
      <c r="E1627" s="298"/>
    </row>
    <row r="1628" spans="1:5" ht="20.100000000000001" customHeight="1" x14ac:dyDescent="0.25">
      <c r="A1628" s="298"/>
      <c r="B1628" s="298"/>
      <c r="C1628" s="298"/>
      <c r="D1628" s="298"/>
      <c r="E1628" s="298"/>
    </row>
    <row r="1629" spans="1:5" ht="20.100000000000001" customHeight="1" x14ac:dyDescent="0.25">
      <c r="A1629" s="298"/>
      <c r="B1629" s="298"/>
      <c r="C1629" s="298"/>
      <c r="D1629" s="298"/>
      <c r="E1629" s="298"/>
    </row>
    <row r="1630" spans="1:5" ht="20.100000000000001" customHeight="1" x14ac:dyDescent="0.25">
      <c r="A1630" s="298"/>
      <c r="B1630" s="298"/>
      <c r="C1630" s="298"/>
      <c r="D1630" s="298"/>
      <c r="E1630" s="298"/>
    </row>
    <row r="1631" spans="1:5" ht="20.100000000000001" customHeight="1" x14ac:dyDescent="0.25">
      <c r="A1631" s="298"/>
      <c r="B1631" s="298"/>
      <c r="C1631" s="298"/>
      <c r="D1631" s="298"/>
      <c r="E1631" s="298"/>
    </row>
    <row r="1632" spans="1:5" ht="20.100000000000001" customHeight="1" x14ac:dyDescent="0.25">
      <c r="A1632" s="298"/>
      <c r="B1632" s="298"/>
      <c r="C1632" s="298"/>
      <c r="D1632" s="298"/>
      <c r="E1632" s="298"/>
    </row>
    <row r="1633" spans="1:5" ht="20.100000000000001" customHeight="1" x14ac:dyDescent="0.25">
      <c r="A1633" s="298"/>
      <c r="B1633" s="298"/>
      <c r="C1633" s="298"/>
      <c r="D1633" s="298"/>
      <c r="E1633" s="298"/>
    </row>
    <row r="1634" spans="1:5" ht="20.100000000000001" customHeight="1" x14ac:dyDescent="0.25">
      <c r="A1634" s="298"/>
      <c r="B1634" s="298"/>
      <c r="C1634" s="298"/>
      <c r="D1634" s="298"/>
      <c r="E1634" s="298"/>
    </row>
    <row r="1635" spans="1:5" ht="20.100000000000001" customHeight="1" x14ac:dyDescent="0.25">
      <c r="A1635" s="298"/>
      <c r="B1635" s="298"/>
      <c r="C1635" s="298"/>
      <c r="D1635" s="298"/>
      <c r="E1635" s="298"/>
    </row>
    <row r="1636" spans="1:5" ht="20.100000000000001" customHeight="1" x14ac:dyDescent="0.25">
      <c r="A1636" s="298"/>
      <c r="B1636" s="298"/>
      <c r="C1636" s="298"/>
      <c r="D1636" s="298"/>
      <c r="E1636" s="298"/>
    </row>
    <row r="1637" spans="1:5" ht="20.100000000000001" customHeight="1" x14ac:dyDescent="0.25">
      <c r="A1637" s="298"/>
      <c r="B1637" s="298"/>
      <c r="C1637" s="298"/>
      <c r="D1637" s="298"/>
      <c r="E1637" s="298"/>
    </row>
    <row r="1638" spans="1:5" ht="20.100000000000001" customHeight="1" x14ac:dyDescent="0.25">
      <c r="A1638" s="298"/>
      <c r="B1638" s="298"/>
      <c r="C1638" s="298"/>
      <c r="D1638" s="298"/>
      <c r="E1638" s="298"/>
    </row>
    <row r="1639" spans="1:5" ht="20.100000000000001" customHeight="1" x14ac:dyDescent="0.25">
      <c r="A1639" s="298"/>
      <c r="B1639" s="298"/>
      <c r="C1639" s="298"/>
      <c r="D1639" s="298"/>
      <c r="E1639" s="298"/>
    </row>
    <row r="1640" spans="1:5" ht="20.100000000000001" customHeight="1" x14ac:dyDescent="0.25">
      <c r="A1640" s="298"/>
      <c r="B1640" s="298"/>
      <c r="C1640" s="298"/>
      <c r="D1640" s="298"/>
      <c r="E1640" s="298"/>
    </row>
    <row r="1641" spans="1:5" ht="20.100000000000001" customHeight="1" x14ac:dyDescent="0.25">
      <c r="A1641" s="298"/>
      <c r="B1641" s="298"/>
      <c r="C1641" s="298"/>
      <c r="D1641" s="298"/>
      <c r="E1641" s="298"/>
    </row>
    <row r="1642" spans="1:5" ht="20.100000000000001" customHeight="1" x14ac:dyDescent="0.25">
      <c r="A1642" s="298"/>
      <c r="B1642" s="298"/>
      <c r="C1642" s="298"/>
      <c r="D1642" s="298"/>
      <c r="E1642" s="298"/>
    </row>
    <row r="1643" spans="1:5" ht="20.100000000000001" customHeight="1" x14ac:dyDescent="0.25">
      <c r="A1643" s="298"/>
      <c r="B1643" s="298"/>
      <c r="C1643" s="298"/>
      <c r="D1643" s="298"/>
      <c r="E1643" s="298"/>
    </row>
    <row r="1644" spans="1:5" ht="20.100000000000001" customHeight="1" x14ac:dyDescent="0.25">
      <c r="A1644" s="298"/>
      <c r="B1644" s="298"/>
      <c r="C1644" s="298"/>
      <c r="D1644" s="298"/>
      <c r="E1644" s="298"/>
    </row>
    <row r="1645" spans="1:5" ht="20.100000000000001" customHeight="1" x14ac:dyDescent="0.25">
      <c r="A1645" s="298"/>
      <c r="B1645" s="298"/>
      <c r="C1645" s="298"/>
      <c r="D1645" s="298"/>
      <c r="E1645" s="298"/>
    </row>
    <row r="1646" spans="1:5" ht="20.100000000000001" customHeight="1" x14ac:dyDescent="0.25">
      <c r="A1646" s="298"/>
      <c r="B1646" s="298"/>
      <c r="C1646" s="298"/>
      <c r="D1646" s="298"/>
      <c r="E1646" s="298"/>
    </row>
    <row r="1647" spans="1:5" ht="20.100000000000001" customHeight="1" x14ac:dyDescent="0.25">
      <c r="A1647" s="298"/>
      <c r="B1647" s="298"/>
      <c r="C1647" s="298"/>
      <c r="D1647" s="298"/>
      <c r="E1647" s="298"/>
    </row>
    <row r="1648" spans="1:5" ht="20.100000000000001" customHeight="1" x14ac:dyDescent="0.25">
      <c r="A1648" s="298"/>
      <c r="B1648" s="298"/>
      <c r="C1648" s="298"/>
      <c r="D1648" s="298"/>
      <c r="E1648" s="298"/>
    </row>
    <row r="1649" spans="1:5" ht="20.100000000000001" customHeight="1" x14ac:dyDescent="0.25">
      <c r="A1649" s="298"/>
      <c r="B1649" s="298"/>
      <c r="C1649" s="298"/>
      <c r="D1649" s="298"/>
      <c r="E1649" s="298"/>
    </row>
    <row r="1650" spans="1:5" ht="20.100000000000001" customHeight="1" x14ac:dyDescent="0.25">
      <c r="A1650" s="298"/>
      <c r="B1650" s="298"/>
      <c r="C1650" s="298"/>
      <c r="D1650" s="298"/>
      <c r="E1650" s="298"/>
    </row>
    <row r="1651" spans="1:5" ht="20.100000000000001" customHeight="1" x14ac:dyDescent="0.25">
      <c r="A1651" s="298"/>
      <c r="B1651" s="298"/>
      <c r="C1651" s="298"/>
      <c r="D1651" s="298"/>
      <c r="E1651" s="298"/>
    </row>
    <row r="1652" spans="1:5" ht="20.100000000000001" customHeight="1" x14ac:dyDescent="0.25">
      <c r="A1652" s="298"/>
      <c r="B1652" s="298"/>
      <c r="C1652" s="298"/>
      <c r="D1652" s="298"/>
      <c r="E1652" s="298"/>
    </row>
    <row r="1653" spans="1:5" ht="20.100000000000001" customHeight="1" x14ac:dyDescent="0.25">
      <c r="A1653" s="298"/>
      <c r="B1653" s="298"/>
      <c r="C1653" s="298"/>
      <c r="D1653" s="298"/>
      <c r="E1653" s="298"/>
    </row>
    <row r="1654" spans="1:5" ht="20.100000000000001" customHeight="1" x14ac:dyDescent="0.25">
      <c r="A1654" s="298"/>
      <c r="B1654" s="298"/>
      <c r="C1654" s="298"/>
      <c r="D1654" s="298"/>
      <c r="E1654" s="298"/>
    </row>
    <row r="1655" spans="1:5" ht="20.100000000000001" customHeight="1" x14ac:dyDescent="0.25">
      <c r="A1655" s="298"/>
      <c r="B1655" s="298"/>
      <c r="C1655" s="298"/>
      <c r="D1655" s="298"/>
      <c r="E1655" s="298"/>
    </row>
    <row r="1656" spans="1:5" ht="20.100000000000001" customHeight="1" x14ac:dyDescent="0.25">
      <c r="A1656" s="298"/>
      <c r="B1656" s="298"/>
      <c r="C1656" s="298"/>
      <c r="D1656" s="298"/>
      <c r="E1656" s="298"/>
    </row>
    <row r="1657" spans="1:5" ht="20.100000000000001" customHeight="1" x14ac:dyDescent="0.25">
      <c r="A1657" s="298"/>
      <c r="B1657" s="298"/>
      <c r="C1657" s="298"/>
      <c r="D1657" s="298"/>
      <c r="E1657" s="298"/>
    </row>
    <row r="1658" spans="1:5" ht="20.100000000000001" customHeight="1" x14ac:dyDescent="0.25">
      <c r="A1658" s="298"/>
      <c r="B1658" s="298"/>
      <c r="C1658" s="298"/>
      <c r="D1658" s="298"/>
      <c r="E1658" s="298"/>
    </row>
    <row r="1659" spans="1:5" ht="20.100000000000001" customHeight="1" x14ac:dyDescent="0.25">
      <c r="A1659" s="298"/>
      <c r="B1659" s="298"/>
      <c r="C1659" s="298"/>
      <c r="D1659" s="298"/>
      <c r="E1659" s="298"/>
    </row>
    <row r="1660" spans="1:5" ht="20.100000000000001" customHeight="1" x14ac:dyDescent="0.25">
      <c r="A1660" s="298"/>
      <c r="B1660" s="298"/>
      <c r="C1660" s="298"/>
      <c r="D1660" s="298"/>
      <c r="E1660" s="298"/>
    </row>
    <row r="1661" spans="1:5" ht="20.100000000000001" customHeight="1" x14ac:dyDescent="0.25">
      <c r="A1661" s="298"/>
      <c r="B1661" s="298"/>
      <c r="C1661" s="298"/>
      <c r="D1661" s="298"/>
      <c r="E1661" s="298"/>
    </row>
    <row r="1662" spans="1:5" ht="20.100000000000001" customHeight="1" x14ac:dyDescent="0.25">
      <c r="A1662" s="298"/>
      <c r="B1662" s="298"/>
      <c r="C1662" s="298"/>
      <c r="D1662" s="298"/>
      <c r="E1662" s="298"/>
    </row>
    <row r="1663" spans="1:5" ht="20.100000000000001" customHeight="1" x14ac:dyDescent="0.25">
      <c r="A1663" s="298"/>
      <c r="B1663" s="298"/>
      <c r="C1663" s="298"/>
      <c r="D1663" s="298"/>
      <c r="E1663" s="298"/>
    </row>
    <row r="1664" spans="1:5" ht="20.100000000000001" customHeight="1" x14ac:dyDescent="0.25">
      <c r="A1664" s="298"/>
      <c r="B1664" s="298"/>
      <c r="C1664" s="298"/>
      <c r="D1664" s="298"/>
      <c r="E1664" s="298"/>
    </row>
    <row r="1665" spans="1:5" ht="20.100000000000001" customHeight="1" x14ac:dyDescent="0.25">
      <c r="A1665" s="298"/>
      <c r="B1665" s="298"/>
      <c r="C1665" s="298"/>
      <c r="D1665" s="298"/>
      <c r="E1665" s="298"/>
    </row>
    <row r="1666" spans="1:5" ht="20.100000000000001" customHeight="1" x14ac:dyDescent="0.25">
      <c r="A1666" s="298"/>
      <c r="B1666" s="298"/>
      <c r="C1666" s="298"/>
      <c r="D1666" s="298"/>
      <c r="E1666" s="298"/>
    </row>
    <row r="1667" spans="1:5" ht="20.100000000000001" customHeight="1" x14ac:dyDescent="0.25">
      <c r="A1667" s="298"/>
      <c r="B1667" s="298"/>
      <c r="C1667" s="298"/>
      <c r="D1667" s="298"/>
      <c r="E1667" s="298"/>
    </row>
    <row r="1668" spans="1:5" ht="20.100000000000001" customHeight="1" x14ac:dyDescent="0.25">
      <c r="A1668" s="298"/>
      <c r="B1668" s="298"/>
      <c r="C1668" s="298"/>
      <c r="D1668" s="298"/>
      <c r="E1668" s="298"/>
    </row>
    <row r="1669" spans="1:5" ht="20.100000000000001" customHeight="1" x14ac:dyDescent="0.25">
      <c r="A1669" s="298"/>
      <c r="B1669" s="298"/>
      <c r="C1669" s="298"/>
      <c r="D1669" s="298"/>
      <c r="E1669" s="298"/>
    </row>
    <row r="1670" spans="1:5" ht="20.100000000000001" customHeight="1" x14ac:dyDescent="0.25">
      <c r="A1670" s="298"/>
      <c r="B1670" s="298"/>
      <c r="C1670" s="298"/>
      <c r="D1670" s="298"/>
      <c r="E1670" s="298"/>
    </row>
    <row r="1671" spans="1:5" ht="20.100000000000001" customHeight="1" x14ac:dyDescent="0.25">
      <c r="A1671" s="298"/>
      <c r="B1671" s="298"/>
      <c r="C1671" s="298"/>
      <c r="D1671" s="298"/>
      <c r="E1671" s="298"/>
    </row>
    <row r="1672" spans="1:5" ht="20.100000000000001" customHeight="1" x14ac:dyDescent="0.25">
      <c r="A1672" s="298"/>
      <c r="B1672" s="298"/>
      <c r="C1672" s="298"/>
      <c r="D1672" s="298"/>
      <c r="E1672" s="298"/>
    </row>
    <row r="1673" spans="1:5" ht="20.100000000000001" customHeight="1" x14ac:dyDescent="0.25">
      <c r="A1673" s="298"/>
      <c r="B1673" s="298"/>
      <c r="C1673" s="298"/>
      <c r="D1673" s="298"/>
      <c r="E1673" s="298"/>
    </row>
    <row r="1674" spans="1:5" ht="20.100000000000001" customHeight="1" x14ac:dyDescent="0.25">
      <c r="A1674" s="298"/>
      <c r="B1674" s="298"/>
      <c r="C1674" s="298"/>
      <c r="D1674" s="298"/>
      <c r="E1674" s="298"/>
    </row>
    <row r="1675" spans="1:5" ht="20.100000000000001" customHeight="1" x14ac:dyDescent="0.25">
      <c r="A1675" s="298"/>
      <c r="B1675" s="298"/>
      <c r="C1675" s="298"/>
      <c r="D1675" s="298"/>
      <c r="E1675" s="298"/>
    </row>
    <row r="1676" spans="1:5" ht="20.100000000000001" customHeight="1" x14ac:dyDescent="0.25">
      <c r="A1676" s="298"/>
      <c r="B1676" s="298"/>
      <c r="C1676" s="298"/>
      <c r="D1676" s="298"/>
      <c r="E1676" s="298"/>
    </row>
    <row r="1677" spans="1:5" ht="20.100000000000001" customHeight="1" x14ac:dyDescent="0.25">
      <c r="A1677" s="298"/>
      <c r="B1677" s="298"/>
      <c r="C1677" s="298"/>
      <c r="D1677" s="298"/>
      <c r="E1677" s="298"/>
    </row>
    <row r="1678" spans="1:5" ht="20.100000000000001" customHeight="1" x14ac:dyDescent="0.25">
      <c r="A1678" s="298"/>
      <c r="B1678" s="298"/>
      <c r="C1678" s="298"/>
      <c r="D1678" s="298"/>
      <c r="E1678" s="298"/>
    </row>
    <row r="1679" spans="1:5" ht="20.100000000000001" customHeight="1" x14ac:dyDescent="0.25">
      <c r="A1679" s="298"/>
      <c r="B1679" s="298"/>
      <c r="C1679" s="298"/>
      <c r="D1679" s="298"/>
      <c r="E1679" s="298"/>
    </row>
    <row r="1680" spans="1:5" ht="20.100000000000001" customHeight="1" x14ac:dyDescent="0.25">
      <c r="A1680" s="298"/>
      <c r="B1680" s="298"/>
      <c r="C1680" s="298"/>
      <c r="D1680" s="298"/>
      <c r="E1680" s="298"/>
    </row>
    <row r="1681" spans="1:5" ht="20.100000000000001" customHeight="1" x14ac:dyDescent="0.25">
      <c r="A1681" s="298"/>
      <c r="B1681" s="298"/>
      <c r="C1681" s="298"/>
      <c r="D1681" s="298"/>
      <c r="E1681" s="298"/>
    </row>
    <row r="1682" spans="1:5" ht="20.100000000000001" customHeight="1" x14ac:dyDescent="0.25">
      <c r="A1682" s="298"/>
      <c r="B1682" s="298"/>
      <c r="C1682" s="298"/>
      <c r="D1682" s="298"/>
      <c r="E1682" s="298"/>
    </row>
    <row r="1683" spans="1:5" ht="20.100000000000001" customHeight="1" x14ac:dyDescent="0.25">
      <c r="A1683" s="298"/>
      <c r="B1683" s="298"/>
      <c r="C1683" s="298"/>
      <c r="D1683" s="298"/>
      <c r="E1683" s="298"/>
    </row>
    <row r="1684" spans="1:5" ht="20.100000000000001" customHeight="1" x14ac:dyDescent="0.25">
      <c r="A1684" s="298"/>
      <c r="B1684" s="298"/>
      <c r="C1684" s="298"/>
      <c r="D1684" s="298"/>
      <c r="E1684" s="298"/>
    </row>
    <row r="1685" spans="1:5" ht="20.100000000000001" customHeight="1" x14ac:dyDescent="0.25">
      <c r="A1685" s="298"/>
      <c r="B1685" s="298"/>
      <c r="C1685" s="298"/>
      <c r="D1685" s="298"/>
      <c r="E1685" s="298"/>
    </row>
    <row r="1686" spans="1:5" ht="20.100000000000001" customHeight="1" x14ac:dyDescent="0.25">
      <c r="A1686" s="298"/>
      <c r="B1686" s="298"/>
      <c r="C1686" s="298"/>
      <c r="D1686" s="298"/>
      <c r="E1686" s="298"/>
    </row>
    <row r="1687" spans="1:5" ht="20.100000000000001" customHeight="1" x14ac:dyDescent="0.25">
      <c r="A1687" s="298"/>
      <c r="B1687" s="298"/>
      <c r="C1687" s="298"/>
      <c r="D1687" s="298"/>
      <c r="E1687" s="298"/>
    </row>
    <row r="1688" spans="1:5" ht="20.100000000000001" customHeight="1" x14ac:dyDescent="0.25">
      <c r="A1688" s="298"/>
      <c r="B1688" s="298"/>
      <c r="C1688" s="298"/>
      <c r="D1688" s="298"/>
      <c r="E1688" s="298"/>
    </row>
    <row r="1689" spans="1:5" ht="20.100000000000001" customHeight="1" x14ac:dyDescent="0.25">
      <c r="A1689" s="298"/>
      <c r="B1689" s="298"/>
      <c r="C1689" s="298"/>
      <c r="D1689" s="298"/>
      <c r="E1689" s="298"/>
    </row>
    <row r="1690" spans="1:5" ht="20.100000000000001" customHeight="1" x14ac:dyDescent="0.25">
      <c r="A1690" s="298"/>
      <c r="B1690" s="298"/>
      <c r="C1690" s="298"/>
      <c r="D1690" s="298"/>
      <c r="E1690" s="298"/>
    </row>
    <row r="1691" spans="1:5" ht="20.100000000000001" customHeight="1" x14ac:dyDescent="0.25">
      <c r="A1691" s="298"/>
      <c r="B1691" s="298"/>
      <c r="C1691" s="298"/>
      <c r="D1691" s="298"/>
      <c r="E1691" s="298"/>
    </row>
    <row r="1692" spans="1:5" ht="20.100000000000001" customHeight="1" x14ac:dyDescent="0.25">
      <c r="A1692" s="298"/>
      <c r="B1692" s="298"/>
      <c r="C1692" s="298"/>
      <c r="D1692" s="298"/>
      <c r="E1692" s="298"/>
    </row>
    <row r="1693" spans="1:5" ht="20.100000000000001" customHeight="1" x14ac:dyDescent="0.25">
      <c r="A1693" s="298"/>
      <c r="B1693" s="298"/>
      <c r="C1693" s="298"/>
      <c r="D1693" s="298"/>
      <c r="E1693" s="298"/>
    </row>
    <row r="1694" spans="1:5" ht="20.100000000000001" customHeight="1" x14ac:dyDescent="0.25">
      <c r="A1694" s="298"/>
      <c r="B1694" s="298"/>
      <c r="C1694" s="298"/>
      <c r="D1694" s="298"/>
      <c r="E1694" s="298"/>
    </row>
    <row r="1695" spans="1:5" ht="20.100000000000001" customHeight="1" x14ac:dyDescent="0.25">
      <c r="A1695" s="298"/>
      <c r="B1695" s="298"/>
      <c r="C1695" s="298"/>
      <c r="D1695" s="298"/>
      <c r="E1695" s="298"/>
    </row>
    <row r="1696" spans="1:5" ht="20.100000000000001" customHeight="1" x14ac:dyDescent="0.25">
      <c r="A1696" s="298"/>
      <c r="B1696" s="298"/>
      <c r="C1696" s="298"/>
      <c r="D1696" s="298"/>
      <c r="E1696" s="298"/>
    </row>
    <row r="1697" spans="1:5" ht="20.100000000000001" customHeight="1" x14ac:dyDescent="0.25">
      <c r="A1697" s="298"/>
      <c r="B1697" s="298"/>
      <c r="C1697" s="298"/>
      <c r="D1697" s="298"/>
      <c r="E1697" s="298"/>
    </row>
    <row r="1698" spans="1:5" ht="20.100000000000001" customHeight="1" x14ac:dyDescent="0.25">
      <c r="A1698" s="298"/>
      <c r="B1698" s="298"/>
      <c r="C1698" s="298"/>
      <c r="D1698" s="298"/>
      <c r="E1698" s="298"/>
    </row>
    <row r="1699" spans="1:5" ht="20.100000000000001" customHeight="1" x14ac:dyDescent="0.25">
      <c r="A1699" s="298"/>
      <c r="B1699" s="298"/>
      <c r="C1699" s="298"/>
      <c r="D1699" s="298"/>
      <c r="E1699" s="298"/>
    </row>
    <row r="1700" spans="1:5" ht="20.100000000000001" customHeight="1" x14ac:dyDescent="0.25">
      <c r="A1700" s="298"/>
      <c r="B1700" s="298"/>
      <c r="C1700" s="298"/>
      <c r="D1700" s="298"/>
      <c r="E1700" s="298"/>
    </row>
    <row r="1701" spans="1:5" ht="20.100000000000001" customHeight="1" x14ac:dyDescent="0.25">
      <c r="A1701" s="298"/>
      <c r="B1701" s="298"/>
      <c r="C1701" s="298"/>
      <c r="D1701" s="298"/>
      <c r="E1701" s="298"/>
    </row>
    <row r="1702" spans="1:5" ht="20.100000000000001" customHeight="1" x14ac:dyDescent="0.25">
      <c r="A1702" s="298"/>
      <c r="B1702" s="298"/>
      <c r="C1702" s="298"/>
      <c r="D1702" s="298"/>
      <c r="E1702" s="298"/>
    </row>
    <row r="1703" spans="1:5" ht="20.100000000000001" customHeight="1" x14ac:dyDescent="0.25">
      <c r="A1703" s="298"/>
      <c r="B1703" s="298"/>
      <c r="C1703" s="298"/>
      <c r="D1703" s="298"/>
      <c r="E1703" s="298"/>
    </row>
    <row r="1704" spans="1:5" ht="20.100000000000001" customHeight="1" x14ac:dyDescent="0.25">
      <c r="A1704" s="298"/>
      <c r="B1704" s="298"/>
      <c r="C1704" s="298"/>
      <c r="D1704" s="298"/>
      <c r="E1704" s="298"/>
    </row>
    <row r="1705" spans="1:5" ht="20.100000000000001" customHeight="1" x14ac:dyDescent="0.25">
      <c r="A1705" s="298"/>
      <c r="B1705" s="298"/>
      <c r="C1705" s="298"/>
      <c r="D1705" s="298"/>
      <c r="E1705" s="298"/>
    </row>
    <row r="1706" spans="1:5" ht="20.100000000000001" customHeight="1" x14ac:dyDescent="0.25">
      <c r="A1706" s="298"/>
      <c r="B1706" s="298"/>
      <c r="C1706" s="298"/>
      <c r="D1706" s="298"/>
      <c r="E1706" s="298"/>
    </row>
    <row r="1707" spans="1:5" ht="20.100000000000001" customHeight="1" x14ac:dyDescent="0.25">
      <c r="A1707" s="298"/>
      <c r="B1707" s="298"/>
      <c r="C1707" s="298"/>
      <c r="D1707" s="298"/>
      <c r="E1707" s="298"/>
    </row>
    <row r="1708" spans="1:5" ht="20.100000000000001" customHeight="1" x14ac:dyDescent="0.25">
      <c r="A1708" s="298"/>
      <c r="B1708" s="298"/>
      <c r="C1708" s="298"/>
      <c r="D1708" s="298"/>
      <c r="E1708" s="298"/>
    </row>
    <row r="1709" spans="1:5" ht="20.100000000000001" customHeight="1" x14ac:dyDescent="0.25">
      <c r="A1709" s="298"/>
      <c r="B1709" s="298"/>
      <c r="C1709" s="298"/>
      <c r="D1709" s="298"/>
      <c r="E1709" s="298"/>
    </row>
    <row r="1710" spans="1:5" ht="20.100000000000001" customHeight="1" x14ac:dyDescent="0.25">
      <c r="A1710" s="298"/>
      <c r="B1710" s="298"/>
      <c r="C1710" s="298"/>
      <c r="D1710" s="298"/>
      <c r="E1710" s="298"/>
    </row>
    <row r="1711" spans="1:5" ht="20.100000000000001" customHeight="1" x14ac:dyDescent="0.25">
      <c r="A1711" s="298"/>
      <c r="B1711" s="298"/>
      <c r="C1711" s="298"/>
      <c r="D1711" s="298"/>
      <c r="E1711" s="298"/>
    </row>
    <row r="1712" spans="1:5" ht="20.100000000000001" customHeight="1" x14ac:dyDescent="0.25">
      <c r="A1712" s="298"/>
      <c r="B1712" s="298"/>
      <c r="C1712" s="298"/>
      <c r="D1712" s="298"/>
      <c r="E1712" s="298"/>
    </row>
    <row r="1713" spans="1:5" ht="20.100000000000001" customHeight="1" x14ac:dyDescent="0.25">
      <c r="A1713" s="298"/>
      <c r="B1713" s="298"/>
      <c r="C1713" s="298"/>
      <c r="D1713" s="298"/>
      <c r="E1713" s="298"/>
    </row>
    <row r="1714" spans="1:5" ht="20.100000000000001" customHeight="1" x14ac:dyDescent="0.25">
      <c r="A1714" s="298"/>
      <c r="B1714" s="298"/>
      <c r="C1714" s="298"/>
      <c r="D1714" s="298"/>
      <c r="E1714" s="298"/>
    </row>
    <row r="1715" spans="1:5" ht="20.100000000000001" customHeight="1" x14ac:dyDescent="0.25">
      <c r="A1715" s="298"/>
      <c r="B1715" s="298"/>
      <c r="C1715" s="298"/>
      <c r="D1715" s="298"/>
      <c r="E1715" s="298"/>
    </row>
    <row r="1716" spans="1:5" ht="20.100000000000001" customHeight="1" x14ac:dyDescent="0.25">
      <c r="A1716" s="298"/>
      <c r="B1716" s="298"/>
      <c r="C1716" s="298"/>
      <c r="D1716" s="298"/>
      <c r="E1716" s="298"/>
    </row>
    <row r="1717" spans="1:5" ht="20.100000000000001" customHeight="1" x14ac:dyDescent="0.25">
      <c r="A1717" s="298"/>
      <c r="B1717" s="298"/>
      <c r="C1717" s="298"/>
      <c r="D1717" s="298"/>
      <c r="E1717" s="298"/>
    </row>
    <row r="1718" spans="1:5" ht="20.100000000000001" customHeight="1" x14ac:dyDescent="0.25">
      <c r="A1718" s="298"/>
      <c r="B1718" s="298"/>
      <c r="C1718" s="298"/>
      <c r="D1718" s="298"/>
      <c r="E1718" s="298"/>
    </row>
    <row r="1719" spans="1:5" ht="20.100000000000001" customHeight="1" x14ac:dyDescent="0.25">
      <c r="A1719" s="298"/>
      <c r="B1719" s="298"/>
      <c r="C1719" s="298"/>
      <c r="D1719" s="298"/>
      <c r="E1719" s="298"/>
    </row>
    <row r="1720" spans="1:5" ht="20.100000000000001" customHeight="1" x14ac:dyDescent="0.25">
      <c r="A1720" s="298"/>
      <c r="B1720" s="298"/>
      <c r="C1720" s="298"/>
      <c r="D1720" s="298"/>
      <c r="E1720" s="298"/>
    </row>
    <row r="1721" spans="1:5" ht="20.100000000000001" customHeight="1" x14ac:dyDescent="0.25">
      <c r="A1721" s="298"/>
      <c r="B1721" s="298"/>
      <c r="C1721" s="298"/>
      <c r="D1721" s="298"/>
      <c r="E1721" s="298"/>
    </row>
    <row r="1722" spans="1:5" ht="20.100000000000001" customHeight="1" x14ac:dyDescent="0.25">
      <c r="A1722" s="298"/>
      <c r="B1722" s="298"/>
      <c r="C1722" s="298"/>
      <c r="D1722" s="298"/>
      <c r="E1722" s="298"/>
    </row>
    <row r="1723" spans="1:5" ht="20.100000000000001" customHeight="1" x14ac:dyDescent="0.25">
      <c r="A1723" s="298"/>
      <c r="B1723" s="298"/>
      <c r="C1723" s="298"/>
      <c r="D1723" s="298"/>
      <c r="E1723" s="298"/>
    </row>
    <row r="1724" spans="1:5" ht="20.100000000000001" customHeight="1" x14ac:dyDescent="0.25">
      <c r="A1724" s="298"/>
      <c r="B1724" s="298"/>
      <c r="C1724" s="298"/>
      <c r="D1724" s="298"/>
      <c r="E1724" s="298"/>
    </row>
    <row r="1725" spans="1:5" ht="20.100000000000001" customHeight="1" x14ac:dyDescent="0.25">
      <c r="A1725" s="298"/>
      <c r="B1725" s="298"/>
      <c r="C1725" s="298"/>
      <c r="D1725" s="298"/>
      <c r="E1725" s="298"/>
    </row>
    <row r="1726" spans="1:5" ht="20.100000000000001" customHeight="1" x14ac:dyDescent="0.25">
      <c r="A1726" s="298"/>
      <c r="B1726" s="298"/>
      <c r="C1726" s="298"/>
      <c r="D1726" s="298"/>
      <c r="E1726" s="298"/>
    </row>
    <row r="1727" spans="1:5" ht="20.100000000000001" customHeight="1" x14ac:dyDescent="0.25">
      <c r="A1727" s="298"/>
      <c r="B1727" s="298"/>
      <c r="C1727" s="298"/>
      <c r="D1727" s="298"/>
      <c r="E1727" s="298"/>
    </row>
    <row r="1728" spans="1:5" ht="20.100000000000001" customHeight="1" x14ac:dyDescent="0.25">
      <c r="A1728" s="298"/>
      <c r="B1728" s="298"/>
      <c r="C1728" s="298"/>
      <c r="D1728" s="298"/>
      <c r="E1728" s="298"/>
    </row>
    <row r="1729" spans="1:5" ht="20.100000000000001" customHeight="1" x14ac:dyDescent="0.25">
      <c r="A1729" s="298"/>
      <c r="B1729" s="298"/>
      <c r="C1729" s="298"/>
      <c r="D1729" s="298"/>
      <c r="E1729" s="298"/>
    </row>
    <row r="1730" spans="1:5" ht="20.100000000000001" customHeight="1" x14ac:dyDescent="0.25">
      <c r="A1730" s="298"/>
      <c r="B1730" s="298"/>
      <c r="C1730" s="298"/>
      <c r="D1730" s="298"/>
      <c r="E1730" s="298"/>
    </row>
    <row r="1731" spans="1:5" ht="20.100000000000001" customHeight="1" x14ac:dyDescent="0.25">
      <c r="A1731" s="298"/>
      <c r="B1731" s="298"/>
      <c r="C1731" s="298"/>
      <c r="D1731" s="298"/>
      <c r="E1731" s="298"/>
    </row>
    <row r="1732" spans="1:5" ht="20.100000000000001" customHeight="1" x14ac:dyDescent="0.25">
      <c r="A1732" s="298"/>
      <c r="B1732" s="298"/>
      <c r="C1732" s="298"/>
      <c r="D1732" s="298"/>
      <c r="E1732" s="298"/>
    </row>
    <row r="1733" spans="1:5" ht="20.100000000000001" customHeight="1" x14ac:dyDescent="0.25">
      <c r="A1733" s="298"/>
      <c r="B1733" s="298"/>
      <c r="C1733" s="298"/>
      <c r="D1733" s="298"/>
      <c r="E1733" s="298"/>
    </row>
    <row r="1734" spans="1:5" ht="20.100000000000001" customHeight="1" x14ac:dyDescent="0.25">
      <c r="A1734" s="298"/>
      <c r="B1734" s="298"/>
      <c r="C1734" s="298"/>
      <c r="D1734" s="298"/>
      <c r="E1734" s="298"/>
    </row>
    <row r="1735" spans="1:5" ht="20.100000000000001" customHeight="1" x14ac:dyDescent="0.25">
      <c r="A1735" s="298"/>
      <c r="B1735" s="298"/>
      <c r="C1735" s="298"/>
      <c r="D1735" s="298"/>
      <c r="E1735" s="298"/>
    </row>
    <row r="1736" spans="1:5" ht="20.100000000000001" customHeight="1" x14ac:dyDescent="0.25">
      <c r="A1736" s="298"/>
      <c r="B1736" s="298"/>
      <c r="C1736" s="298"/>
      <c r="D1736" s="298"/>
      <c r="E1736" s="298"/>
    </row>
    <row r="1737" spans="1:5" ht="20.100000000000001" customHeight="1" x14ac:dyDescent="0.25">
      <c r="A1737" s="298"/>
      <c r="B1737" s="298"/>
      <c r="C1737" s="298"/>
      <c r="D1737" s="298"/>
      <c r="E1737" s="298"/>
    </row>
    <row r="1738" spans="1:5" ht="20.100000000000001" customHeight="1" x14ac:dyDescent="0.25">
      <c r="A1738" s="298"/>
      <c r="B1738" s="298"/>
      <c r="C1738" s="298"/>
      <c r="D1738" s="298"/>
      <c r="E1738" s="298"/>
    </row>
    <row r="1739" spans="1:5" ht="20.100000000000001" customHeight="1" x14ac:dyDescent="0.25">
      <c r="A1739" s="298"/>
      <c r="B1739" s="298"/>
      <c r="C1739" s="298"/>
      <c r="D1739" s="298"/>
      <c r="E1739" s="298"/>
    </row>
    <row r="1740" spans="1:5" ht="20.100000000000001" customHeight="1" x14ac:dyDescent="0.25">
      <c r="A1740" s="298"/>
      <c r="B1740" s="298"/>
      <c r="C1740" s="298"/>
      <c r="D1740" s="298"/>
      <c r="E1740" s="298"/>
    </row>
    <row r="1741" spans="1:5" ht="20.100000000000001" customHeight="1" x14ac:dyDescent="0.25">
      <c r="A1741" s="298"/>
      <c r="B1741" s="298"/>
      <c r="C1741" s="298"/>
      <c r="D1741" s="298"/>
      <c r="E1741" s="298"/>
    </row>
    <row r="1742" spans="1:5" ht="20.100000000000001" customHeight="1" x14ac:dyDescent="0.25">
      <c r="A1742" s="298"/>
      <c r="B1742" s="298"/>
      <c r="C1742" s="298"/>
      <c r="D1742" s="298"/>
      <c r="E1742" s="298"/>
    </row>
    <row r="1743" spans="1:5" ht="20.100000000000001" customHeight="1" x14ac:dyDescent="0.25">
      <c r="A1743" s="298"/>
      <c r="B1743" s="298"/>
      <c r="C1743" s="298"/>
      <c r="D1743" s="298"/>
      <c r="E1743" s="298"/>
    </row>
    <row r="1744" spans="1:5" ht="20.100000000000001" customHeight="1" x14ac:dyDescent="0.25">
      <c r="A1744" s="298"/>
      <c r="B1744" s="298"/>
      <c r="C1744" s="298"/>
      <c r="D1744" s="298"/>
      <c r="E1744" s="298"/>
    </row>
    <row r="1745" spans="1:5" ht="20.100000000000001" customHeight="1" x14ac:dyDescent="0.25">
      <c r="A1745" s="298"/>
      <c r="B1745" s="298"/>
      <c r="C1745" s="298"/>
      <c r="D1745" s="298"/>
      <c r="E1745" s="298"/>
    </row>
    <row r="1746" spans="1:5" ht="20.100000000000001" customHeight="1" x14ac:dyDescent="0.25">
      <c r="A1746" s="298"/>
      <c r="B1746" s="298"/>
      <c r="C1746" s="298"/>
      <c r="D1746" s="298"/>
      <c r="E1746" s="298"/>
    </row>
    <row r="1747" spans="1:5" ht="20.100000000000001" customHeight="1" x14ac:dyDescent="0.25">
      <c r="A1747" s="298"/>
      <c r="B1747" s="298"/>
      <c r="C1747" s="298"/>
      <c r="D1747" s="298"/>
      <c r="E1747" s="298"/>
    </row>
    <row r="1748" spans="1:5" ht="20.100000000000001" customHeight="1" x14ac:dyDescent="0.25">
      <c r="A1748" s="298"/>
      <c r="B1748" s="298"/>
      <c r="C1748" s="298"/>
      <c r="D1748" s="298"/>
      <c r="E1748" s="298"/>
    </row>
    <row r="1749" spans="1:5" ht="20.100000000000001" customHeight="1" x14ac:dyDescent="0.25">
      <c r="A1749" s="298"/>
      <c r="B1749" s="298"/>
      <c r="C1749" s="298"/>
      <c r="D1749" s="298"/>
      <c r="E1749" s="298"/>
    </row>
    <row r="1750" spans="1:5" ht="20.100000000000001" customHeight="1" x14ac:dyDescent="0.25">
      <c r="A1750" s="298"/>
      <c r="B1750" s="298"/>
      <c r="C1750" s="298"/>
      <c r="D1750" s="298"/>
      <c r="E1750" s="298"/>
    </row>
    <row r="1751" spans="1:5" ht="20.100000000000001" customHeight="1" x14ac:dyDescent="0.25">
      <c r="A1751" s="298"/>
      <c r="B1751" s="298"/>
      <c r="C1751" s="298"/>
      <c r="D1751" s="298"/>
      <c r="E1751" s="298"/>
    </row>
    <row r="1752" spans="1:5" ht="20.100000000000001" customHeight="1" x14ac:dyDescent="0.25">
      <c r="A1752" s="298"/>
      <c r="B1752" s="298"/>
      <c r="C1752" s="298"/>
      <c r="D1752" s="298"/>
      <c r="E1752" s="298"/>
    </row>
    <row r="1753" spans="1:5" ht="20.100000000000001" customHeight="1" x14ac:dyDescent="0.25">
      <c r="A1753" s="298"/>
      <c r="B1753" s="298"/>
      <c r="C1753" s="298"/>
      <c r="D1753" s="298"/>
      <c r="E1753" s="298"/>
    </row>
    <row r="1754" spans="1:5" ht="20.100000000000001" customHeight="1" x14ac:dyDescent="0.25">
      <c r="A1754" s="298"/>
      <c r="B1754" s="298"/>
      <c r="C1754" s="298"/>
      <c r="D1754" s="298"/>
      <c r="E1754" s="298"/>
    </row>
    <row r="1755" spans="1:5" ht="20.100000000000001" customHeight="1" x14ac:dyDescent="0.25">
      <c r="A1755" s="298"/>
      <c r="B1755" s="298"/>
      <c r="C1755" s="298"/>
      <c r="D1755" s="298"/>
      <c r="E1755" s="298"/>
    </row>
    <row r="1756" spans="1:5" ht="20.100000000000001" customHeight="1" x14ac:dyDescent="0.25">
      <c r="A1756" s="298"/>
      <c r="B1756" s="298"/>
      <c r="C1756" s="298"/>
      <c r="D1756" s="298"/>
      <c r="E1756" s="298"/>
    </row>
    <row r="1757" spans="1:5" ht="20.100000000000001" customHeight="1" x14ac:dyDescent="0.25">
      <c r="A1757" s="298"/>
      <c r="B1757" s="298"/>
      <c r="C1757" s="298"/>
      <c r="D1757" s="298"/>
      <c r="E1757" s="298"/>
    </row>
    <row r="1758" spans="1:5" ht="20.100000000000001" customHeight="1" x14ac:dyDescent="0.25">
      <c r="A1758" s="298"/>
      <c r="B1758" s="298"/>
      <c r="C1758" s="298"/>
      <c r="D1758" s="298"/>
      <c r="E1758" s="298"/>
    </row>
    <row r="1759" spans="1:5" ht="20.100000000000001" customHeight="1" x14ac:dyDescent="0.25">
      <c r="A1759" s="298"/>
      <c r="B1759" s="298"/>
      <c r="C1759" s="298"/>
      <c r="D1759" s="298"/>
      <c r="E1759" s="298"/>
    </row>
    <row r="1760" spans="1:5" ht="20.100000000000001" customHeight="1" x14ac:dyDescent="0.25">
      <c r="A1760" s="298"/>
      <c r="B1760" s="298"/>
      <c r="C1760" s="298"/>
      <c r="D1760" s="298"/>
      <c r="E1760" s="298"/>
    </row>
    <row r="1761" spans="1:5" ht="20.100000000000001" customHeight="1" x14ac:dyDescent="0.25">
      <c r="A1761" s="298"/>
      <c r="B1761" s="298"/>
      <c r="C1761" s="298"/>
      <c r="D1761" s="298"/>
      <c r="E1761" s="298"/>
    </row>
    <row r="1762" spans="1:5" ht="20.100000000000001" customHeight="1" x14ac:dyDescent="0.25">
      <c r="A1762" s="298"/>
      <c r="B1762" s="298"/>
      <c r="C1762" s="298"/>
      <c r="D1762" s="298"/>
      <c r="E1762" s="298"/>
    </row>
    <row r="1763" spans="1:5" ht="20.100000000000001" customHeight="1" x14ac:dyDescent="0.25">
      <c r="A1763" s="298"/>
      <c r="B1763" s="298"/>
      <c r="C1763" s="298"/>
      <c r="D1763" s="298"/>
      <c r="E1763" s="298"/>
    </row>
    <row r="1764" spans="1:5" ht="20.100000000000001" customHeight="1" x14ac:dyDescent="0.25">
      <c r="A1764" s="298"/>
      <c r="B1764" s="298"/>
      <c r="C1764" s="298"/>
      <c r="D1764" s="298"/>
      <c r="E1764" s="298"/>
    </row>
    <row r="1765" spans="1:5" ht="20.100000000000001" customHeight="1" x14ac:dyDescent="0.25">
      <c r="A1765" s="298"/>
      <c r="B1765" s="298"/>
      <c r="C1765" s="298"/>
      <c r="D1765" s="298"/>
      <c r="E1765" s="298"/>
    </row>
    <row r="1766" spans="1:5" ht="20.100000000000001" customHeight="1" x14ac:dyDescent="0.25">
      <c r="A1766" s="298"/>
      <c r="B1766" s="298"/>
      <c r="C1766" s="298"/>
      <c r="D1766" s="298"/>
      <c r="E1766" s="298"/>
    </row>
    <row r="1767" spans="1:5" ht="20.100000000000001" customHeight="1" x14ac:dyDescent="0.25">
      <c r="A1767" s="298"/>
      <c r="B1767" s="298"/>
      <c r="C1767" s="298"/>
      <c r="D1767" s="298"/>
      <c r="E1767" s="298"/>
    </row>
    <row r="1768" spans="1:5" ht="20.100000000000001" customHeight="1" x14ac:dyDescent="0.25">
      <c r="A1768" s="298"/>
      <c r="B1768" s="298"/>
      <c r="C1768" s="298"/>
      <c r="D1768" s="298"/>
      <c r="E1768" s="298"/>
    </row>
    <row r="1769" spans="1:5" ht="20.100000000000001" customHeight="1" x14ac:dyDescent="0.25">
      <c r="A1769" s="298"/>
      <c r="B1769" s="298"/>
      <c r="C1769" s="298"/>
      <c r="D1769" s="298"/>
      <c r="E1769" s="298"/>
    </row>
    <row r="1770" spans="1:5" ht="20.100000000000001" customHeight="1" x14ac:dyDescent="0.25">
      <c r="A1770" s="298"/>
      <c r="B1770" s="298"/>
      <c r="C1770" s="298"/>
      <c r="D1770" s="298"/>
      <c r="E1770" s="298"/>
    </row>
    <row r="1771" spans="1:5" ht="20.100000000000001" customHeight="1" x14ac:dyDescent="0.25">
      <c r="A1771" s="298"/>
      <c r="B1771" s="298"/>
      <c r="C1771" s="298"/>
      <c r="D1771" s="298"/>
      <c r="E1771" s="298"/>
    </row>
    <row r="1772" spans="1:5" ht="20.100000000000001" customHeight="1" x14ac:dyDescent="0.25">
      <c r="A1772" s="298"/>
      <c r="B1772" s="298"/>
      <c r="C1772" s="298"/>
      <c r="D1772" s="298"/>
      <c r="E1772" s="298"/>
    </row>
    <row r="1773" spans="1:5" ht="20.100000000000001" customHeight="1" x14ac:dyDescent="0.25">
      <c r="A1773" s="298"/>
      <c r="B1773" s="298"/>
      <c r="C1773" s="298"/>
      <c r="D1773" s="298"/>
      <c r="E1773" s="298"/>
    </row>
    <row r="1774" spans="1:5" ht="20.100000000000001" customHeight="1" x14ac:dyDescent="0.25">
      <c r="A1774" s="298"/>
      <c r="B1774" s="298"/>
      <c r="C1774" s="298"/>
      <c r="D1774" s="298"/>
      <c r="E1774" s="298"/>
    </row>
    <row r="1775" spans="1:5" ht="20.100000000000001" customHeight="1" x14ac:dyDescent="0.25">
      <c r="A1775" s="298"/>
      <c r="B1775" s="298"/>
      <c r="C1775" s="298"/>
      <c r="D1775" s="298"/>
      <c r="E1775" s="298"/>
    </row>
    <row r="1776" spans="1:5" ht="20.100000000000001" customHeight="1" x14ac:dyDescent="0.25">
      <c r="A1776" s="298"/>
      <c r="B1776" s="298"/>
      <c r="C1776" s="298"/>
      <c r="D1776" s="298"/>
      <c r="E1776" s="298"/>
    </row>
    <row r="1777" spans="1:5" ht="20.100000000000001" customHeight="1" x14ac:dyDescent="0.25">
      <c r="A1777" s="298"/>
      <c r="B1777" s="298"/>
      <c r="C1777" s="298"/>
      <c r="D1777" s="298"/>
      <c r="E1777" s="298"/>
    </row>
    <row r="1778" spans="1:5" ht="20.100000000000001" customHeight="1" x14ac:dyDescent="0.25">
      <c r="A1778" s="298"/>
      <c r="B1778" s="298"/>
      <c r="C1778" s="298"/>
      <c r="D1778" s="298"/>
      <c r="E1778" s="298"/>
    </row>
    <row r="1779" spans="1:5" ht="20.100000000000001" customHeight="1" x14ac:dyDescent="0.25">
      <c r="A1779" s="298"/>
      <c r="B1779" s="298"/>
      <c r="C1779" s="298"/>
      <c r="D1779" s="298"/>
      <c r="E1779" s="298"/>
    </row>
    <row r="1780" spans="1:5" ht="20.100000000000001" customHeight="1" x14ac:dyDescent="0.25">
      <c r="A1780" s="298"/>
      <c r="B1780" s="298"/>
      <c r="C1780" s="298"/>
      <c r="D1780" s="298"/>
      <c r="E1780" s="298"/>
    </row>
    <row r="1781" spans="1:5" ht="20.100000000000001" customHeight="1" x14ac:dyDescent="0.25">
      <c r="A1781" s="298"/>
      <c r="B1781" s="298"/>
      <c r="C1781" s="298"/>
      <c r="D1781" s="298"/>
      <c r="E1781" s="298"/>
    </row>
    <row r="1782" spans="1:5" ht="20.100000000000001" customHeight="1" x14ac:dyDescent="0.25">
      <c r="A1782" s="298"/>
      <c r="B1782" s="298"/>
      <c r="C1782" s="298"/>
      <c r="D1782" s="298"/>
      <c r="E1782" s="298"/>
    </row>
    <row r="1783" spans="1:5" ht="20.100000000000001" customHeight="1" x14ac:dyDescent="0.25">
      <c r="A1783" s="298"/>
      <c r="B1783" s="298"/>
      <c r="C1783" s="298"/>
      <c r="D1783" s="298"/>
      <c r="E1783" s="298"/>
    </row>
    <row r="1784" spans="1:5" ht="20.100000000000001" customHeight="1" x14ac:dyDescent="0.25">
      <c r="A1784" s="298"/>
      <c r="B1784" s="298"/>
      <c r="C1784" s="298"/>
      <c r="D1784" s="298"/>
      <c r="E1784" s="298"/>
    </row>
    <row r="1785" spans="1:5" ht="20.100000000000001" customHeight="1" x14ac:dyDescent="0.25">
      <c r="A1785" s="298"/>
      <c r="B1785" s="298"/>
      <c r="C1785" s="298"/>
      <c r="D1785" s="298"/>
      <c r="E1785" s="298"/>
    </row>
    <row r="1786" spans="1:5" ht="20.100000000000001" customHeight="1" x14ac:dyDescent="0.25">
      <c r="A1786" s="298"/>
      <c r="B1786" s="298"/>
      <c r="C1786" s="298"/>
      <c r="D1786" s="298"/>
      <c r="E1786" s="298"/>
    </row>
    <row r="1787" spans="1:5" ht="20.100000000000001" customHeight="1" x14ac:dyDescent="0.25">
      <c r="A1787" s="298"/>
      <c r="B1787" s="298"/>
      <c r="C1787" s="298"/>
      <c r="D1787" s="298"/>
      <c r="E1787" s="298"/>
    </row>
    <row r="1788" spans="1:5" ht="20.100000000000001" customHeight="1" x14ac:dyDescent="0.25">
      <c r="A1788" s="298"/>
      <c r="B1788" s="298"/>
      <c r="C1788" s="298"/>
      <c r="D1788" s="298"/>
      <c r="E1788" s="298"/>
    </row>
    <row r="1789" spans="1:5" ht="20.100000000000001" customHeight="1" x14ac:dyDescent="0.25">
      <c r="A1789" s="298"/>
      <c r="B1789" s="298"/>
      <c r="C1789" s="298"/>
      <c r="D1789" s="298"/>
      <c r="E1789" s="298"/>
    </row>
    <row r="1790" spans="1:5" ht="20.100000000000001" customHeight="1" x14ac:dyDescent="0.25">
      <c r="A1790" s="298"/>
      <c r="B1790" s="298"/>
      <c r="C1790" s="298"/>
      <c r="D1790" s="298"/>
      <c r="E1790" s="298"/>
    </row>
    <row r="1791" spans="1:5" ht="20.100000000000001" customHeight="1" x14ac:dyDescent="0.25">
      <c r="A1791" s="298"/>
      <c r="B1791" s="298"/>
      <c r="C1791" s="298"/>
      <c r="D1791" s="298"/>
      <c r="E1791" s="298"/>
    </row>
    <row r="1792" spans="1:5" ht="20.100000000000001" customHeight="1" x14ac:dyDescent="0.25">
      <c r="A1792" s="298"/>
      <c r="B1792" s="298"/>
      <c r="C1792" s="298"/>
      <c r="D1792" s="298"/>
      <c r="E1792" s="298"/>
    </row>
    <row r="1793" spans="1:5" ht="20.100000000000001" customHeight="1" x14ac:dyDescent="0.25">
      <c r="A1793" s="298"/>
      <c r="B1793" s="298"/>
      <c r="C1793" s="298"/>
      <c r="D1793" s="298"/>
      <c r="E1793" s="298"/>
    </row>
    <row r="1794" spans="1:5" ht="20.100000000000001" customHeight="1" x14ac:dyDescent="0.25">
      <c r="A1794" s="298"/>
      <c r="B1794" s="298"/>
      <c r="C1794" s="298"/>
      <c r="D1794" s="298"/>
      <c r="E1794" s="298"/>
    </row>
    <row r="1795" spans="1:5" ht="20.100000000000001" customHeight="1" x14ac:dyDescent="0.25">
      <c r="A1795" s="298"/>
      <c r="B1795" s="298"/>
      <c r="C1795" s="298"/>
      <c r="D1795" s="298"/>
      <c r="E1795" s="298"/>
    </row>
    <row r="1796" spans="1:5" ht="20.100000000000001" customHeight="1" x14ac:dyDescent="0.25">
      <c r="A1796" s="298"/>
      <c r="B1796" s="298"/>
      <c r="C1796" s="298"/>
      <c r="D1796" s="298"/>
      <c r="E1796" s="298"/>
    </row>
    <row r="1797" spans="1:5" ht="20.100000000000001" customHeight="1" x14ac:dyDescent="0.25">
      <c r="A1797" s="298"/>
      <c r="B1797" s="298"/>
      <c r="C1797" s="298"/>
      <c r="D1797" s="298"/>
      <c r="E1797" s="298"/>
    </row>
    <row r="1798" spans="1:5" ht="20.100000000000001" customHeight="1" x14ac:dyDescent="0.25">
      <c r="A1798" s="298"/>
      <c r="B1798" s="298"/>
      <c r="C1798" s="298"/>
      <c r="D1798" s="298"/>
      <c r="E1798" s="298"/>
    </row>
    <row r="1799" spans="1:5" ht="20.100000000000001" customHeight="1" x14ac:dyDescent="0.25">
      <c r="A1799" s="298"/>
      <c r="B1799" s="298"/>
      <c r="C1799" s="298"/>
      <c r="D1799" s="298"/>
      <c r="E1799" s="298"/>
    </row>
    <row r="1800" spans="1:5" ht="20.100000000000001" customHeight="1" x14ac:dyDescent="0.25">
      <c r="A1800" s="298"/>
      <c r="B1800" s="298"/>
      <c r="C1800" s="298"/>
      <c r="D1800" s="298"/>
      <c r="E1800" s="298"/>
    </row>
    <row r="1801" spans="1:5" ht="20.100000000000001" customHeight="1" x14ac:dyDescent="0.25">
      <c r="A1801" s="298"/>
      <c r="B1801" s="298"/>
      <c r="C1801" s="298"/>
      <c r="D1801" s="298"/>
      <c r="E1801" s="298"/>
    </row>
    <row r="1802" spans="1:5" ht="20.100000000000001" customHeight="1" x14ac:dyDescent="0.25">
      <c r="A1802" s="298"/>
      <c r="B1802" s="298"/>
      <c r="C1802" s="298"/>
      <c r="D1802" s="298"/>
      <c r="E1802" s="298"/>
    </row>
    <row r="1803" spans="1:5" ht="20.100000000000001" customHeight="1" x14ac:dyDescent="0.25">
      <c r="A1803" s="298"/>
      <c r="B1803" s="298"/>
      <c r="C1803" s="298"/>
      <c r="D1803" s="298"/>
      <c r="E1803" s="298"/>
    </row>
    <row r="1804" spans="1:5" ht="20.100000000000001" customHeight="1" x14ac:dyDescent="0.25">
      <c r="A1804" s="298"/>
      <c r="B1804" s="298"/>
      <c r="C1804" s="298"/>
      <c r="D1804" s="298"/>
      <c r="E1804" s="298"/>
    </row>
    <row r="1805" spans="1:5" ht="20.100000000000001" customHeight="1" x14ac:dyDescent="0.25">
      <c r="A1805" s="298"/>
      <c r="B1805" s="298"/>
      <c r="C1805" s="298"/>
      <c r="D1805" s="298"/>
      <c r="E1805" s="298"/>
    </row>
    <row r="1806" spans="1:5" ht="20.100000000000001" customHeight="1" x14ac:dyDescent="0.25">
      <c r="A1806" s="298"/>
      <c r="B1806" s="298"/>
      <c r="C1806" s="298"/>
      <c r="D1806" s="298"/>
      <c r="E1806" s="298"/>
    </row>
    <row r="1807" spans="1:5" ht="20.100000000000001" customHeight="1" x14ac:dyDescent="0.25">
      <c r="A1807" s="298"/>
      <c r="B1807" s="298"/>
      <c r="C1807" s="298"/>
      <c r="D1807" s="298"/>
      <c r="E1807" s="298"/>
    </row>
    <row r="1808" spans="1:5" ht="20.100000000000001" customHeight="1" x14ac:dyDescent="0.25">
      <c r="A1808" s="298"/>
      <c r="B1808" s="298"/>
      <c r="C1808" s="298"/>
      <c r="D1808" s="298"/>
      <c r="E1808" s="298"/>
    </row>
    <row r="1809" spans="1:5" ht="20.100000000000001" customHeight="1" x14ac:dyDescent="0.25">
      <c r="A1809" s="298"/>
      <c r="B1809" s="298"/>
      <c r="C1809" s="298"/>
      <c r="D1809" s="298"/>
      <c r="E1809" s="298"/>
    </row>
    <row r="1810" spans="1:5" ht="20.100000000000001" customHeight="1" x14ac:dyDescent="0.25">
      <c r="A1810" s="298"/>
      <c r="B1810" s="298"/>
      <c r="C1810" s="298"/>
      <c r="D1810" s="298"/>
      <c r="E1810" s="298"/>
    </row>
    <row r="1811" spans="1:5" ht="20.100000000000001" customHeight="1" x14ac:dyDescent="0.25">
      <c r="A1811" s="298"/>
      <c r="B1811" s="298"/>
      <c r="C1811" s="298"/>
      <c r="D1811" s="298"/>
      <c r="E1811" s="298"/>
    </row>
    <row r="1812" spans="1:5" ht="20.100000000000001" customHeight="1" x14ac:dyDescent="0.25">
      <c r="A1812" s="298"/>
      <c r="B1812" s="298"/>
      <c r="C1812" s="298"/>
      <c r="D1812" s="298"/>
      <c r="E1812" s="298"/>
    </row>
    <row r="1813" spans="1:5" ht="20.100000000000001" customHeight="1" x14ac:dyDescent="0.25">
      <c r="A1813" s="298"/>
      <c r="B1813" s="298"/>
      <c r="C1813" s="298"/>
      <c r="D1813" s="298"/>
      <c r="E1813" s="298"/>
    </row>
    <row r="1814" spans="1:5" ht="20.100000000000001" customHeight="1" x14ac:dyDescent="0.25">
      <c r="A1814" s="298"/>
      <c r="B1814" s="298"/>
      <c r="C1814" s="298"/>
      <c r="D1814" s="298"/>
      <c r="E1814" s="298"/>
    </row>
    <row r="1815" spans="1:5" ht="20.100000000000001" customHeight="1" x14ac:dyDescent="0.25">
      <c r="A1815" s="298"/>
      <c r="B1815" s="298"/>
      <c r="C1815" s="298"/>
      <c r="D1815" s="298"/>
      <c r="E1815" s="298"/>
    </row>
    <row r="1816" spans="1:5" ht="20.100000000000001" customHeight="1" x14ac:dyDescent="0.25">
      <c r="A1816" s="298"/>
      <c r="B1816" s="298"/>
      <c r="C1816" s="298"/>
      <c r="D1816" s="298"/>
      <c r="E1816" s="298"/>
    </row>
    <row r="1817" spans="1:5" ht="20.100000000000001" customHeight="1" x14ac:dyDescent="0.25">
      <c r="A1817" s="298"/>
      <c r="B1817" s="298"/>
      <c r="C1817" s="298"/>
      <c r="D1817" s="298"/>
      <c r="E1817" s="298"/>
    </row>
    <row r="1818" spans="1:5" ht="20.100000000000001" customHeight="1" x14ac:dyDescent="0.25">
      <c r="A1818" s="298"/>
      <c r="B1818" s="298"/>
      <c r="C1818" s="298"/>
      <c r="D1818" s="298"/>
      <c r="E1818" s="298"/>
    </row>
    <row r="1819" spans="1:5" ht="20.100000000000001" customHeight="1" x14ac:dyDescent="0.25">
      <c r="A1819" s="298"/>
      <c r="B1819" s="298"/>
      <c r="C1819" s="298"/>
      <c r="D1819" s="298"/>
      <c r="E1819" s="298"/>
    </row>
    <row r="1820" spans="1:5" ht="20.100000000000001" customHeight="1" x14ac:dyDescent="0.25">
      <c r="A1820" s="298"/>
      <c r="B1820" s="298"/>
      <c r="C1820" s="298"/>
      <c r="D1820" s="298"/>
      <c r="E1820" s="298"/>
    </row>
    <row r="1821" spans="1:5" ht="20.100000000000001" customHeight="1" x14ac:dyDescent="0.25">
      <c r="A1821" s="298"/>
      <c r="B1821" s="298"/>
      <c r="C1821" s="298"/>
      <c r="D1821" s="298"/>
      <c r="E1821" s="298"/>
    </row>
    <row r="1822" spans="1:5" ht="20.100000000000001" customHeight="1" x14ac:dyDescent="0.25">
      <c r="A1822" s="298"/>
      <c r="B1822" s="298"/>
      <c r="C1822" s="298"/>
      <c r="D1822" s="298"/>
      <c r="E1822" s="298"/>
    </row>
    <row r="1823" spans="1:5" ht="20.100000000000001" customHeight="1" x14ac:dyDescent="0.25">
      <c r="A1823" s="298"/>
      <c r="B1823" s="298"/>
      <c r="C1823" s="298"/>
      <c r="D1823" s="298"/>
      <c r="E1823" s="298"/>
    </row>
    <row r="1824" spans="1:5" ht="20.100000000000001" customHeight="1" x14ac:dyDescent="0.25">
      <c r="A1824" s="298"/>
      <c r="B1824" s="298"/>
      <c r="C1824" s="298"/>
      <c r="D1824" s="298"/>
      <c r="E1824" s="298"/>
    </row>
    <row r="1825" spans="1:5" ht="20.100000000000001" customHeight="1" x14ac:dyDescent="0.25">
      <c r="A1825" s="298"/>
      <c r="B1825" s="298"/>
      <c r="C1825" s="298"/>
      <c r="D1825" s="298"/>
      <c r="E1825" s="298"/>
    </row>
    <row r="1826" spans="1:5" ht="20.100000000000001" customHeight="1" x14ac:dyDescent="0.25">
      <c r="A1826" s="298"/>
      <c r="B1826" s="298"/>
      <c r="C1826" s="298"/>
      <c r="D1826" s="298"/>
      <c r="E1826" s="298"/>
    </row>
    <row r="1827" spans="1:5" ht="20.100000000000001" customHeight="1" x14ac:dyDescent="0.25">
      <c r="A1827" s="298"/>
      <c r="B1827" s="298"/>
      <c r="C1827" s="298"/>
      <c r="D1827" s="298"/>
      <c r="E1827" s="298"/>
    </row>
    <row r="1828" spans="1:5" ht="20.100000000000001" customHeight="1" x14ac:dyDescent="0.25">
      <c r="A1828" s="298"/>
      <c r="B1828" s="298"/>
      <c r="C1828" s="298"/>
      <c r="D1828" s="298"/>
      <c r="E1828" s="298"/>
    </row>
    <row r="1829" spans="1:5" ht="20.100000000000001" customHeight="1" x14ac:dyDescent="0.25">
      <c r="A1829" s="298"/>
      <c r="B1829" s="298"/>
      <c r="C1829" s="298"/>
      <c r="D1829" s="298"/>
      <c r="E1829" s="298"/>
    </row>
    <row r="1830" spans="1:5" ht="20.100000000000001" customHeight="1" x14ac:dyDescent="0.25">
      <c r="A1830" s="298"/>
      <c r="B1830" s="298"/>
      <c r="C1830" s="298"/>
      <c r="D1830" s="298"/>
      <c r="E1830" s="298"/>
    </row>
    <row r="1831" spans="1:5" ht="20.100000000000001" customHeight="1" x14ac:dyDescent="0.25">
      <c r="A1831" s="298"/>
      <c r="B1831" s="298"/>
      <c r="C1831" s="298"/>
      <c r="D1831" s="298"/>
      <c r="E1831" s="298"/>
    </row>
    <row r="1832" spans="1:5" ht="20.100000000000001" customHeight="1" x14ac:dyDescent="0.25">
      <c r="A1832" s="298"/>
      <c r="B1832" s="298"/>
      <c r="C1832" s="298"/>
      <c r="D1832" s="298"/>
      <c r="E1832" s="298"/>
    </row>
    <row r="1833" spans="1:5" ht="20.100000000000001" customHeight="1" x14ac:dyDescent="0.25">
      <c r="A1833" s="298"/>
      <c r="B1833" s="298"/>
      <c r="C1833" s="298"/>
      <c r="D1833" s="298"/>
      <c r="E1833" s="298"/>
    </row>
    <row r="1834" spans="1:5" ht="20.100000000000001" customHeight="1" x14ac:dyDescent="0.25">
      <c r="A1834" s="298"/>
      <c r="B1834" s="298"/>
      <c r="C1834" s="298"/>
      <c r="D1834" s="298"/>
      <c r="E1834" s="298"/>
    </row>
    <row r="1835" spans="1:5" ht="20.100000000000001" customHeight="1" x14ac:dyDescent="0.25">
      <c r="A1835" s="298"/>
      <c r="B1835" s="298"/>
      <c r="C1835" s="298"/>
      <c r="D1835" s="298"/>
      <c r="E1835" s="298"/>
    </row>
    <row r="1836" spans="1:5" ht="20.100000000000001" customHeight="1" x14ac:dyDescent="0.25">
      <c r="A1836" s="298"/>
      <c r="B1836" s="298"/>
      <c r="C1836" s="298"/>
      <c r="D1836" s="298"/>
      <c r="E1836" s="298"/>
    </row>
    <row r="1837" spans="1:5" ht="20.100000000000001" customHeight="1" x14ac:dyDescent="0.25">
      <c r="A1837" s="298"/>
      <c r="B1837" s="298"/>
      <c r="C1837" s="298"/>
      <c r="D1837" s="298"/>
      <c r="E1837" s="298"/>
    </row>
    <row r="1838" spans="1:5" ht="20.100000000000001" customHeight="1" x14ac:dyDescent="0.25">
      <c r="A1838" s="298"/>
      <c r="B1838" s="298"/>
      <c r="C1838" s="298"/>
      <c r="D1838" s="298"/>
      <c r="E1838" s="298"/>
    </row>
    <row r="1839" spans="1:5" ht="20.100000000000001" customHeight="1" x14ac:dyDescent="0.25">
      <c r="A1839" s="298"/>
      <c r="B1839" s="298"/>
      <c r="C1839" s="298"/>
      <c r="D1839" s="298"/>
      <c r="E1839" s="298"/>
    </row>
    <row r="1840" spans="1:5" ht="20.100000000000001" customHeight="1" x14ac:dyDescent="0.25">
      <c r="A1840" s="298"/>
      <c r="B1840" s="298"/>
      <c r="C1840" s="298"/>
      <c r="D1840" s="298"/>
      <c r="E1840" s="298"/>
    </row>
    <row r="1841" spans="1:5" ht="20.100000000000001" customHeight="1" x14ac:dyDescent="0.25">
      <c r="A1841" s="298"/>
      <c r="B1841" s="298"/>
      <c r="C1841" s="298"/>
      <c r="D1841" s="298"/>
      <c r="E1841" s="298"/>
    </row>
    <row r="1842" spans="1:5" ht="20.100000000000001" customHeight="1" x14ac:dyDescent="0.25">
      <c r="A1842" s="298"/>
      <c r="B1842" s="298"/>
      <c r="C1842" s="298"/>
      <c r="D1842" s="298"/>
      <c r="E1842" s="298"/>
    </row>
    <row r="1843" spans="1:5" ht="20.100000000000001" customHeight="1" x14ac:dyDescent="0.25">
      <c r="A1843" s="298"/>
      <c r="B1843" s="298"/>
      <c r="C1843" s="298"/>
      <c r="D1843" s="298"/>
      <c r="E1843" s="298"/>
    </row>
    <row r="1844" spans="1:5" ht="20.100000000000001" customHeight="1" x14ac:dyDescent="0.25">
      <c r="A1844" s="298"/>
      <c r="B1844" s="298"/>
      <c r="C1844" s="298"/>
      <c r="D1844" s="298"/>
      <c r="E1844" s="298"/>
    </row>
    <row r="1845" spans="1:5" ht="20.100000000000001" customHeight="1" x14ac:dyDescent="0.25">
      <c r="A1845" s="298"/>
      <c r="B1845" s="298"/>
      <c r="C1845" s="298"/>
      <c r="D1845" s="298"/>
      <c r="E1845" s="298"/>
    </row>
    <row r="1846" spans="1:5" ht="20.100000000000001" customHeight="1" x14ac:dyDescent="0.25">
      <c r="A1846" s="298"/>
      <c r="B1846" s="298"/>
      <c r="C1846" s="298"/>
      <c r="D1846" s="298"/>
      <c r="E1846" s="298"/>
    </row>
    <row r="1847" spans="1:5" ht="20.100000000000001" customHeight="1" x14ac:dyDescent="0.25">
      <c r="A1847" s="298"/>
      <c r="B1847" s="298"/>
      <c r="C1847" s="298"/>
      <c r="D1847" s="298"/>
      <c r="E1847" s="298"/>
    </row>
    <row r="1848" spans="1:5" ht="20.100000000000001" customHeight="1" x14ac:dyDescent="0.25">
      <c r="A1848" s="298"/>
      <c r="B1848" s="298"/>
      <c r="C1848" s="298"/>
      <c r="D1848" s="298"/>
      <c r="E1848" s="298"/>
    </row>
    <row r="1849" spans="1:5" ht="20.100000000000001" customHeight="1" x14ac:dyDescent="0.25">
      <c r="A1849" s="298"/>
      <c r="B1849" s="298"/>
      <c r="C1849" s="298"/>
      <c r="D1849" s="298"/>
      <c r="E1849" s="298"/>
    </row>
    <row r="1850" spans="1:5" ht="20.100000000000001" customHeight="1" x14ac:dyDescent="0.25">
      <c r="A1850" s="298"/>
      <c r="B1850" s="298"/>
      <c r="C1850" s="298"/>
      <c r="D1850" s="298"/>
      <c r="E1850" s="298"/>
    </row>
    <row r="1851" spans="1:5" ht="20.100000000000001" customHeight="1" x14ac:dyDescent="0.25">
      <c r="A1851" s="298"/>
      <c r="B1851" s="298"/>
      <c r="C1851" s="298"/>
      <c r="D1851" s="298"/>
      <c r="E1851" s="298"/>
    </row>
    <row r="1852" spans="1:5" ht="20.100000000000001" customHeight="1" x14ac:dyDescent="0.25">
      <c r="A1852" s="298"/>
      <c r="B1852" s="298"/>
      <c r="C1852" s="298"/>
      <c r="D1852" s="298"/>
      <c r="E1852" s="298"/>
    </row>
    <row r="1853" spans="1:5" ht="20.100000000000001" customHeight="1" x14ac:dyDescent="0.25">
      <c r="A1853" s="298"/>
      <c r="B1853" s="298"/>
      <c r="C1853" s="298"/>
      <c r="D1853" s="298"/>
      <c r="E1853" s="298"/>
    </row>
    <row r="1854" spans="1:5" ht="20.100000000000001" customHeight="1" x14ac:dyDescent="0.25">
      <c r="A1854" s="298"/>
      <c r="B1854" s="298"/>
      <c r="C1854" s="298"/>
      <c r="D1854" s="298"/>
      <c r="E1854" s="298"/>
    </row>
    <row r="1855" spans="1:5" ht="20.100000000000001" customHeight="1" x14ac:dyDescent="0.25">
      <c r="A1855" s="298"/>
      <c r="B1855" s="298"/>
      <c r="C1855" s="298"/>
      <c r="D1855" s="298"/>
      <c r="E1855" s="298"/>
    </row>
    <row r="1856" spans="1:5" ht="20.100000000000001" customHeight="1" x14ac:dyDescent="0.25">
      <c r="A1856" s="298"/>
      <c r="B1856" s="298"/>
      <c r="C1856" s="298"/>
      <c r="D1856" s="298"/>
      <c r="E1856" s="298"/>
    </row>
    <row r="1857" spans="1:5" ht="20.100000000000001" customHeight="1" x14ac:dyDescent="0.25">
      <c r="A1857" s="298"/>
      <c r="B1857" s="298"/>
      <c r="C1857" s="298"/>
      <c r="D1857" s="298"/>
      <c r="E1857" s="298"/>
    </row>
    <row r="1858" spans="1:5" ht="20.100000000000001" customHeight="1" x14ac:dyDescent="0.25">
      <c r="A1858" s="298"/>
      <c r="B1858" s="298"/>
      <c r="C1858" s="298"/>
      <c r="D1858" s="298"/>
      <c r="E1858" s="298"/>
    </row>
    <row r="1859" spans="1:5" ht="20.100000000000001" customHeight="1" x14ac:dyDescent="0.25">
      <c r="A1859" s="298"/>
      <c r="B1859" s="298"/>
      <c r="C1859" s="298"/>
      <c r="D1859" s="298"/>
      <c r="E1859" s="298"/>
    </row>
    <row r="1860" spans="1:5" ht="20.100000000000001" customHeight="1" x14ac:dyDescent="0.25">
      <c r="A1860" s="298"/>
      <c r="B1860" s="298"/>
      <c r="C1860" s="298"/>
      <c r="D1860" s="298"/>
      <c r="E1860" s="298"/>
    </row>
    <row r="1861" spans="1:5" ht="20.100000000000001" customHeight="1" x14ac:dyDescent="0.25">
      <c r="A1861" s="298"/>
      <c r="B1861" s="298"/>
      <c r="C1861" s="298"/>
      <c r="D1861" s="298"/>
      <c r="E1861" s="298"/>
    </row>
    <row r="1862" spans="1:5" ht="20.100000000000001" customHeight="1" x14ac:dyDescent="0.25">
      <c r="A1862" s="298"/>
      <c r="B1862" s="298"/>
      <c r="C1862" s="298"/>
      <c r="D1862" s="298"/>
      <c r="E1862" s="298"/>
    </row>
    <row r="1863" spans="1:5" ht="20.100000000000001" customHeight="1" x14ac:dyDescent="0.25">
      <c r="A1863" s="298"/>
      <c r="B1863" s="298"/>
      <c r="C1863" s="298"/>
      <c r="D1863" s="298"/>
      <c r="E1863" s="298"/>
    </row>
    <row r="1864" spans="1:5" ht="20.100000000000001" customHeight="1" x14ac:dyDescent="0.25">
      <c r="A1864" s="298"/>
      <c r="B1864" s="298"/>
      <c r="C1864" s="298"/>
      <c r="D1864" s="298"/>
      <c r="E1864" s="298"/>
    </row>
    <row r="1865" spans="1:5" ht="20.100000000000001" customHeight="1" x14ac:dyDescent="0.25">
      <c r="A1865" s="298"/>
      <c r="B1865" s="298"/>
      <c r="C1865" s="298"/>
      <c r="D1865" s="298"/>
      <c r="E1865" s="298"/>
    </row>
    <row r="1866" spans="1:5" ht="20.100000000000001" customHeight="1" x14ac:dyDescent="0.25">
      <c r="A1866" s="298"/>
      <c r="B1866" s="298"/>
      <c r="C1866" s="298"/>
      <c r="D1866" s="298"/>
      <c r="E1866" s="298"/>
    </row>
    <row r="1867" spans="1:5" ht="20.100000000000001" customHeight="1" x14ac:dyDescent="0.25">
      <c r="A1867" s="298"/>
      <c r="B1867" s="298"/>
      <c r="C1867" s="298"/>
      <c r="D1867" s="298"/>
      <c r="E1867" s="298"/>
    </row>
    <row r="1868" spans="1:5" ht="20.100000000000001" customHeight="1" x14ac:dyDescent="0.25">
      <c r="A1868" s="298"/>
      <c r="B1868" s="298"/>
      <c r="C1868" s="298"/>
      <c r="D1868" s="298"/>
      <c r="E1868" s="298"/>
    </row>
    <row r="1869" spans="1:5" ht="20.100000000000001" customHeight="1" x14ac:dyDescent="0.25">
      <c r="A1869" s="298"/>
      <c r="B1869" s="298"/>
      <c r="C1869" s="298"/>
      <c r="D1869" s="298"/>
      <c r="E1869" s="298"/>
    </row>
    <row r="1870" spans="1:5" ht="20.100000000000001" customHeight="1" x14ac:dyDescent="0.25">
      <c r="A1870" s="298"/>
      <c r="B1870" s="298"/>
      <c r="C1870" s="298"/>
      <c r="D1870" s="298"/>
      <c r="E1870" s="298"/>
    </row>
    <row r="1871" spans="1:5" ht="20.100000000000001" customHeight="1" x14ac:dyDescent="0.25">
      <c r="A1871" s="298"/>
      <c r="B1871" s="298"/>
      <c r="C1871" s="298"/>
      <c r="D1871" s="298"/>
      <c r="E1871" s="298"/>
    </row>
    <row r="1872" spans="1:5" ht="20.100000000000001" customHeight="1" x14ac:dyDescent="0.25">
      <c r="A1872" s="298"/>
      <c r="B1872" s="298"/>
      <c r="C1872" s="298"/>
      <c r="D1872" s="298"/>
      <c r="E1872" s="298"/>
    </row>
    <row r="1873" spans="1:5" ht="20.100000000000001" customHeight="1" x14ac:dyDescent="0.25">
      <c r="A1873" s="298"/>
      <c r="B1873" s="298"/>
      <c r="C1873" s="298"/>
      <c r="D1873" s="298"/>
      <c r="E1873" s="298"/>
    </row>
    <row r="1874" spans="1:5" ht="20.100000000000001" customHeight="1" x14ac:dyDescent="0.25">
      <c r="A1874" s="298"/>
      <c r="B1874" s="298"/>
      <c r="C1874" s="298"/>
      <c r="D1874" s="298"/>
      <c r="E1874" s="298"/>
    </row>
    <row r="1875" spans="1:5" ht="20.100000000000001" customHeight="1" x14ac:dyDescent="0.25">
      <c r="A1875" s="298"/>
      <c r="B1875" s="298"/>
      <c r="C1875" s="298"/>
      <c r="D1875" s="298"/>
      <c r="E1875" s="298"/>
    </row>
    <row r="1876" spans="1:5" ht="20.100000000000001" customHeight="1" x14ac:dyDescent="0.25">
      <c r="A1876" s="298"/>
      <c r="B1876" s="298"/>
      <c r="C1876" s="298"/>
      <c r="D1876" s="298"/>
      <c r="E1876" s="298"/>
    </row>
    <row r="1877" spans="1:5" ht="20.100000000000001" customHeight="1" x14ac:dyDescent="0.25">
      <c r="A1877" s="298"/>
      <c r="B1877" s="298"/>
      <c r="C1877" s="298"/>
      <c r="D1877" s="298"/>
      <c r="E1877" s="298"/>
    </row>
    <row r="1878" spans="1:5" ht="20.100000000000001" customHeight="1" x14ac:dyDescent="0.25">
      <c r="A1878" s="298"/>
      <c r="B1878" s="298"/>
      <c r="C1878" s="298"/>
      <c r="D1878" s="298"/>
      <c r="E1878" s="298"/>
    </row>
    <row r="1879" spans="1:5" ht="20.100000000000001" customHeight="1" x14ac:dyDescent="0.25">
      <c r="A1879" s="298"/>
      <c r="B1879" s="298"/>
      <c r="C1879" s="298"/>
      <c r="D1879" s="298"/>
      <c r="E1879" s="298"/>
    </row>
    <row r="1880" spans="1:5" ht="20.100000000000001" customHeight="1" x14ac:dyDescent="0.25">
      <c r="A1880" s="298"/>
      <c r="B1880" s="298"/>
      <c r="C1880" s="298"/>
      <c r="D1880" s="298"/>
      <c r="E1880" s="298"/>
    </row>
    <row r="1881" spans="1:5" ht="20.100000000000001" customHeight="1" x14ac:dyDescent="0.25">
      <c r="A1881" s="298"/>
      <c r="B1881" s="298"/>
      <c r="C1881" s="298"/>
      <c r="D1881" s="298"/>
      <c r="E1881" s="298"/>
    </row>
    <row r="1882" spans="1:5" ht="20.100000000000001" customHeight="1" x14ac:dyDescent="0.25">
      <c r="A1882" s="298"/>
      <c r="B1882" s="298"/>
      <c r="C1882" s="298"/>
      <c r="D1882" s="298"/>
      <c r="E1882" s="298"/>
    </row>
    <row r="1883" spans="1:5" ht="20.100000000000001" customHeight="1" x14ac:dyDescent="0.25">
      <c r="A1883" s="298"/>
      <c r="B1883" s="298"/>
      <c r="C1883" s="298"/>
      <c r="D1883" s="298"/>
      <c r="E1883" s="298"/>
    </row>
    <row r="1884" spans="1:5" ht="20.100000000000001" customHeight="1" x14ac:dyDescent="0.25">
      <c r="A1884" s="298"/>
      <c r="B1884" s="298"/>
      <c r="C1884" s="298"/>
      <c r="D1884" s="298"/>
      <c r="E1884" s="298"/>
    </row>
    <row r="1885" spans="1:5" ht="20.100000000000001" customHeight="1" x14ac:dyDescent="0.25">
      <c r="A1885" s="298"/>
      <c r="B1885" s="298"/>
      <c r="C1885" s="298"/>
      <c r="D1885" s="298"/>
      <c r="E1885" s="298"/>
    </row>
    <row r="1886" spans="1:5" ht="20.100000000000001" customHeight="1" x14ac:dyDescent="0.25">
      <c r="A1886" s="298"/>
      <c r="B1886" s="298"/>
      <c r="C1886" s="298"/>
      <c r="D1886" s="298"/>
      <c r="E1886" s="298"/>
    </row>
    <row r="1887" spans="1:5" ht="20.100000000000001" customHeight="1" x14ac:dyDescent="0.25">
      <c r="A1887" s="298"/>
      <c r="B1887" s="298"/>
      <c r="C1887" s="298"/>
      <c r="D1887" s="298"/>
      <c r="E1887" s="298"/>
    </row>
    <row r="1888" spans="1:5" ht="20.100000000000001" customHeight="1" x14ac:dyDescent="0.25">
      <c r="A1888" s="298"/>
      <c r="B1888" s="298"/>
      <c r="C1888" s="298"/>
      <c r="D1888" s="298"/>
      <c r="E1888" s="298"/>
    </row>
    <row r="1889" spans="1:5" ht="20.100000000000001" customHeight="1" x14ac:dyDescent="0.25">
      <c r="A1889" s="298"/>
      <c r="B1889" s="298"/>
      <c r="C1889" s="298"/>
      <c r="D1889" s="298"/>
      <c r="E1889" s="298"/>
    </row>
    <row r="1890" spans="1:5" ht="20.100000000000001" customHeight="1" x14ac:dyDescent="0.25">
      <c r="A1890" s="298"/>
      <c r="B1890" s="298"/>
      <c r="C1890" s="298"/>
      <c r="D1890" s="298"/>
      <c r="E1890" s="298"/>
    </row>
    <row r="1891" spans="1:5" ht="20.100000000000001" customHeight="1" x14ac:dyDescent="0.25">
      <c r="A1891" s="298"/>
      <c r="B1891" s="298"/>
      <c r="C1891" s="298"/>
      <c r="D1891" s="298"/>
      <c r="E1891" s="298"/>
    </row>
    <row r="1892" spans="1:5" ht="20.100000000000001" customHeight="1" x14ac:dyDescent="0.25">
      <c r="A1892" s="298"/>
      <c r="B1892" s="298"/>
      <c r="C1892" s="298"/>
      <c r="D1892" s="298"/>
      <c r="E1892" s="298"/>
    </row>
    <row r="1893" spans="1:5" ht="20.100000000000001" customHeight="1" x14ac:dyDescent="0.25">
      <c r="A1893" s="298"/>
      <c r="B1893" s="298"/>
      <c r="C1893" s="298"/>
      <c r="D1893" s="298"/>
      <c r="E1893" s="298"/>
    </row>
    <row r="1894" spans="1:5" ht="20.100000000000001" customHeight="1" x14ac:dyDescent="0.25">
      <c r="A1894" s="298"/>
      <c r="B1894" s="298"/>
      <c r="C1894" s="298"/>
      <c r="D1894" s="298"/>
      <c r="E1894" s="298"/>
    </row>
    <row r="1895" spans="1:5" ht="20.100000000000001" customHeight="1" x14ac:dyDescent="0.25">
      <c r="A1895" s="298"/>
      <c r="B1895" s="298"/>
      <c r="C1895" s="298"/>
      <c r="D1895" s="298"/>
      <c r="E1895" s="298"/>
    </row>
    <row r="1896" spans="1:5" ht="20.100000000000001" customHeight="1" x14ac:dyDescent="0.25">
      <c r="A1896" s="298"/>
      <c r="B1896" s="298"/>
      <c r="C1896" s="298"/>
      <c r="D1896" s="298"/>
      <c r="E1896" s="298"/>
    </row>
    <row r="1897" spans="1:5" ht="20.100000000000001" customHeight="1" x14ac:dyDescent="0.25">
      <c r="A1897" s="298"/>
      <c r="B1897" s="298"/>
      <c r="C1897" s="298"/>
      <c r="D1897" s="298"/>
      <c r="E1897" s="298"/>
    </row>
    <row r="1898" spans="1:5" ht="20.100000000000001" customHeight="1" x14ac:dyDescent="0.25">
      <c r="A1898" s="298"/>
      <c r="B1898" s="298"/>
      <c r="C1898" s="298"/>
      <c r="D1898" s="298"/>
      <c r="E1898" s="298"/>
    </row>
    <row r="1899" spans="1:5" ht="20.100000000000001" customHeight="1" x14ac:dyDescent="0.25">
      <c r="A1899" s="298"/>
      <c r="B1899" s="298"/>
      <c r="C1899" s="298"/>
      <c r="D1899" s="298"/>
      <c r="E1899" s="298"/>
    </row>
    <row r="1900" spans="1:5" ht="20.100000000000001" customHeight="1" x14ac:dyDescent="0.25">
      <c r="A1900" s="298"/>
      <c r="B1900" s="298"/>
      <c r="C1900" s="298"/>
      <c r="D1900" s="298"/>
      <c r="E1900" s="298"/>
    </row>
    <row r="1901" spans="1:5" ht="20.100000000000001" customHeight="1" x14ac:dyDescent="0.25">
      <c r="A1901" s="298"/>
      <c r="B1901" s="298"/>
      <c r="C1901" s="298"/>
      <c r="D1901" s="298"/>
      <c r="E1901" s="298"/>
    </row>
    <row r="1902" spans="1:5" ht="20.100000000000001" customHeight="1" x14ac:dyDescent="0.25">
      <c r="A1902" s="298"/>
      <c r="B1902" s="298"/>
      <c r="C1902" s="298"/>
      <c r="D1902" s="298"/>
      <c r="E1902" s="298"/>
    </row>
    <row r="1903" spans="1:5" ht="20.100000000000001" customHeight="1" x14ac:dyDescent="0.25">
      <c r="A1903" s="298"/>
      <c r="B1903" s="298"/>
      <c r="C1903" s="298"/>
      <c r="D1903" s="298"/>
      <c r="E1903" s="298"/>
    </row>
    <row r="1904" spans="1:5" ht="20.100000000000001" customHeight="1" x14ac:dyDescent="0.25">
      <c r="A1904" s="298"/>
      <c r="B1904" s="298"/>
      <c r="C1904" s="298"/>
      <c r="D1904" s="298"/>
      <c r="E1904" s="298"/>
    </row>
    <row r="1905" spans="1:5" ht="20.100000000000001" customHeight="1" x14ac:dyDescent="0.25">
      <c r="A1905" s="298"/>
      <c r="B1905" s="298"/>
      <c r="C1905" s="298"/>
      <c r="D1905" s="298"/>
      <c r="E1905" s="298"/>
    </row>
    <row r="1906" spans="1:5" ht="20.100000000000001" customHeight="1" x14ac:dyDescent="0.25">
      <c r="A1906" s="298"/>
      <c r="B1906" s="298"/>
      <c r="C1906" s="298"/>
      <c r="D1906" s="298"/>
      <c r="E1906" s="298"/>
    </row>
    <row r="1907" spans="1:5" ht="20.100000000000001" customHeight="1" x14ac:dyDescent="0.25">
      <c r="A1907" s="298"/>
      <c r="B1907" s="298"/>
      <c r="C1907" s="298"/>
      <c r="D1907" s="298"/>
      <c r="E1907" s="298"/>
    </row>
    <row r="1908" spans="1:5" ht="20.100000000000001" customHeight="1" x14ac:dyDescent="0.25">
      <c r="A1908" s="298"/>
      <c r="B1908" s="298"/>
      <c r="C1908" s="298"/>
      <c r="D1908" s="298"/>
      <c r="E1908" s="298"/>
    </row>
    <row r="1909" spans="1:5" ht="20.100000000000001" customHeight="1" x14ac:dyDescent="0.25">
      <c r="A1909" s="298"/>
      <c r="B1909" s="298"/>
      <c r="C1909" s="298"/>
      <c r="D1909" s="298"/>
      <c r="E1909" s="298"/>
    </row>
    <row r="1910" spans="1:5" ht="20.100000000000001" customHeight="1" x14ac:dyDescent="0.25">
      <c r="A1910" s="298"/>
      <c r="B1910" s="298"/>
      <c r="C1910" s="298"/>
      <c r="D1910" s="298"/>
      <c r="E1910" s="298"/>
    </row>
    <row r="1911" spans="1:5" ht="20.100000000000001" customHeight="1" x14ac:dyDescent="0.25">
      <c r="A1911" s="298"/>
      <c r="B1911" s="298"/>
      <c r="C1911" s="298"/>
      <c r="D1911" s="298"/>
      <c r="E1911" s="298"/>
    </row>
    <row r="1912" spans="1:5" ht="20.100000000000001" customHeight="1" x14ac:dyDescent="0.25">
      <c r="A1912" s="298"/>
      <c r="B1912" s="298"/>
      <c r="C1912" s="298"/>
      <c r="D1912" s="298"/>
      <c r="E1912" s="298"/>
    </row>
    <row r="1913" spans="1:5" ht="20.100000000000001" customHeight="1" x14ac:dyDescent="0.25">
      <c r="A1913" s="298"/>
      <c r="B1913" s="298"/>
      <c r="C1913" s="298"/>
      <c r="D1913" s="298"/>
      <c r="E1913" s="298"/>
    </row>
    <row r="1914" spans="1:5" ht="20.100000000000001" customHeight="1" x14ac:dyDescent="0.25">
      <c r="A1914" s="298"/>
      <c r="B1914" s="298"/>
      <c r="C1914" s="298"/>
      <c r="D1914" s="298"/>
      <c r="E1914" s="298"/>
    </row>
    <row r="1915" spans="1:5" ht="20.100000000000001" customHeight="1" x14ac:dyDescent="0.25">
      <c r="A1915" s="298"/>
      <c r="B1915" s="298"/>
      <c r="C1915" s="298"/>
      <c r="D1915" s="298"/>
      <c r="E1915" s="298"/>
    </row>
    <row r="1916" spans="1:5" ht="20.100000000000001" customHeight="1" x14ac:dyDescent="0.25">
      <c r="A1916" s="298"/>
      <c r="B1916" s="298"/>
      <c r="C1916" s="298"/>
      <c r="D1916" s="298"/>
      <c r="E1916" s="298"/>
    </row>
    <row r="1917" spans="1:5" ht="20.100000000000001" customHeight="1" x14ac:dyDescent="0.25">
      <c r="A1917" s="298"/>
      <c r="B1917" s="298"/>
      <c r="C1917" s="298"/>
      <c r="D1917" s="298"/>
      <c r="E1917" s="298"/>
    </row>
    <row r="1918" spans="1:5" ht="20.100000000000001" customHeight="1" x14ac:dyDescent="0.25">
      <c r="A1918" s="298"/>
      <c r="B1918" s="298"/>
      <c r="C1918" s="298"/>
      <c r="D1918" s="298"/>
      <c r="E1918" s="298"/>
    </row>
    <row r="1919" spans="1:5" ht="20.100000000000001" customHeight="1" x14ac:dyDescent="0.25">
      <c r="A1919" s="298"/>
      <c r="B1919" s="298"/>
      <c r="C1919" s="298"/>
      <c r="D1919" s="298"/>
      <c r="E1919" s="298"/>
    </row>
    <row r="1920" spans="1:5" ht="20.100000000000001" customHeight="1" x14ac:dyDescent="0.25">
      <c r="A1920" s="298"/>
      <c r="B1920" s="298"/>
      <c r="C1920" s="298"/>
      <c r="D1920" s="298"/>
      <c r="E1920" s="298"/>
    </row>
    <row r="1921" spans="1:5" ht="20.100000000000001" customHeight="1" x14ac:dyDescent="0.25">
      <c r="A1921" s="298"/>
      <c r="B1921" s="298"/>
      <c r="C1921" s="298"/>
      <c r="D1921" s="298"/>
      <c r="E1921" s="298"/>
    </row>
    <row r="1922" spans="1:5" ht="20.100000000000001" customHeight="1" x14ac:dyDescent="0.25">
      <c r="A1922" s="298"/>
      <c r="B1922" s="298"/>
      <c r="C1922" s="298"/>
      <c r="D1922" s="298"/>
      <c r="E1922" s="298"/>
    </row>
    <row r="1923" spans="1:5" ht="20.100000000000001" customHeight="1" x14ac:dyDescent="0.25">
      <c r="A1923" s="298"/>
      <c r="B1923" s="298"/>
      <c r="C1923" s="298"/>
      <c r="D1923" s="298"/>
      <c r="E1923" s="298"/>
    </row>
    <row r="1924" spans="1:5" ht="20.100000000000001" customHeight="1" x14ac:dyDescent="0.25">
      <c r="A1924" s="298"/>
      <c r="B1924" s="298"/>
      <c r="C1924" s="298"/>
      <c r="D1924" s="298"/>
      <c r="E1924" s="298"/>
    </row>
    <row r="1925" spans="1:5" ht="20.100000000000001" customHeight="1" x14ac:dyDescent="0.25">
      <c r="A1925" s="298"/>
      <c r="B1925" s="298"/>
      <c r="C1925" s="298"/>
      <c r="D1925" s="298"/>
      <c r="E1925" s="298"/>
    </row>
    <row r="1926" spans="1:5" ht="20.100000000000001" customHeight="1" x14ac:dyDescent="0.25">
      <c r="A1926" s="298"/>
      <c r="B1926" s="298"/>
      <c r="C1926" s="298"/>
      <c r="D1926" s="298"/>
      <c r="E1926" s="298"/>
    </row>
    <row r="1927" spans="1:5" ht="20.100000000000001" customHeight="1" x14ac:dyDescent="0.25">
      <c r="A1927" s="298"/>
      <c r="B1927" s="298"/>
      <c r="C1927" s="298"/>
      <c r="D1927" s="298"/>
      <c r="E1927" s="298"/>
    </row>
    <row r="1928" spans="1:5" ht="20.100000000000001" customHeight="1" x14ac:dyDescent="0.25">
      <c r="A1928" s="298"/>
      <c r="B1928" s="298"/>
      <c r="C1928" s="298"/>
      <c r="D1928" s="298"/>
      <c r="E1928" s="298"/>
    </row>
    <row r="1929" spans="1:5" ht="20.100000000000001" customHeight="1" x14ac:dyDescent="0.25">
      <c r="A1929" s="298"/>
      <c r="B1929" s="298"/>
      <c r="C1929" s="298"/>
      <c r="D1929" s="298"/>
      <c r="E1929" s="298"/>
    </row>
    <row r="1930" spans="1:5" ht="20.100000000000001" customHeight="1" x14ac:dyDescent="0.25">
      <c r="A1930" s="298"/>
      <c r="B1930" s="298"/>
      <c r="C1930" s="298"/>
      <c r="D1930" s="298"/>
      <c r="E1930" s="298"/>
    </row>
    <row r="1931" spans="1:5" ht="20.100000000000001" customHeight="1" x14ac:dyDescent="0.25">
      <c r="A1931" s="298"/>
      <c r="B1931" s="298"/>
      <c r="C1931" s="298"/>
      <c r="D1931" s="298"/>
      <c r="E1931" s="298"/>
    </row>
    <row r="1932" spans="1:5" ht="20.100000000000001" customHeight="1" x14ac:dyDescent="0.25">
      <c r="A1932" s="298"/>
      <c r="B1932" s="298"/>
      <c r="C1932" s="298"/>
      <c r="D1932" s="298"/>
      <c r="E1932" s="298"/>
    </row>
    <row r="1933" spans="1:5" ht="20.100000000000001" customHeight="1" x14ac:dyDescent="0.25">
      <c r="A1933" s="298"/>
      <c r="B1933" s="298"/>
      <c r="C1933" s="298"/>
      <c r="D1933" s="298"/>
      <c r="E1933" s="298"/>
    </row>
    <row r="1934" spans="1:5" ht="20.100000000000001" customHeight="1" x14ac:dyDescent="0.25">
      <c r="A1934" s="298"/>
      <c r="B1934" s="298"/>
      <c r="C1934" s="298"/>
      <c r="D1934" s="298"/>
      <c r="E1934" s="298"/>
    </row>
    <row r="1935" spans="1:5" ht="20.100000000000001" customHeight="1" x14ac:dyDescent="0.25">
      <c r="A1935" s="298"/>
      <c r="B1935" s="298"/>
      <c r="C1935" s="298"/>
      <c r="D1935" s="298"/>
      <c r="E1935" s="298"/>
    </row>
    <row r="1936" spans="1:5" ht="20.100000000000001" customHeight="1" x14ac:dyDescent="0.25">
      <c r="A1936" s="298"/>
      <c r="B1936" s="298"/>
      <c r="C1936" s="298"/>
      <c r="D1936" s="298"/>
      <c r="E1936" s="298"/>
    </row>
    <row r="1937" spans="1:5" ht="20.100000000000001" customHeight="1" x14ac:dyDescent="0.25">
      <c r="A1937" s="298"/>
      <c r="B1937" s="298"/>
      <c r="C1937" s="298"/>
      <c r="D1937" s="298"/>
      <c r="E1937" s="298"/>
    </row>
    <row r="1938" spans="1:5" ht="20.100000000000001" customHeight="1" x14ac:dyDescent="0.25">
      <c r="A1938" s="298"/>
      <c r="B1938" s="298"/>
      <c r="C1938" s="298"/>
      <c r="D1938" s="298"/>
      <c r="E1938" s="298"/>
    </row>
    <row r="1939" spans="1:5" ht="20.100000000000001" customHeight="1" x14ac:dyDescent="0.25">
      <c r="A1939" s="298"/>
      <c r="B1939" s="298"/>
      <c r="C1939" s="298"/>
      <c r="D1939" s="298"/>
      <c r="E1939" s="298"/>
    </row>
    <row r="1940" spans="1:5" ht="20.100000000000001" customHeight="1" x14ac:dyDescent="0.25">
      <c r="A1940" s="298"/>
      <c r="B1940" s="298"/>
      <c r="C1940" s="298"/>
      <c r="D1940" s="298"/>
      <c r="E1940" s="298"/>
    </row>
    <row r="1941" spans="1:5" ht="20.100000000000001" customHeight="1" x14ac:dyDescent="0.25">
      <c r="A1941" s="298"/>
      <c r="B1941" s="298"/>
      <c r="C1941" s="298"/>
      <c r="D1941" s="298"/>
      <c r="E1941" s="298"/>
    </row>
    <row r="1942" spans="1:5" ht="20.100000000000001" customHeight="1" x14ac:dyDescent="0.25">
      <c r="A1942" s="298"/>
      <c r="B1942" s="298"/>
      <c r="C1942" s="298"/>
      <c r="D1942" s="298"/>
      <c r="E1942" s="298"/>
    </row>
    <row r="1943" spans="1:5" ht="20.100000000000001" customHeight="1" x14ac:dyDescent="0.25">
      <c r="A1943" s="298"/>
      <c r="B1943" s="298"/>
      <c r="C1943" s="298"/>
      <c r="D1943" s="298"/>
      <c r="E1943" s="298"/>
    </row>
    <row r="1944" spans="1:5" ht="20.100000000000001" customHeight="1" x14ac:dyDescent="0.25">
      <c r="A1944" s="298"/>
      <c r="B1944" s="298"/>
      <c r="C1944" s="298"/>
      <c r="D1944" s="298"/>
      <c r="E1944" s="298"/>
    </row>
    <row r="1945" spans="1:5" ht="20.100000000000001" customHeight="1" x14ac:dyDescent="0.25">
      <c r="A1945" s="298"/>
      <c r="B1945" s="298"/>
      <c r="C1945" s="298"/>
      <c r="D1945" s="298"/>
      <c r="E1945" s="298"/>
    </row>
    <row r="1946" spans="1:5" ht="20.100000000000001" customHeight="1" x14ac:dyDescent="0.25">
      <c r="A1946" s="298"/>
      <c r="B1946" s="298"/>
      <c r="C1946" s="298"/>
      <c r="D1946" s="298"/>
      <c r="E1946" s="298"/>
    </row>
    <row r="1947" spans="1:5" ht="20.100000000000001" customHeight="1" x14ac:dyDescent="0.25">
      <c r="A1947" s="298"/>
      <c r="B1947" s="298"/>
      <c r="C1947" s="298"/>
      <c r="D1947" s="298"/>
      <c r="E1947" s="298"/>
    </row>
    <row r="1948" spans="1:5" ht="20.100000000000001" customHeight="1" x14ac:dyDescent="0.25">
      <c r="A1948" s="298"/>
      <c r="B1948" s="298"/>
      <c r="C1948" s="298"/>
      <c r="D1948" s="298"/>
      <c r="E1948" s="298"/>
    </row>
    <row r="1949" spans="1:5" ht="20.100000000000001" customHeight="1" x14ac:dyDescent="0.25">
      <c r="A1949" s="298"/>
      <c r="B1949" s="298"/>
      <c r="C1949" s="298"/>
      <c r="D1949" s="298"/>
      <c r="E1949" s="298"/>
    </row>
    <row r="1950" spans="1:5" ht="20.100000000000001" customHeight="1" x14ac:dyDescent="0.25">
      <c r="A1950" s="298"/>
      <c r="B1950" s="298"/>
      <c r="C1950" s="298"/>
      <c r="D1950" s="298"/>
      <c r="E1950" s="298"/>
    </row>
    <row r="1951" spans="1:5" ht="20.100000000000001" customHeight="1" x14ac:dyDescent="0.25">
      <c r="A1951" s="298"/>
      <c r="B1951" s="298"/>
      <c r="C1951" s="298"/>
      <c r="D1951" s="298"/>
      <c r="E1951" s="298"/>
    </row>
    <row r="1952" spans="1:5" ht="20.100000000000001" customHeight="1" x14ac:dyDescent="0.25">
      <c r="A1952" s="298"/>
      <c r="B1952" s="298"/>
      <c r="C1952" s="298"/>
      <c r="D1952" s="298"/>
      <c r="E1952" s="298"/>
    </row>
    <row r="1953" spans="1:5" ht="20.100000000000001" customHeight="1" x14ac:dyDescent="0.25">
      <c r="A1953" s="298"/>
      <c r="B1953" s="298"/>
      <c r="C1953" s="298"/>
      <c r="D1953" s="298"/>
      <c r="E1953" s="298"/>
    </row>
    <row r="1954" spans="1:5" ht="20.100000000000001" customHeight="1" x14ac:dyDescent="0.25">
      <c r="A1954" s="298"/>
      <c r="B1954" s="298"/>
      <c r="C1954" s="298"/>
      <c r="D1954" s="298"/>
      <c r="E1954" s="298"/>
    </row>
    <row r="1955" spans="1:5" ht="20.100000000000001" customHeight="1" x14ac:dyDescent="0.25">
      <c r="A1955" s="298"/>
      <c r="B1955" s="298"/>
      <c r="C1955" s="298"/>
      <c r="D1955" s="298"/>
      <c r="E1955" s="298"/>
    </row>
    <row r="1956" spans="1:5" ht="20.100000000000001" customHeight="1" x14ac:dyDescent="0.25">
      <c r="A1956" s="298"/>
      <c r="B1956" s="298"/>
      <c r="C1956" s="298"/>
      <c r="D1956" s="298"/>
      <c r="E1956" s="298"/>
    </row>
    <row r="1957" spans="1:5" ht="20.100000000000001" customHeight="1" x14ac:dyDescent="0.25">
      <c r="A1957" s="298"/>
      <c r="B1957" s="298"/>
      <c r="C1957" s="298"/>
      <c r="D1957" s="298"/>
      <c r="E1957" s="298"/>
    </row>
    <row r="1958" spans="1:5" ht="20.100000000000001" customHeight="1" x14ac:dyDescent="0.25">
      <c r="A1958" s="298"/>
      <c r="B1958" s="298"/>
      <c r="C1958" s="298"/>
      <c r="D1958" s="298"/>
      <c r="E1958" s="298"/>
    </row>
    <row r="1959" spans="1:5" ht="20.100000000000001" customHeight="1" x14ac:dyDescent="0.25">
      <c r="A1959" s="298"/>
      <c r="B1959" s="298"/>
      <c r="C1959" s="298"/>
      <c r="D1959" s="298"/>
      <c r="E1959" s="298"/>
    </row>
    <row r="1960" spans="1:5" ht="20.100000000000001" customHeight="1" x14ac:dyDescent="0.25">
      <c r="A1960" s="298"/>
      <c r="B1960" s="298"/>
      <c r="C1960" s="298"/>
      <c r="D1960" s="298"/>
      <c r="E1960" s="298"/>
    </row>
    <row r="1961" spans="1:5" ht="20.100000000000001" customHeight="1" x14ac:dyDescent="0.25">
      <c r="A1961" s="298"/>
      <c r="B1961" s="298"/>
      <c r="C1961" s="298"/>
      <c r="D1961" s="298"/>
      <c r="E1961" s="298"/>
    </row>
    <row r="1962" spans="1:5" ht="20.100000000000001" customHeight="1" x14ac:dyDescent="0.25">
      <c r="A1962" s="298"/>
      <c r="B1962" s="298"/>
      <c r="C1962" s="298"/>
      <c r="D1962" s="298"/>
      <c r="E1962" s="298"/>
    </row>
    <row r="1963" spans="1:5" ht="20.100000000000001" customHeight="1" x14ac:dyDescent="0.25">
      <c r="A1963" s="298"/>
      <c r="B1963" s="298"/>
      <c r="C1963" s="298"/>
      <c r="D1963" s="298"/>
      <c r="E1963" s="298"/>
    </row>
    <row r="1964" spans="1:5" ht="20.100000000000001" customHeight="1" x14ac:dyDescent="0.25">
      <c r="A1964" s="298"/>
      <c r="B1964" s="298"/>
      <c r="C1964" s="298"/>
      <c r="D1964" s="298"/>
      <c r="E1964" s="298"/>
    </row>
    <row r="1965" spans="1:5" ht="20.100000000000001" customHeight="1" x14ac:dyDescent="0.25">
      <c r="A1965" s="298"/>
      <c r="B1965" s="298"/>
      <c r="C1965" s="298"/>
      <c r="D1965" s="298"/>
      <c r="E1965" s="298"/>
    </row>
    <row r="1966" spans="1:5" ht="20.100000000000001" customHeight="1" x14ac:dyDescent="0.25">
      <c r="A1966" s="298"/>
      <c r="B1966" s="298"/>
      <c r="C1966" s="298"/>
      <c r="D1966" s="298"/>
      <c r="E1966" s="298"/>
    </row>
    <row r="1967" spans="1:5" ht="20.100000000000001" customHeight="1" x14ac:dyDescent="0.25">
      <c r="A1967" s="298"/>
      <c r="B1967" s="298"/>
      <c r="C1967" s="298"/>
      <c r="D1967" s="298"/>
      <c r="E1967" s="298"/>
    </row>
    <row r="1968" spans="1:5" ht="20.100000000000001" customHeight="1" x14ac:dyDescent="0.25">
      <c r="A1968" s="298"/>
      <c r="B1968" s="298"/>
      <c r="C1968" s="298"/>
      <c r="D1968" s="298"/>
      <c r="E1968" s="298"/>
    </row>
    <row r="1969" spans="1:5" ht="20.100000000000001" customHeight="1" x14ac:dyDescent="0.25">
      <c r="A1969" s="298"/>
      <c r="B1969" s="298"/>
      <c r="C1969" s="298"/>
      <c r="D1969" s="298"/>
      <c r="E1969" s="298"/>
    </row>
    <row r="1970" spans="1:5" ht="20.100000000000001" customHeight="1" x14ac:dyDescent="0.25">
      <c r="A1970" s="298"/>
      <c r="B1970" s="298"/>
      <c r="C1970" s="298"/>
      <c r="D1970" s="298"/>
      <c r="E1970" s="298"/>
    </row>
    <row r="1971" spans="1:5" ht="20.100000000000001" customHeight="1" x14ac:dyDescent="0.25">
      <c r="A1971" s="298"/>
      <c r="B1971" s="298"/>
      <c r="C1971" s="298"/>
      <c r="D1971" s="298"/>
      <c r="E1971" s="298"/>
    </row>
    <row r="1972" spans="1:5" ht="20.100000000000001" customHeight="1" x14ac:dyDescent="0.25">
      <c r="A1972" s="298"/>
      <c r="B1972" s="298"/>
      <c r="C1972" s="298"/>
      <c r="D1972" s="298"/>
      <c r="E1972" s="298"/>
    </row>
    <row r="1973" spans="1:5" ht="20.100000000000001" customHeight="1" x14ac:dyDescent="0.25">
      <c r="A1973" s="298"/>
      <c r="B1973" s="298"/>
      <c r="C1973" s="298"/>
      <c r="D1973" s="298"/>
      <c r="E1973" s="298"/>
    </row>
    <row r="1974" spans="1:5" ht="20.100000000000001" customHeight="1" x14ac:dyDescent="0.25">
      <c r="A1974" s="298"/>
      <c r="B1974" s="298"/>
      <c r="C1974" s="298"/>
      <c r="D1974" s="298"/>
      <c r="E1974" s="298"/>
    </row>
    <row r="1975" spans="1:5" ht="20.100000000000001" customHeight="1" x14ac:dyDescent="0.25">
      <c r="A1975" s="298"/>
      <c r="B1975" s="298"/>
      <c r="C1975" s="298"/>
      <c r="D1975" s="298"/>
      <c r="E1975" s="298"/>
    </row>
    <row r="1976" spans="1:5" ht="20.100000000000001" customHeight="1" x14ac:dyDescent="0.25">
      <c r="A1976" s="298"/>
      <c r="B1976" s="298"/>
      <c r="C1976" s="298"/>
      <c r="D1976" s="298"/>
      <c r="E1976" s="298"/>
    </row>
    <row r="1977" spans="1:5" ht="20.100000000000001" customHeight="1" x14ac:dyDescent="0.25">
      <c r="A1977" s="298"/>
      <c r="B1977" s="298"/>
      <c r="C1977" s="298"/>
      <c r="D1977" s="298"/>
      <c r="E1977" s="298"/>
    </row>
    <row r="1978" spans="1:5" ht="20.100000000000001" customHeight="1" x14ac:dyDescent="0.25">
      <c r="A1978" s="298"/>
      <c r="B1978" s="298"/>
      <c r="C1978" s="298"/>
      <c r="D1978" s="298"/>
      <c r="E1978" s="298"/>
    </row>
    <row r="1979" spans="1:5" ht="20.100000000000001" customHeight="1" x14ac:dyDescent="0.25">
      <c r="A1979" s="298"/>
      <c r="B1979" s="298"/>
      <c r="C1979" s="298"/>
      <c r="D1979" s="298"/>
      <c r="E1979" s="298"/>
    </row>
    <row r="1980" spans="1:5" ht="20.100000000000001" customHeight="1" x14ac:dyDescent="0.25">
      <c r="A1980" s="298"/>
      <c r="B1980" s="298"/>
      <c r="C1980" s="298"/>
      <c r="D1980" s="298"/>
      <c r="E1980" s="298"/>
    </row>
    <row r="1981" spans="1:5" ht="20.100000000000001" customHeight="1" x14ac:dyDescent="0.25">
      <c r="A1981" s="298"/>
      <c r="B1981" s="298"/>
      <c r="C1981" s="298"/>
      <c r="D1981" s="298"/>
      <c r="E1981" s="298"/>
    </row>
    <row r="1982" spans="1:5" ht="20.100000000000001" customHeight="1" x14ac:dyDescent="0.25">
      <c r="A1982" s="298"/>
      <c r="B1982" s="298"/>
      <c r="C1982" s="298"/>
      <c r="D1982" s="298"/>
      <c r="E1982" s="298"/>
    </row>
    <row r="1983" spans="1:5" ht="20.100000000000001" customHeight="1" x14ac:dyDescent="0.25">
      <c r="A1983" s="298"/>
      <c r="B1983" s="298"/>
      <c r="C1983" s="298"/>
      <c r="D1983" s="298"/>
      <c r="E1983" s="298"/>
    </row>
    <row r="1984" spans="1:5" ht="20.100000000000001" customHeight="1" x14ac:dyDescent="0.25">
      <c r="A1984" s="298"/>
      <c r="B1984" s="298"/>
      <c r="C1984" s="298"/>
      <c r="D1984" s="298"/>
      <c r="E1984" s="298"/>
    </row>
    <row r="1985" spans="1:5" ht="20.100000000000001" customHeight="1" x14ac:dyDescent="0.25">
      <c r="A1985" s="298"/>
      <c r="B1985" s="298"/>
      <c r="C1985" s="298"/>
      <c r="D1985" s="298"/>
      <c r="E1985" s="298"/>
    </row>
    <row r="1986" spans="1:5" ht="20.100000000000001" customHeight="1" x14ac:dyDescent="0.25">
      <c r="A1986" s="298"/>
      <c r="B1986" s="298"/>
      <c r="C1986" s="298"/>
      <c r="D1986" s="298"/>
      <c r="E1986" s="298"/>
    </row>
    <row r="1987" spans="1:5" ht="20.100000000000001" customHeight="1" x14ac:dyDescent="0.25">
      <c r="A1987" s="298"/>
      <c r="B1987" s="298"/>
      <c r="C1987" s="298"/>
      <c r="D1987" s="298"/>
      <c r="E1987" s="298"/>
    </row>
    <row r="1988" spans="1:5" ht="20.100000000000001" customHeight="1" x14ac:dyDescent="0.25">
      <c r="A1988" s="298"/>
      <c r="B1988" s="298"/>
      <c r="C1988" s="298"/>
      <c r="D1988" s="298"/>
      <c r="E1988" s="298"/>
    </row>
    <row r="1989" spans="1:5" ht="20.100000000000001" customHeight="1" x14ac:dyDescent="0.25">
      <c r="A1989" s="298"/>
      <c r="B1989" s="298"/>
      <c r="C1989" s="298"/>
      <c r="D1989" s="298"/>
      <c r="E1989" s="298"/>
    </row>
    <row r="1990" spans="1:5" ht="20.100000000000001" customHeight="1" x14ac:dyDescent="0.25">
      <c r="A1990" s="298"/>
      <c r="B1990" s="298"/>
      <c r="C1990" s="298"/>
      <c r="D1990" s="298"/>
      <c r="E1990" s="298"/>
    </row>
    <row r="1991" spans="1:5" ht="20.100000000000001" customHeight="1" x14ac:dyDescent="0.25">
      <c r="A1991" s="298"/>
      <c r="B1991" s="298"/>
      <c r="C1991" s="298"/>
      <c r="D1991" s="298"/>
      <c r="E1991" s="298"/>
    </row>
    <row r="1992" spans="1:5" ht="20.100000000000001" customHeight="1" x14ac:dyDescent="0.25">
      <c r="A1992" s="298"/>
      <c r="B1992" s="298"/>
      <c r="C1992" s="298"/>
      <c r="D1992" s="298"/>
      <c r="E1992" s="298"/>
    </row>
    <row r="1993" spans="1:5" ht="20.100000000000001" customHeight="1" x14ac:dyDescent="0.25">
      <c r="A1993" s="298"/>
      <c r="B1993" s="298"/>
      <c r="C1993" s="298"/>
      <c r="D1993" s="298"/>
      <c r="E1993" s="298"/>
    </row>
    <row r="1994" spans="1:5" ht="20.100000000000001" customHeight="1" x14ac:dyDescent="0.25">
      <c r="A1994" s="298"/>
      <c r="B1994" s="298"/>
      <c r="C1994" s="298"/>
      <c r="D1994" s="298"/>
      <c r="E1994" s="298"/>
    </row>
    <row r="1995" spans="1:5" ht="20.100000000000001" customHeight="1" x14ac:dyDescent="0.25">
      <c r="A1995" s="298"/>
      <c r="B1995" s="298"/>
      <c r="C1995" s="298"/>
      <c r="D1995" s="298"/>
      <c r="E1995" s="298"/>
    </row>
    <row r="1996" spans="1:5" ht="20.100000000000001" customHeight="1" x14ac:dyDescent="0.25">
      <c r="A1996" s="298"/>
      <c r="B1996" s="298"/>
      <c r="C1996" s="298"/>
      <c r="D1996" s="298"/>
      <c r="E1996" s="298"/>
    </row>
    <row r="1997" spans="1:5" ht="20.100000000000001" customHeight="1" x14ac:dyDescent="0.25">
      <c r="A1997" s="298"/>
      <c r="B1997" s="298"/>
      <c r="C1997" s="298"/>
      <c r="D1997" s="298"/>
      <c r="E1997" s="298"/>
    </row>
    <row r="1998" spans="1:5" ht="20.100000000000001" customHeight="1" x14ac:dyDescent="0.25">
      <c r="A1998" s="298"/>
      <c r="B1998" s="298"/>
      <c r="C1998" s="298"/>
      <c r="D1998" s="298"/>
      <c r="E1998" s="298"/>
    </row>
    <row r="1999" spans="1:5" ht="20.100000000000001" customHeight="1" x14ac:dyDescent="0.25">
      <c r="A1999" s="298"/>
      <c r="B1999" s="298"/>
      <c r="C1999" s="298"/>
      <c r="D1999" s="298"/>
      <c r="E1999" s="298"/>
    </row>
    <row r="2000" spans="1:5" ht="20.100000000000001" customHeight="1" x14ac:dyDescent="0.25">
      <c r="A2000" s="298"/>
      <c r="B2000" s="298"/>
      <c r="C2000" s="298"/>
      <c r="D2000" s="298"/>
      <c r="E2000" s="298"/>
    </row>
    <row r="2001" spans="1:5" ht="20.100000000000001" customHeight="1" x14ac:dyDescent="0.25">
      <c r="A2001" s="298"/>
      <c r="B2001" s="298"/>
      <c r="C2001" s="298"/>
      <c r="D2001" s="298"/>
      <c r="E2001" s="298"/>
    </row>
    <row r="2002" spans="1:5" ht="20.100000000000001" customHeight="1" x14ac:dyDescent="0.25">
      <c r="A2002" s="298"/>
      <c r="B2002" s="298"/>
      <c r="C2002" s="298"/>
      <c r="D2002" s="298"/>
      <c r="E2002" s="298"/>
    </row>
    <row r="2003" spans="1:5" ht="20.100000000000001" customHeight="1" x14ac:dyDescent="0.25">
      <c r="A2003" s="298"/>
      <c r="B2003" s="298"/>
      <c r="C2003" s="298"/>
      <c r="D2003" s="298"/>
      <c r="E2003" s="298"/>
    </row>
    <row r="2004" spans="1:5" ht="20.100000000000001" customHeight="1" x14ac:dyDescent="0.25">
      <c r="A2004" s="298"/>
      <c r="B2004" s="298"/>
      <c r="C2004" s="298"/>
      <c r="D2004" s="298"/>
      <c r="E2004" s="298"/>
    </row>
    <row r="2005" spans="1:5" ht="20.100000000000001" customHeight="1" x14ac:dyDescent="0.25">
      <c r="A2005" s="298"/>
      <c r="B2005" s="298"/>
      <c r="C2005" s="298"/>
      <c r="D2005" s="298"/>
      <c r="E2005" s="298"/>
    </row>
    <row r="2006" spans="1:5" ht="20.100000000000001" customHeight="1" x14ac:dyDescent="0.25">
      <c r="A2006" s="298"/>
      <c r="B2006" s="298"/>
      <c r="C2006" s="298"/>
      <c r="D2006" s="298"/>
      <c r="E2006" s="298"/>
    </row>
    <row r="2007" spans="1:5" ht="20.100000000000001" customHeight="1" x14ac:dyDescent="0.25">
      <c r="A2007" s="298"/>
      <c r="B2007" s="298"/>
      <c r="C2007" s="298"/>
      <c r="D2007" s="298"/>
      <c r="E2007" s="298"/>
    </row>
    <row r="2008" spans="1:5" ht="20.100000000000001" customHeight="1" x14ac:dyDescent="0.25">
      <c r="A2008" s="298"/>
      <c r="B2008" s="298"/>
      <c r="C2008" s="298"/>
      <c r="D2008" s="298"/>
      <c r="E2008" s="298"/>
    </row>
    <row r="2009" spans="1:5" ht="20.100000000000001" customHeight="1" x14ac:dyDescent="0.25">
      <c r="A2009" s="298"/>
      <c r="B2009" s="298"/>
      <c r="C2009" s="298"/>
      <c r="D2009" s="298"/>
      <c r="E2009" s="298"/>
    </row>
    <row r="2010" spans="1:5" ht="20.100000000000001" customHeight="1" x14ac:dyDescent="0.25">
      <c r="A2010" s="298"/>
      <c r="B2010" s="298"/>
      <c r="C2010" s="298"/>
      <c r="D2010" s="298"/>
      <c r="E2010" s="298"/>
    </row>
    <row r="2011" spans="1:5" ht="20.100000000000001" customHeight="1" x14ac:dyDescent="0.25">
      <c r="A2011" s="298"/>
      <c r="B2011" s="298"/>
      <c r="C2011" s="298"/>
      <c r="D2011" s="298"/>
      <c r="E2011" s="298"/>
    </row>
    <row r="2012" spans="1:5" ht="20.100000000000001" customHeight="1" x14ac:dyDescent="0.25">
      <c r="A2012" s="298"/>
      <c r="B2012" s="298"/>
      <c r="C2012" s="298"/>
      <c r="D2012" s="298"/>
      <c r="E2012" s="298"/>
    </row>
    <row r="2013" spans="1:5" ht="20.100000000000001" customHeight="1" x14ac:dyDescent="0.25">
      <c r="A2013" s="298"/>
      <c r="B2013" s="298"/>
      <c r="C2013" s="298"/>
      <c r="D2013" s="298"/>
      <c r="E2013" s="298"/>
    </row>
    <row r="2014" spans="1:5" ht="20.100000000000001" customHeight="1" x14ac:dyDescent="0.25">
      <c r="A2014" s="298"/>
      <c r="B2014" s="298"/>
      <c r="C2014" s="298"/>
      <c r="D2014" s="298"/>
      <c r="E2014" s="298"/>
    </row>
    <row r="2015" spans="1:5" ht="20.100000000000001" customHeight="1" x14ac:dyDescent="0.25">
      <c r="A2015" s="298"/>
      <c r="B2015" s="298"/>
      <c r="C2015" s="298"/>
      <c r="D2015" s="298"/>
      <c r="E2015" s="298"/>
    </row>
    <row r="2016" spans="1:5" ht="20.100000000000001" customHeight="1" x14ac:dyDescent="0.25">
      <c r="A2016" s="298"/>
      <c r="B2016" s="298"/>
      <c r="C2016" s="298"/>
      <c r="D2016" s="298"/>
      <c r="E2016" s="298"/>
    </row>
    <row r="2017" spans="1:5" ht="20.100000000000001" customHeight="1" x14ac:dyDescent="0.25">
      <c r="A2017" s="298"/>
      <c r="B2017" s="298"/>
      <c r="C2017" s="298"/>
      <c r="D2017" s="298"/>
      <c r="E2017" s="298"/>
    </row>
    <row r="2018" spans="1:5" ht="20.100000000000001" customHeight="1" x14ac:dyDescent="0.25">
      <c r="A2018" s="298"/>
      <c r="B2018" s="298"/>
      <c r="C2018" s="298"/>
      <c r="D2018" s="298"/>
      <c r="E2018" s="298"/>
    </row>
    <row r="2019" spans="1:5" ht="20.100000000000001" customHeight="1" x14ac:dyDescent="0.25">
      <c r="A2019" s="298"/>
      <c r="B2019" s="298"/>
      <c r="C2019" s="298"/>
      <c r="D2019" s="298"/>
      <c r="E2019" s="298"/>
    </row>
    <row r="2020" spans="1:5" ht="20.100000000000001" customHeight="1" x14ac:dyDescent="0.25">
      <c r="A2020" s="298"/>
      <c r="B2020" s="298"/>
      <c r="C2020" s="298"/>
      <c r="D2020" s="298"/>
      <c r="E2020" s="298"/>
    </row>
    <row r="2021" spans="1:5" ht="20.100000000000001" customHeight="1" x14ac:dyDescent="0.25">
      <c r="A2021" s="298"/>
      <c r="B2021" s="298"/>
      <c r="C2021" s="298"/>
      <c r="D2021" s="298"/>
      <c r="E2021" s="298"/>
    </row>
    <row r="2022" spans="1:5" ht="20.100000000000001" customHeight="1" x14ac:dyDescent="0.25">
      <c r="A2022" s="298"/>
      <c r="B2022" s="298"/>
      <c r="C2022" s="298"/>
      <c r="D2022" s="298"/>
      <c r="E2022" s="298"/>
    </row>
    <row r="2023" spans="1:5" ht="20.100000000000001" customHeight="1" x14ac:dyDescent="0.25">
      <c r="A2023" s="298"/>
      <c r="B2023" s="298"/>
      <c r="C2023" s="298"/>
      <c r="D2023" s="298"/>
      <c r="E2023" s="298"/>
    </row>
    <row r="2024" spans="1:5" ht="20.100000000000001" customHeight="1" x14ac:dyDescent="0.25">
      <c r="A2024" s="298"/>
      <c r="B2024" s="298"/>
      <c r="C2024" s="298"/>
      <c r="D2024" s="298"/>
      <c r="E2024" s="298"/>
    </row>
    <row r="2025" spans="1:5" ht="20.100000000000001" customHeight="1" x14ac:dyDescent="0.25">
      <c r="A2025" s="298"/>
      <c r="B2025" s="298"/>
      <c r="C2025" s="298"/>
      <c r="D2025" s="298"/>
      <c r="E2025" s="298"/>
    </row>
    <row r="2026" spans="1:5" ht="20.100000000000001" customHeight="1" x14ac:dyDescent="0.25">
      <c r="A2026" s="298"/>
      <c r="B2026" s="298"/>
      <c r="C2026" s="298"/>
      <c r="D2026" s="298"/>
      <c r="E2026" s="298"/>
    </row>
    <row r="2027" spans="1:5" ht="20.100000000000001" customHeight="1" x14ac:dyDescent="0.25">
      <c r="A2027" s="298"/>
      <c r="B2027" s="298"/>
      <c r="C2027" s="298"/>
      <c r="D2027" s="298"/>
      <c r="E2027" s="298"/>
    </row>
    <row r="2028" spans="1:5" ht="20.100000000000001" customHeight="1" x14ac:dyDescent="0.25">
      <c r="A2028" s="298"/>
      <c r="B2028" s="298"/>
      <c r="C2028" s="298"/>
      <c r="D2028" s="298"/>
      <c r="E2028" s="298"/>
    </row>
    <row r="2029" spans="1:5" ht="20.100000000000001" customHeight="1" x14ac:dyDescent="0.25">
      <c r="A2029" s="298"/>
      <c r="B2029" s="298"/>
      <c r="C2029" s="298"/>
      <c r="D2029" s="298"/>
      <c r="E2029" s="298"/>
    </row>
    <row r="2030" spans="1:5" ht="20.100000000000001" customHeight="1" x14ac:dyDescent="0.25">
      <c r="A2030" s="298"/>
      <c r="B2030" s="298"/>
      <c r="C2030" s="298"/>
      <c r="D2030" s="298"/>
      <c r="E2030" s="298"/>
    </row>
    <row r="2031" spans="1:5" ht="20.100000000000001" customHeight="1" x14ac:dyDescent="0.25">
      <c r="A2031" s="298"/>
      <c r="B2031" s="298"/>
      <c r="C2031" s="298"/>
      <c r="D2031" s="298"/>
      <c r="E2031" s="298"/>
    </row>
    <row r="2032" spans="1:5" ht="20.100000000000001" customHeight="1" x14ac:dyDescent="0.25">
      <c r="A2032" s="298"/>
      <c r="B2032" s="298"/>
      <c r="C2032" s="298"/>
      <c r="D2032" s="298"/>
      <c r="E2032" s="298"/>
    </row>
    <row r="2033" spans="1:5" ht="20.100000000000001" customHeight="1" x14ac:dyDescent="0.25">
      <c r="A2033" s="298"/>
      <c r="B2033" s="298"/>
      <c r="C2033" s="298"/>
      <c r="D2033" s="298"/>
      <c r="E2033" s="298"/>
    </row>
    <row r="2034" spans="1:5" ht="20.100000000000001" customHeight="1" x14ac:dyDescent="0.25">
      <c r="A2034" s="298"/>
      <c r="B2034" s="298"/>
      <c r="C2034" s="298"/>
      <c r="D2034" s="298"/>
      <c r="E2034" s="298"/>
    </row>
    <row r="2035" spans="1:5" ht="20.100000000000001" customHeight="1" x14ac:dyDescent="0.25">
      <c r="A2035" s="298"/>
      <c r="B2035" s="298"/>
      <c r="C2035" s="298"/>
      <c r="D2035" s="298"/>
      <c r="E2035" s="298"/>
    </row>
    <row r="2036" spans="1:5" ht="20.100000000000001" customHeight="1" x14ac:dyDescent="0.25">
      <c r="A2036" s="298"/>
      <c r="B2036" s="298"/>
      <c r="C2036" s="298"/>
      <c r="D2036" s="298"/>
      <c r="E2036" s="298"/>
    </row>
    <row r="2037" spans="1:5" ht="20.100000000000001" customHeight="1" x14ac:dyDescent="0.25">
      <c r="A2037" s="298"/>
      <c r="B2037" s="298"/>
      <c r="C2037" s="298"/>
      <c r="D2037" s="298"/>
      <c r="E2037" s="298"/>
    </row>
    <row r="2038" spans="1:5" ht="20.100000000000001" customHeight="1" x14ac:dyDescent="0.25">
      <c r="A2038" s="298"/>
      <c r="B2038" s="298"/>
      <c r="C2038" s="298"/>
      <c r="D2038" s="298"/>
      <c r="E2038" s="298"/>
    </row>
    <row r="2039" spans="1:5" ht="20.100000000000001" customHeight="1" x14ac:dyDescent="0.25">
      <c r="A2039" s="298"/>
      <c r="B2039" s="298"/>
      <c r="C2039" s="298"/>
      <c r="D2039" s="298"/>
      <c r="E2039" s="298"/>
    </row>
    <row r="2040" spans="1:5" ht="20.100000000000001" customHeight="1" x14ac:dyDescent="0.25">
      <c r="A2040" s="298"/>
      <c r="B2040" s="298"/>
      <c r="C2040" s="298"/>
      <c r="D2040" s="298"/>
      <c r="E2040" s="298"/>
    </row>
    <row r="2041" spans="1:5" ht="20.100000000000001" customHeight="1" x14ac:dyDescent="0.25">
      <c r="A2041" s="298"/>
      <c r="B2041" s="298"/>
      <c r="C2041" s="298"/>
      <c r="D2041" s="298"/>
      <c r="E2041" s="298"/>
    </row>
    <row r="2042" spans="1:5" ht="20.100000000000001" customHeight="1" x14ac:dyDescent="0.25">
      <c r="A2042" s="298"/>
      <c r="B2042" s="298"/>
      <c r="C2042" s="298"/>
      <c r="D2042" s="298"/>
      <c r="E2042" s="298"/>
    </row>
    <row r="2043" spans="1:5" ht="20.100000000000001" customHeight="1" x14ac:dyDescent="0.25">
      <c r="A2043" s="298"/>
      <c r="B2043" s="298"/>
      <c r="C2043" s="298"/>
      <c r="D2043" s="298"/>
      <c r="E2043" s="298"/>
    </row>
    <row r="2044" spans="1:5" ht="20.100000000000001" customHeight="1" x14ac:dyDescent="0.25">
      <c r="A2044" s="298"/>
      <c r="B2044" s="298"/>
      <c r="C2044" s="298"/>
      <c r="D2044" s="298"/>
      <c r="E2044" s="298"/>
    </row>
    <row r="2045" spans="1:5" ht="20.100000000000001" customHeight="1" x14ac:dyDescent="0.25">
      <c r="A2045" s="298"/>
      <c r="B2045" s="298"/>
      <c r="C2045" s="298"/>
      <c r="D2045" s="298"/>
      <c r="E2045" s="298"/>
    </row>
    <row r="2046" spans="1:5" ht="20.100000000000001" customHeight="1" x14ac:dyDescent="0.25">
      <c r="A2046" s="298"/>
      <c r="B2046" s="298"/>
      <c r="C2046" s="298"/>
      <c r="D2046" s="298"/>
      <c r="E2046" s="298"/>
    </row>
    <row r="2047" spans="1:5" ht="20.100000000000001" customHeight="1" x14ac:dyDescent="0.25">
      <c r="A2047" s="298"/>
      <c r="B2047" s="298"/>
      <c r="C2047" s="298"/>
      <c r="D2047" s="298"/>
      <c r="E2047" s="298"/>
    </row>
    <row r="2048" spans="1:5" ht="20.100000000000001" customHeight="1" x14ac:dyDescent="0.25">
      <c r="A2048" s="298"/>
      <c r="B2048" s="298"/>
      <c r="C2048" s="298"/>
      <c r="D2048" s="298"/>
      <c r="E2048" s="298"/>
    </row>
    <row r="2049" spans="1:5" ht="20.100000000000001" customHeight="1" x14ac:dyDescent="0.25">
      <c r="A2049" s="298"/>
      <c r="B2049" s="298"/>
      <c r="C2049" s="298"/>
      <c r="D2049" s="298"/>
      <c r="E2049" s="298"/>
    </row>
    <row r="2050" spans="1:5" ht="20.100000000000001" customHeight="1" x14ac:dyDescent="0.25">
      <c r="A2050" s="298"/>
      <c r="B2050" s="298"/>
      <c r="C2050" s="298"/>
      <c r="D2050" s="298"/>
      <c r="E2050" s="298"/>
    </row>
    <row r="2051" spans="1:5" ht="20.100000000000001" customHeight="1" x14ac:dyDescent="0.25">
      <c r="A2051" s="298"/>
      <c r="B2051" s="298"/>
      <c r="C2051" s="298"/>
      <c r="D2051" s="298"/>
      <c r="E2051" s="298"/>
    </row>
    <row r="2052" spans="1:5" ht="20.100000000000001" customHeight="1" x14ac:dyDescent="0.25">
      <c r="A2052" s="298"/>
      <c r="B2052" s="298"/>
      <c r="C2052" s="298"/>
      <c r="D2052" s="298"/>
      <c r="E2052" s="298"/>
    </row>
    <row r="2053" spans="1:5" ht="20.100000000000001" customHeight="1" x14ac:dyDescent="0.25">
      <c r="A2053" s="298"/>
      <c r="B2053" s="298"/>
      <c r="C2053" s="298"/>
      <c r="D2053" s="298"/>
      <c r="E2053" s="298"/>
    </row>
    <row r="2054" spans="1:5" ht="20.100000000000001" customHeight="1" x14ac:dyDescent="0.25">
      <c r="A2054" s="298"/>
      <c r="B2054" s="298"/>
      <c r="C2054" s="298"/>
      <c r="D2054" s="298"/>
      <c r="E2054" s="298"/>
    </row>
    <row r="2055" spans="1:5" ht="20.100000000000001" customHeight="1" x14ac:dyDescent="0.25">
      <c r="A2055" s="298"/>
      <c r="B2055" s="298"/>
      <c r="C2055" s="298"/>
      <c r="D2055" s="298"/>
      <c r="E2055" s="298"/>
    </row>
    <row r="2056" spans="1:5" ht="20.100000000000001" customHeight="1" x14ac:dyDescent="0.25">
      <c r="A2056" s="298"/>
      <c r="B2056" s="298"/>
      <c r="C2056" s="298"/>
      <c r="D2056" s="298"/>
      <c r="E2056" s="298"/>
    </row>
    <row r="2057" spans="1:5" ht="20.100000000000001" customHeight="1" x14ac:dyDescent="0.25">
      <c r="A2057" s="298"/>
      <c r="B2057" s="298"/>
      <c r="C2057" s="298"/>
      <c r="D2057" s="298"/>
      <c r="E2057" s="298"/>
    </row>
    <row r="2058" spans="1:5" ht="20.100000000000001" customHeight="1" x14ac:dyDescent="0.25">
      <c r="A2058" s="298"/>
      <c r="B2058" s="298"/>
      <c r="C2058" s="298"/>
      <c r="D2058" s="298"/>
      <c r="E2058" s="298"/>
    </row>
    <row r="2059" spans="1:5" ht="20.100000000000001" customHeight="1" x14ac:dyDescent="0.25">
      <c r="A2059" s="298"/>
      <c r="B2059" s="298"/>
      <c r="C2059" s="298"/>
      <c r="D2059" s="298"/>
      <c r="E2059" s="298"/>
    </row>
    <row r="2060" spans="1:5" ht="20.100000000000001" customHeight="1" x14ac:dyDescent="0.25">
      <c r="A2060" s="298"/>
      <c r="B2060" s="298"/>
      <c r="C2060" s="298"/>
      <c r="D2060" s="298"/>
      <c r="E2060" s="298"/>
    </row>
    <row r="2061" spans="1:5" ht="20.100000000000001" customHeight="1" x14ac:dyDescent="0.25">
      <c r="A2061" s="298"/>
      <c r="B2061" s="298"/>
      <c r="C2061" s="298"/>
      <c r="D2061" s="298"/>
      <c r="E2061" s="298"/>
    </row>
    <row r="2062" spans="1:5" ht="20.100000000000001" customHeight="1" x14ac:dyDescent="0.25">
      <c r="A2062" s="298"/>
      <c r="B2062" s="298"/>
      <c r="C2062" s="298"/>
      <c r="D2062" s="298"/>
      <c r="E2062" s="298"/>
    </row>
    <row r="2063" spans="1:5" ht="20.100000000000001" customHeight="1" x14ac:dyDescent="0.25">
      <c r="A2063" s="298"/>
      <c r="B2063" s="298"/>
      <c r="C2063" s="298"/>
      <c r="D2063" s="298"/>
      <c r="E2063" s="298"/>
    </row>
    <row r="2064" spans="1:5" ht="20.100000000000001" customHeight="1" x14ac:dyDescent="0.25">
      <c r="A2064" s="298"/>
      <c r="B2064" s="298"/>
      <c r="C2064" s="298"/>
      <c r="D2064" s="298"/>
      <c r="E2064" s="298"/>
    </row>
    <row r="2065" spans="1:5" ht="20.100000000000001" customHeight="1" x14ac:dyDescent="0.25">
      <c r="A2065" s="298"/>
      <c r="B2065" s="298"/>
      <c r="C2065" s="298"/>
      <c r="D2065" s="298"/>
      <c r="E2065" s="298"/>
    </row>
    <row r="2066" spans="1:5" ht="20.100000000000001" customHeight="1" x14ac:dyDescent="0.25">
      <c r="A2066" s="298"/>
      <c r="B2066" s="298"/>
      <c r="C2066" s="298"/>
      <c r="D2066" s="298"/>
      <c r="E2066" s="298"/>
    </row>
    <row r="2067" spans="1:5" ht="20.100000000000001" customHeight="1" x14ac:dyDescent="0.25">
      <c r="A2067" s="298"/>
      <c r="B2067" s="298"/>
      <c r="C2067" s="298"/>
      <c r="D2067" s="298"/>
      <c r="E2067" s="298"/>
    </row>
    <row r="2068" spans="1:5" ht="20.100000000000001" customHeight="1" x14ac:dyDescent="0.25">
      <c r="A2068" s="298"/>
      <c r="B2068" s="298"/>
      <c r="C2068" s="298"/>
      <c r="D2068" s="298"/>
      <c r="E2068" s="298"/>
    </row>
    <row r="2069" spans="1:5" ht="20.100000000000001" customHeight="1" x14ac:dyDescent="0.25">
      <c r="A2069" s="298"/>
      <c r="B2069" s="298"/>
      <c r="C2069" s="298"/>
      <c r="D2069" s="298"/>
      <c r="E2069" s="298"/>
    </row>
    <row r="2070" spans="1:5" ht="20.100000000000001" customHeight="1" x14ac:dyDescent="0.25">
      <c r="A2070" s="298"/>
      <c r="B2070" s="298"/>
      <c r="C2070" s="298"/>
      <c r="D2070" s="298"/>
      <c r="E2070" s="298"/>
    </row>
    <row r="2071" spans="1:5" ht="20.100000000000001" customHeight="1" x14ac:dyDescent="0.25">
      <c r="A2071" s="298"/>
      <c r="B2071" s="298"/>
      <c r="C2071" s="298"/>
      <c r="D2071" s="298"/>
      <c r="E2071" s="298"/>
    </row>
    <row r="2072" spans="1:5" ht="20.100000000000001" customHeight="1" x14ac:dyDescent="0.25">
      <c r="A2072" s="298"/>
      <c r="B2072" s="298"/>
      <c r="C2072" s="298"/>
      <c r="D2072" s="298"/>
      <c r="E2072" s="298"/>
    </row>
    <row r="2073" spans="1:5" ht="20.100000000000001" customHeight="1" x14ac:dyDescent="0.25">
      <c r="A2073" s="298"/>
      <c r="B2073" s="298"/>
      <c r="C2073" s="298"/>
      <c r="D2073" s="298"/>
      <c r="E2073" s="298"/>
    </row>
    <row r="2074" spans="1:5" ht="20.100000000000001" customHeight="1" x14ac:dyDescent="0.25">
      <c r="A2074" s="298"/>
      <c r="B2074" s="298"/>
      <c r="C2074" s="298"/>
      <c r="D2074" s="298"/>
      <c r="E2074" s="298"/>
    </row>
    <row r="2075" spans="1:5" ht="20.100000000000001" customHeight="1" x14ac:dyDescent="0.25">
      <c r="A2075" s="298"/>
      <c r="B2075" s="298"/>
      <c r="C2075" s="298"/>
      <c r="D2075" s="298"/>
      <c r="E2075" s="298"/>
    </row>
    <row r="2076" spans="1:5" ht="20.100000000000001" customHeight="1" x14ac:dyDescent="0.25">
      <c r="A2076" s="298"/>
      <c r="B2076" s="298"/>
      <c r="C2076" s="298"/>
      <c r="D2076" s="298"/>
      <c r="E2076" s="298"/>
    </row>
    <row r="2077" spans="1:5" ht="20.100000000000001" customHeight="1" x14ac:dyDescent="0.25">
      <c r="A2077" s="298"/>
      <c r="B2077" s="298"/>
      <c r="C2077" s="298"/>
      <c r="D2077" s="298"/>
      <c r="E2077" s="298"/>
    </row>
    <row r="2078" spans="1:5" ht="20.100000000000001" customHeight="1" x14ac:dyDescent="0.25">
      <c r="A2078" s="298"/>
      <c r="B2078" s="298"/>
      <c r="C2078" s="298"/>
      <c r="D2078" s="298"/>
      <c r="E2078" s="298"/>
    </row>
    <row r="2079" spans="1:5" ht="20.100000000000001" customHeight="1" x14ac:dyDescent="0.25">
      <c r="A2079" s="298"/>
      <c r="B2079" s="298"/>
      <c r="C2079" s="298"/>
      <c r="D2079" s="298"/>
      <c r="E2079" s="298"/>
    </row>
    <row r="2080" spans="1:5" ht="20.100000000000001" customHeight="1" x14ac:dyDescent="0.25">
      <c r="A2080" s="298"/>
      <c r="B2080" s="298"/>
      <c r="C2080" s="298"/>
      <c r="D2080" s="298"/>
      <c r="E2080" s="298"/>
    </row>
    <row r="2081" spans="1:5" ht="20.100000000000001" customHeight="1" x14ac:dyDescent="0.25">
      <c r="A2081" s="298"/>
      <c r="B2081" s="298"/>
      <c r="C2081" s="298"/>
      <c r="D2081" s="298"/>
      <c r="E2081" s="298"/>
    </row>
    <row r="2082" spans="1:5" ht="20.100000000000001" customHeight="1" x14ac:dyDescent="0.25">
      <c r="A2082" s="298"/>
      <c r="B2082" s="298"/>
      <c r="C2082" s="298"/>
      <c r="D2082" s="298"/>
      <c r="E2082" s="298"/>
    </row>
    <row r="2083" spans="1:5" ht="20.100000000000001" customHeight="1" x14ac:dyDescent="0.25">
      <c r="A2083" s="298"/>
      <c r="B2083" s="298"/>
      <c r="C2083" s="298"/>
      <c r="D2083" s="298"/>
      <c r="E2083" s="298"/>
    </row>
    <row r="2084" spans="1:5" ht="20.100000000000001" customHeight="1" x14ac:dyDescent="0.25">
      <c r="A2084" s="298"/>
      <c r="B2084" s="298"/>
      <c r="C2084" s="298"/>
      <c r="D2084" s="298"/>
      <c r="E2084" s="298"/>
    </row>
  </sheetData>
  <sheetProtection algorithmName="SHA-512" hashValue="T13MAcpr/uFwg+0RyzPNkqZ8WNhxU1AKs930B2rKEUOsOlQBD9ezUQyu53t5sTStBLGS+0OKyQ63lX6M4T94Sg==" saltValue="qO8HfP2T8Y8oaX4hI47GXw==" spinCount="100000" sheet="1" objects="1" scenarios="1"/>
  <mergeCells count="7">
    <mergeCell ref="C27:E27"/>
    <mergeCell ref="C32:E32"/>
    <mergeCell ref="A5:E5"/>
    <mergeCell ref="C12:E12"/>
    <mergeCell ref="C17:E17"/>
    <mergeCell ref="C22:E22"/>
    <mergeCell ref="B7:E7"/>
  </mergeCells>
  <hyperlinks>
    <hyperlink ref="G1" location="MENU!B7" display="MENU" xr:uid="{65563F13-BF85-478C-A0B3-087CA2847F5C}"/>
  </hyperlinks>
  <pageMargins left="0.511811024" right="0.511811024" top="0.78740157499999996" bottom="0.78740157499999996" header="0.31496062000000002" footer="0.31496062000000002"/>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349A9B-FA57-48E3-BB40-B520E087F1F0}">
  <dimension ref="A1:BJ143"/>
  <sheetViews>
    <sheetView showGridLines="0" zoomScaleNormal="100" workbookViewId="0">
      <selection sqref="A1:AF1"/>
    </sheetView>
  </sheetViews>
  <sheetFormatPr defaultColWidth="3.625" defaultRowHeight="20.100000000000001" customHeight="1" x14ac:dyDescent="0.25"/>
  <cols>
    <col min="1" max="39" width="3.625" style="298"/>
    <col min="40" max="40" width="15.625" style="298" customWidth="1"/>
    <col min="41" max="41" width="25.625" style="298" customWidth="1"/>
    <col min="42" max="43" width="3.625" style="298"/>
    <col min="44" max="16384" width="3.625" style="458"/>
  </cols>
  <sheetData>
    <row r="1" spans="1:41" ht="140.1" customHeight="1" x14ac:dyDescent="0.25">
      <c r="A1" s="509"/>
      <c r="B1" s="509"/>
      <c r="C1" s="509"/>
      <c r="D1" s="509"/>
      <c r="E1" s="509"/>
      <c r="F1" s="509"/>
      <c r="G1" s="509"/>
      <c r="H1" s="509"/>
      <c r="I1" s="509"/>
      <c r="J1" s="509"/>
      <c r="K1" s="509"/>
      <c r="L1" s="509"/>
      <c r="M1" s="509"/>
      <c r="N1" s="509"/>
      <c r="O1" s="509"/>
      <c r="P1" s="509"/>
      <c r="Q1" s="509"/>
      <c r="R1" s="509"/>
      <c r="S1" s="509"/>
      <c r="T1" s="509"/>
      <c r="U1" s="509"/>
      <c r="V1" s="509"/>
      <c r="W1" s="509"/>
      <c r="X1" s="509"/>
      <c r="Y1" s="509"/>
      <c r="Z1" s="509"/>
      <c r="AA1" s="509"/>
      <c r="AB1" s="509"/>
      <c r="AC1" s="509"/>
      <c r="AD1" s="509"/>
      <c r="AE1" s="509"/>
      <c r="AF1" s="509"/>
      <c r="AG1" s="380"/>
      <c r="AH1" s="380"/>
      <c r="AI1" s="380"/>
      <c r="AJ1" s="380"/>
      <c r="AK1" s="380"/>
      <c r="AL1" s="380"/>
      <c r="AM1" s="380"/>
      <c r="AN1" s="204"/>
      <c r="AO1" s="206" t="s">
        <v>698</v>
      </c>
    </row>
    <row r="2" spans="1:41" ht="5.0999999999999996" customHeight="1" x14ac:dyDescent="0.25">
      <c r="A2" s="204"/>
      <c r="B2" s="204"/>
      <c r="C2" s="204"/>
      <c r="D2" s="204"/>
      <c r="E2" s="204"/>
      <c r="F2" s="204"/>
      <c r="G2" s="204"/>
      <c r="H2" s="204"/>
      <c r="I2" s="204"/>
      <c r="J2" s="204"/>
      <c r="K2" s="204"/>
      <c r="L2" s="204"/>
      <c r="M2" s="204"/>
      <c r="N2" s="204"/>
      <c r="O2" s="204"/>
      <c r="P2" s="204"/>
      <c r="Q2" s="204"/>
      <c r="R2" s="204"/>
      <c r="S2" s="204"/>
      <c r="T2" s="204"/>
      <c r="U2" s="204"/>
      <c r="V2" s="204"/>
      <c r="W2" s="204"/>
      <c r="X2" s="204"/>
      <c r="Y2" s="204"/>
      <c r="Z2" s="204"/>
      <c r="AA2" s="204"/>
      <c r="AB2" s="204"/>
      <c r="AC2" s="204"/>
      <c r="AD2" s="204"/>
      <c r="AE2" s="204"/>
      <c r="AF2" s="204"/>
      <c r="AG2" s="204"/>
      <c r="AH2" s="204"/>
      <c r="AI2" s="204"/>
      <c r="AJ2" s="204"/>
      <c r="AK2" s="204"/>
      <c r="AL2" s="204"/>
      <c r="AM2" s="204"/>
      <c r="AN2" s="204"/>
      <c r="AO2" s="204"/>
    </row>
    <row r="3" spans="1:41" ht="5.0999999999999996" customHeight="1" x14ac:dyDescent="0.25">
      <c r="A3" s="203"/>
      <c r="B3" s="203"/>
      <c r="C3" s="203"/>
      <c r="D3" s="203"/>
      <c r="E3" s="203"/>
      <c r="F3" s="203"/>
      <c r="G3" s="203"/>
      <c r="H3" s="203"/>
      <c r="I3" s="203"/>
      <c r="J3" s="203"/>
      <c r="K3" s="203"/>
      <c r="L3" s="203"/>
      <c r="M3" s="203"/>
      <c r="N3" s="203"/>
      <c r="O3" s="203"/>
      <c r="P3" s="203"/>
      <c r="Q3" s="203"/>
      <c r="R3" s="203"/>
      <c r="S3" s="203"/>
      <c r="T3" s="203"/>
      <c r="U3" s="203"/>
      <c r="V3" s="203"/>
      <c r="W3" s="203"/>
      <c r="X3" s="203"/>
      <c r="Y3" s="203"/>
      <c r="Z3" s="203"/>
      <c r="AA3" s="203"/>
      <c r="AB3" s="203"/>
      <c r="AC3" s="203"/>
      <c r="AD3" s="203"/>
      <c r="AE3" s="203"/>
      <c r="AF3" s="203"/>
      <c r="AG3" s="203"/>
      <c r="AH3" s="203"/>
      <c r="AI3" s="203"/>
      <c r="AJ3" s="203"/>
      <c r="AK3" s="203"/>
      <c r="AL3" s="203"/>
      <c r="AM3" s="203"/>
      <c r="AN3" s="204"/>
      <c r="AO3" s="204"/>
    </row>
    <row r="5" spans="1:41" s="298" customFormat="1" ht="20.100000000000001" customHeight="1" x14ac:dyDescent="0.25">
      <c r="A5" s="459" t="s">
        <v>380</v>
      </c>
      <c r="B5" s="459"/>
      <c r="C5" s="459"/>
      <c r="D5" s="459"/>
      <c r="E5" s="459"/>
      <c r="F5" s="459"/>
      <c r="G5" s="459"/>
      <c r="H5" s="459"/>
      <c r="I5" s="459"/>
      <c r="J5" s="459"/>
      <c r="K5" s="459"/>
      <c r="L5" s="459"/>
      <c r="M5" s="459"/>
      <c r="N5" s="459"/>
      <c r="O5" s="459"/>
      <c r="P5" s="459"/>
      <c r="Q5" s="459"/>
      <c r="R5" s="459"/>
      <c r="S5" s="459"/>
      <c r="T5" s="459"/>
      <c r="U5" s="459"/>
      <c r="V5" s="459"/>
      <c r="W5" s="459"/>
      <c r="X5" s="459"/>
      <c r="Y5" s="459"/>
      <c r="Z5" s="459"/>
      <c r="AA5" s="459"/>
      <c r="AB5" s="459"/>
      <c r="AC5" s="459"/>
      <c r="AD5" s="459"/>
      <c r="AE5" s="459"/>
      <c r="AF5" s="459"/>
      <c r="AG5" s="459"/>
      <c r="AH5" s="459"/>
      <c r="AI5" s="459"/>
      <c r="AJ5" s="459"/>
      <c r="AK5" s="459"/>
      <c r="AL5" s="459"/>
      <c r="AM5" s="459"/>
    </row>
    <row r="6" spans="1:41" s="298" customFormat="1" ht="20.100000000000001" customHeight="1" x14ac:dyDescent="0.25">
      <c r="A6" s="460" t="s">
        <v>381</v>
      </c>
      <c r="B6" s="460"/>
      <c r="C6" s="460"/>
      <c r="D6" s="460"/>
      <c r="E6" s="460"/>
      <c r="F6" s="460"/>
      <c r="G6" s="460"/>
      <c r="H6" s="460"/>
      <c r="I6" s="460"/>
      <c r="J6" s="460"/>
      <c r="K6" s="460"/>
      <c r="L6" s="460"/>
      <c r="M6" s="460"/>
      <c r="N6" s="460"/>
      <c r="O6" s="460"/>
      <c r="P6" s="460"/>
      <c r="Q6" s="460"/>
      <c r="R6" s="460"/>
      <c r="S6" s="460"/>
      <c r="T6" s="460"/>
      <c r="U6" s="460"/>
      <c r="V6" s="460"/>
      <c r="W6" s="460"/>
      <c r="X6" s="460"/>
      <c r="Y6" s="460"/>
      <c r="Z6" s="460"/>
      <c r="AA6" s="460"/>
      <c r="AB6" s="460"/>
      <c r="AC6" s="460"/>
      <c r="AD6" s="460"/>
      <c r="AE6" s="460"/>
      <c r="AF6" s="460"/>
      <c r="AG6" s="460"/>
      <c r="AH6" s="460"/>
      <c r="AI6" s="460"/>
      <c r="AJ6" s="460"/>
      <c r="AK6" s="460"/>
      <c r="AL6" s="460"/>
      <c r="AM6" s="460"/>
    </row>
    <row r="7" spans="1:41" s="298" customFormat="1" ht="5.0999999999999996" customHeight="1" x14ac:dyDescent="0.25">
      <c r="A7" s="461"/>
      <c r="B7" s="461"/>
      <c r="C7" s="461"/>
      <c r="D7" s="461"/>
      <c r="E7" s="461"/>
      <c r="F7" s="461"/>
      <c r="G7" s="461"/>
      <c r="H7" s="461"/>
      <c r="I7" s="461"/>
      <c r="J7" s="461"/>
      <c r="K7" s="461"/>
      <c r="L7" s="461"/>
      <c r="M7" s="461"/>
      <c r="N7" s="461"/>
      <c r="O7" s="461"/>
      <c r="P7" s="461"/>
      <c r="Q7" s="461"/>
      <c r="R7" s="461"/>
      <c r="S7" s="461"/>
      <c r="T7" s="461"/>
      <c r="U7" s="461"/>
      <c r="V7" s="461"/>
      <c r="W7" s="461"/>
      <c r="X7" s="461"/>
      <c r="Y7" s="461"/>
      <c r="Z7" s="461"/>
      <c r="AA7" s="461"/>
      <c r="AB7" s="461"/>
      <c r="AC7" s="461"/>
      <c r="AD7" s="461"/>
      <c r="AE7" s="461"/>
      <c r="AF7" s="461"/>
      <c r="AG7" s="461"/>
      <c r="AH7" s="461"/>
      <c r="AI7" s="461"/>
      <c r="AJ7" s="461"/>
      <c r="AK7" s="461"/>
      <c r="AL7" s="461"/>
      <c r="AM7" s="461"/>
    </row>
    <row r="8" spans="1:41" s="298" customFormat="1" ht="20.100000000000001" customHeight="1" x14ac:dyDescent="0.25">
      <c r="A8" s="14" t="s">
        <v>382</v>
      </c>
      <c r="B8" s="14"/>
      <c r="C8" s="14"/>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row>
    <row r="9" spans="1:41" s="298" customFormat="1" ht="5.0999999999999996" customHeight="1" x14ac:dyDescent="0.25">
      <c r="A9" s="461"/>
      <c r="B9" s="461"/>
      <c r="C9" s="461"/>
      <c r="D9" s="461"/>
      <c r="E9" s="461"/>
      <c r="F9" s="461"/>
      <c r="G9" s="461"/>
      <c r="H9" s="461"/>
      <c r="I9" s="461"/>
      <c r="J9" s="461"/>
      <c r="K9" s="461"/>
      <c r="L9" s="461"/>
      <c r="M9" s="461"/>
      <c r="N9" s="461"/>
      <c r="O9" s="461"/>
      <c r="P9" s="461"/>
      <c r="Q9" s="461"/>
      <c r="R9" s="461"/>
      <c r="S9" s="461"/>
      <c r="T9" s="461"/>
      <c r="U9" s="461"/>
      <c r="V9" s="461"/>
      <c r="W9" s="461"/>
      <c r="X9" s="461"/>
      <c r="Y9" s="461"/>
      <c r="Z9" s="461"/>
      <c r="AA9" s="461"/>
      <c r="AB9" s="461"/>
      <c r="AC9" s="461"/>
      <c r="AD9" s="461"/>
      <c r="AE9" s="461"/>
      <c r="AF9" s="461"/>
      <c r="AG9" s="461"/>
      <c r="AH9" s="461"/>
      <c r="AI9" s="461"/>
      <c r="AJ9" s="461"/>
      <c r="AK9" s="461"/>
      <c r="AL9" s="461"/>
      <c r="AM9" s="461"/>
    </row>
    <row r="10" spans="1:41" s="298" customFormat="1" ht="20.100000000000001" customHeight="1" x14ac:dyDescent="0.25">
      <c r="A10" s="462" t="s">
        <v>803</v>
      </c>
      <c r="B10" s="462"/>
      <c r="C10" s="462"/>
      <c r="D10" s="462"/>
      <c r="E10" s="462"/>
      <c r="F10" s="462"/>
      <c r="G10" s="462"/>
      <c r="H10" s="462"/>
      <c r="I10" s="462"/>
      <c r="J10" s="462"/>
      <c r="K10" s="462"/>
      <c r="L10" s="462"/>
      <c r="M10" s="462"/>
      <c r="N10" s="462"/>
      <c r="O10" s="462"/>
      <c r="P10" s="462"/>
      <c r="Q10" s="462"/>
      <c r="R10" s="462"/>
      <c r="S10" s="462"/>
      <c r="T10" s="462"/>
      <c r="U10" s="462"/>
      <c r="V10" s="462"/>
      <c r="W10" s="462"/>
      <c r="X10" s="462"/>
      <c r="Y10" s="462"/>
      <c r="Z10" s="462"/>
      <c r="AA10" s="462"/>
      <c r="AB10" s="462"/>
      <c r="AC10" s="462"/>
      <c r="AD10" s="462"/>
      <c r="AE10" s="462"/>
      <c r="AF10" s="462"/>
      <c r="AG10" s="462"/>
      <c r="AH10" s="462"/>
      <c r="AI10" s="462"/>
      <c r="AJ10" s="462"/>
      <c r="AK10" s="462"/>
      <c r="AL10" s="462"/>
      <c r="AM10" s="462"/>
    </row>
    <row r="11" spans="1:41" s="298" customFormat="1" ht="5.0999999999999996" customHeight="1" x14ac:dyDescent="0.25"/>
    <row r="12" spans="1:41" s="298" customFormat="1" ht="20.100000000000001" customHeight="1" x14ac:dyDescent="0.25">
      <c r="A12" s="463" t="s">
        <v>383</v>
      </c>
      <c r="B12" s="464"/>
      <c r="C12" s="464"/>
      <c r="D12" s="464"/>
      <c r="E12" s="464"/>
      <c r="F12" s="464"/>
      <c r="G12" s="464"/>
      <c r="H12" s="464"/>
      <c r="I12" s="464"/>
      <c r="J12" s="464"/>
      <c r="K12" s="464"/>
      <c r="L12" s="464"/>
      <c r="M12" s="464"/>
      <c r="N12" s="464"/>
      <c r="O12" s="464"/>
      <c r="P12" s="464"/>
      <c r="Q12" s="464"/>
      <c r="R12" s="464"/>
      <c r="S12" s="464"/>
      <c r="T12" s="464"/>
      <c r="U12" s="464"/>
      <c r="V12" s="464"/>
      <c r="W12" s="464"/>
      <c r="X12" s="464"/>
      <c r="Y12" s="464"/>
      <c r="Z12" s="464"/>
      <c r="AA12" s="464"/>
      <c r="AB12" s="464"/>
      <c r="AC12" s="464"/>
      <c r="AD12" s="464"/>
      <c r="AE12" s="464"/>
      <c r="AF12" s="464"/>
      <c r="AG12" s="464"/>
      <c r="AH12" s="464"/>
      <c r="AI12" s="464"/>
      <c r="AJ12" s="464"/>
      <c r="AK12" s="464"/>
      <c r="AL12" s="464"/>
      <c r="AM12" s="465"/>
    </row>
    <row r="13" spans="1:41" s="298" customFormat="1" ht="5.0999999999999996" customHeight="1" x14ac:dyDescent="0.25">
      <c r="A13" s="466"/>
      <c r="K13" s="299"/>
      <c r="AM13" s="467"/>
    </row>
    <row r="14" spans="1:41" s="298" customFormat="1" ht="20.100000000000001" customHeight="1" x14ac:dyDescent="0.25">
      <c r="A14" s="466"/>
      <c r="B14" s="468" t="s">
        <v>384</v>
      </c>
      <c r="C14" s="468"/>
      <c r="D14" s="468"/>
      <c r="E14" s="468"/>
      <c r="F14" s="468"/>
      <c r="G14" s="468"/>
      <c r="H14" s="468"/>
      <c r="I14" s="468"/>
      <c r="J14" s="468"/>
      <c r="K14" s="468"/>
      <c r="L14" s="468"/>
      <c r="M14" s="468"/>
      <c r="N14" s="468"/>
      <c r="O14" s="468"/>
      <c r="P14" s="468"/>
      <c r="Q14" s="468"/>
      <c r="R14" s="468"/>
      <c r="S14" s="468"/>
      <c r="T14" s="468"/>
      <c r="U14" s="468"/>
      <c r="V14" s="468"/>
      <c r="W14" s="468"/>
      <c r="X14" s="468"/>
      <c r="Y14" s="468"/>
      <c r="Z14" s="468"/>
      <c r="AA14" s="468"/>
      <c r="AB14" s="468"/>
      <c r="AC14" s="468"/>
      <c r="AD14" s="468"/>
      <c r="AE14" s="468"/>
      <c r="AF14" s="468"/>
      <c r="AG14" s="468"/>
      <c r="AH14" s="468"/>
      <c r="AI14" s="468"/>
      <c r="AJ14" s="468"/>
      <c r="AK14" s="468"/>
      <c r="AL14" s="468"/>
      <c r="AM14" s="467"/>
    </row>
    <row r="15" spans="1:41" s="298" customFormat="1" ht="20.100000000000001" customHeight="1" x14ac:dyDescent="0.25">
      <c r="A15" s="466"/>
      <c r="B15" s="469" t="s">
        <v>385</v>
      </c>
      <c r="C15" s="12"/>
      <c r="D15" s="12"/>
      <c r="E15" s="12"/>
      <c r="F15" s="12"/>
      <c r="G15" s="12"/>
      <c r="H15" s="12"/>
      <c r="I15" s="12"/>
      <c r="J15" s="12"/>
      <c r="K15" s="470"/>
      <c r="L15" s="468"/>
      <c r="M15" s="468"/>
      <c r="N15" s="468"/>
      <c r="O15" s="468"/>
      <c r="P15" s="468"/>
      <c r="Q15" s="468"/>
      <c r="R15" s="468"/>
      <c r="S15" s="468"/>
      <c r="T15" s="468"/>
      <c r="U15" s="468"/>
      <c r="V15" s="468"/>
      <c r="W15" s="468"/>
      <c r="X15" s="468"/>
      <c r="Y15" s="468"/>
      <c r="Z15" s="468"/>
      <c r="AA15" s="468"/>
      <c r="AB15" s="468"/>
      <c r="AC15" s="468"/>
      <c r="AD15" s="468"/>
      <c r="AE15" s="468"/>
      <c r="AF15" s="468"/>
      <c r="AG15" s="468"/>
      <c r="AH15" s="468"/>
      <c r="AI15" s="468"/>
      <c r="AJ15" s="468"/>
      <c r="AK15" s="468"/>
      <c r="AL15" s="468"/>
      <c r="AM15" s="467"/>
    </row>
    <row r="16" spans="1:41" s="298" customFormat="1" ht="20.100000000000001" customHeight="1" x14ac:dyDescent="0.25">
      <c r="A16" s="466"/>
      <c r="B16" s="469" t="s">
        <v>386</v>
      </c>
      <c r="C16" s="12"/>
      <c r="D16" s="12"/>
      <c r="E16" s="12"/>
      <c r="F16" s="12"/>
      <c r="G16" s="12"/>
      <c r="H16" s="12"/>
      <c r="I16" s="12"/>
      <c r="J16" s="12"/>
      <c r="K16" s="470"/>
      <c r="L16" s="468"/>
      <c r="M16" s="468"/>
      <c r="N16" s="468"/>
      <c r="O16" s="468"/>
      <c r="P16" s="468"/>
      <c r="Q16" s="468"/>
      <c r="R16" s="468"/>
      <c r="S16" s="468"/>
      <c r="T16" s="468"/>
      <c r="U16" s="468"/>
      <c r="V16" s="468"/>
      <c r="W16" s="468"/>
      <c r="X16" s="468"/>
      <c r="Y16" s="468"/>
      <c r="Z16" s="468"/>
      <c r="AA16" s="468"/>
      <c r="AB16" s="468"/>
      <c r="AC16" s="468"/>
      <c r="AD16" s="468"/>
      <c r="AE16" s="468"/>
      <c r="AF16" s="468"/>
      <c r="AG16" s="468"/>
      <c r="AH16" s="468"/>
      <c r="AI16" s="468"/>
      <c r="AJ16" s="468"/>
      <c r="AK16" s="468"/>
      <c r="AL16" s="468"/>
      <c r="AM16" s="467"/>
    </row>
    <row r="17" spans="1:39" s="298" customFormat="1" ht="20.100000000000001" customHeight="1" x14ac:dyDescent="0.25">
      <c r="A17" s="466"/>
      <c r="B17" s="469" t="s">
        <v>387</v>
      </c>
      <c r="C17" s="12"/>
      <c r="D17" s="12"/>
      <c r="E17" s="12"/>
      <c r="F17" s="12"/>
      <c r="G17" s="12"/>
      <c r="H17" s="12"/>
      <c r="I17" s="12"/>
      <c r="J17" s="12"/>
      <c r="K17" s="470"/>
      <c r="L17" s="468"/>
      <c r="M17" s="468"/>
      <c r="N17" s="468"/>
      <c r="O17" s="468"/>
      <c r="P17" s="468"/>
      <c r="Q17" s="468"/>
      <c r="R17" s="468"/>
      <c r="S17" s="468"/>
      <c r="T17" s="468"/>
      <c r="U17" s="468"/>
      <c r="V17" s="468"/>
      <c r="W17" s="468"/>
      <c r="X17" s="468"/>
      <c r="Y17" s="468"/>
      <c r="Z17" s="468"/>
      <c r="AA17" s="468"/>
      <c r="AB17" s="468"/>
      <c r="AC17" s="468"/>
      <c r="AD17" s="468"/>
      <c r="AE17" s="468"/>
      <c r="AF17" s="468"/>
      <c r="AG17" s="468"/>
      <c r="AH17" s="468"/>
      <c r="AI17" s="468"/>
      <c r="AJ17" s="468"/>
      <c r="AK17" s="468"/>
      <c r="AL17" s="468"/>
      <c r="AM17" s="467"/>
    </row>
    <row r="18" spans="1:39" s="298" customFormat="1" ht="20.100000000000001" customHeight="1" x14ac:dyDescent="0.25">
      <c r="A18" s="466"/>
      <c r="B18" s="469" t="s">
        <v>388</v>
      </c>
      <c r="C18" s="12"/>
      <c r="D18" s="12"/>
      <c r="E18" s="12"/>
      <c r="F18" s="12"/>
      <c r="G18" s="12"/>
      <c r="H18" s="12"/>
      <c r="I18" s="12"/>
      <c r="J18" s="12"/>
      <c r="K18" s="470"/>
      <c r="L18" s="471"/>
      <c r="M18" s="471"/>
      <c r="N18" s="471"/>
      <c r="O18" s="471"/>
      <c r="P18" s="471"/>
      <c r="Q18" s="471"/>
      <c r="R18" s="471"/>
      <c r="S18" s="471"/>
      <c r="T18" s="471"/>
      <c r="U18" s="471"/>
      <c r="V18" s="471"/>
      <c r="W18" s="471"/>
      <c r="X18" s="471"/>
      <c r="Y18" s="471"/>
      <c r="Z18" s="471"/>
      <c r="AA18" s="471"/>
      <c r="AB18" s="471"/>
      <c r="AC18" s="471"/>
      <c r="AD18" s="471"/>
      <c r="AE18" s="471"/>
      <c r="AF18" s="471"/>
      <c r="AG18" s="471"/>
      <c r="AH18" s="471"/>
      <c r="AI18" s="471"/>
      <c r="AJ18" s="471"/>
      <c r="AK18" s="471"/>
      <c r="AL18" s="471"/>
      <c r="AM18" s="467"/>
    </row>
    <row r="19" spans="1:39" s="298" customFormat="1" ht="20.100000000000001" customHeight="1" x14ac:dyDescent="0.25">
      <c r="A19" s="466"/>
      <c r="B19" s="469" t="s">
        <v>389</v>
      </c>
      <c r="C19" s="12"/>
      <c r="D19" s="12"/>
      <c r="E19" s="12"/>
      <c r="F19" s="12"/>
      <c r="G19" s="12"/>
      <c r="H19" s="12"/>
      <c r="I19" s="12"/>
      <c r="J19" s="12"/>
      <c r="K19" s="470"/>
      <c r="L19" s="472"/>
      <c r="M19" s="472"/>
      <c r="N19" s="472"/>
      <c r="O19" s="472"/>
      <c r="P19" s="472"/>
      <c r="Q19" s="472"/>
      <c r="R19" s="472"/>
      <c r="S19" s="472"/>
      <c r="T19" s="472"/>
      <c r="U19" s="472"/>
      <c r="V19" s="472"/>
      <c r="W19" s="472"/>
      <c r="X19" s="472"/>
      <c r="Y19" s="472"/>
      <c r="Z19" s="472"/>
      <c r="AA19" s="472"/>
      <c r="AB19" s="472"/>
      <c r="AC19" s="472"/>
      <c r="AD19" s="472"/>
      <c r="AE19" s="472"/>
      <c r="AF19" s="472"/>
      <c r="AG19" s="472"/>
      <c r="AH19" s="472"/>
      <c r="AI19" s="472"/>
      <c r="AJ19" s="472"/>
      <c r="AK19" s="472"/>
      <c r="AL19" s="472"/>
      <c r="AM19" s="467"/>
    </row>
    <row r="20" spans="1:39" s="298" customFormat="1" ht="20.100000000000001" customHeight="1" x14ac:dyDescent="0.25">
      <c r="A20" s="466"/>
      <c r="B20" s="469" t="s">
        <v>390</v>
      </c>
      <c r="C20" s="12"/>
      <c r="D20" s="12"/>
      <c r="E20" s="12"/>
      <c r="F20" s="12"/>
      <c r="G20" s="12"/>
      <c r="H20" s="12"/>
      <c r="I20" s="12"/>
      <c r="J20" s="12"/>
      <c r="K20" s="470"/>
      <c r="L20" s="468"/>
      <c r="M20" s="468"/>
      <c r="N20" s="468"/>
      <c r="O20" s="468"/>
      <c r="P20" s="468"/>
      <c r="Q20" s="468"/>
      <c r="R20" s="468"/>
      <c r="S20" s="468"/>
      <c r="T20" s="468"/>
      <c r="U20" s="468"/>
      <c r="V20" s="468"/>
      <c r="W20" s="468"/>
      <c r="X20" s="468"/>
      <c r="Y20" s="468"/>
      <c r="Z20" s="468"/>
      <c r="AA20" s="468"/>
      <c r="AB20" s="468"/>
      <c r="AC20" s="468"/>
      <c r="AD20" s="468"/>
      <c r="AE20" s="468"/>
      <c r="AF20" s="468"/>
      <c r="AG20" s="468"/>
      <c r="AH20" s="468"/>
      <c r="AI20" s="468"/>
      <c r="AJ20" s="468"/>
      <c r="AK20" s="468"/>
      <c r="AL20" s="468"/>
      <c r="AM20" s="467"/>
    </row>
    <row r="21" spans="1:39" s="298" customFormat="1" ht="20.100000000000001" customHeight="1" x14ac:dyDescent="0.25">
      <c r="A21" s="466"/>
      <c r="B21" s="469" t="s">
        <v>391</v>
      </c>
      <c r="C21" s="12"/>
      <c r="D21" s="12"/>
      <c r="E21" s="12"/>
      <c r="F21" s="12"/>
      <c r="G21" s="12"/>
      <c r="H21" s="12"/>
      <c r="I21" s="12"/>
      <c r="J21" s="12"/>
      <c r="K21" s="470"/>
      <c r="L21" s="468"/>
      <c r="M21" s="468"/>
      <c r="N21" s="468"/>
      <c r="O21" s="468"/>
      <c r="P21" s="468"/>
      <c r="Q21" s="468"/>
      <c r="R21" s="468"/>
      <c r="S21" s="468"/>
      <c r="T21" s="468"/>
      <c r="U21" s="468"/>
      <c r="V21" s="468"/>
      <c r="W21" s="468"/>
      <c r="X21" s="468"/>
      <c r="Y21" s="468"/>
      <c r="Z21" s="468"/>
      <c r="AA21" s="468"/>
      <c r="AB21" s="468"/>
      <c r="AC21" s="468"/>
      <c r="AD21" s="468"/>
      <c r="AE21" s="468"/>
      <c r="AF21" s="468"/>
      <c r="AG21" s="468"/>
      <c r="AH21" s="468"/>
      <c r="AI21" s="468"/>
      <c r="AJ21" s="468"/>
      <c r="AK21" s="468"/>
      <c r="AL21" s="468"/>
      <c r="AM21" s="467"/>
    </row>
    <row r="22" spans="1:39" s="298" customFormat="1" ht="20.100000000000001" customHeight="1" x14ac:dyDescent="0.25">
      <c r="A22" s="466"/>
      <c r="B22" s="469" t="s">
        <v>392</v>
      </c>
      <c r="C22" s="12"/>
      <c r="D22" s="12"/>
      <c r="E22" s="12"/>
      <c r="F22" s="12"/>
      <c r="G22" s="12"/>
      <c r="H22" s="12"/>
      <c r="I22" s="12"/>
      <c r="J22" s="12"/>
      <c r="K22" s="470"/>
      <c r="L22" s="468"/>
      <c r="M22" s="468"/>
      <c r="N22" s="468"/>
      <c r="O22" s="468"/>
      <c r="P22" s="468"/>
      <c r="Q22" s="468"/>
      <c r="R22" s="468"/>
      <c r="S22" s="468"/>
      <c r="T22" s="468"/>
      <c r="U22" s="468"/>
      <c r="V22" s="468"/>
      <c r="W22" s="468"/>
      <c r="X22" s="468"/>
      <c r="Y22" s="468"/>
      <c r="Z22" s="468"/>
      <c r="AA22" s="468"/>
      <c r="AB22" s="468"/>
      <c r="AC22" s="468"/>
      <c r="AD22" s="468"/>
      <c r="AE22" s="468"/>
      <c r="AF22" s="468"/>
      <c r="AG22" s="468"/>
      <c r="AH22" s="468"/>
      <c r="AI22" s="468"/>
      <c r="AJ22" s="468"/>
      <c r="AK22" s="468"/>
      <c r="AL22" s="468"/>
      <c r="AM22" s="467"/>
    </row>
    <row r="23" spans="1:39" s="298" customFormat="1" ht="5.0999999999999996" customHeight="1" x14ac:dyDescent="0.25">
      <c r="A23" s="466"/>
      <c r="AM23" s="467"/>
    </row>
    <row r="24" spans="1:39" s="298" customFormat="1" ht="20.100000000000001" customHeight="1" x14ac:dyDescent="0.25">
      <c r="A24" s="473" t="s">
        <v>393</v>
      </c>
      <c r="B24" s="39"/>
      <c r="C24" s="39"/>
      <c r="D24" s="39"/>
      <c r="E24" s="39"/>
      <c r="F24" s="39"/>
      <c r="G24" s="39"/>
      <c r="H24" s="39"/>
      <c r="I24" s="39"/>
      <c r="J24" s="39"/>
      <c r="K24" s="39"/>
      <c r="L24" s="39"/>
      <c r="M24" s="39"/>
      <c r="N24" s="39"/>
      <c r="O24" s="39"/>
      <c r="P24" s="39"/>
      <c r="Q24" s="39"/>
      <c r="R24" s="39"/>
      <c r="S24" s="39"/>
      <c r="T24" s="39"/>
      <c r="U24" s="39"/>
      <c r="V24" s="39"/>
      <c r="W24" s="39"/>
      <c r="X24" s="39"/>
      <c r="Y24" s="39"/>
      <c r="Z24" s="39"/>
      <c r="AA24" s="39"/>
      <c r="AB24" s="39"/>
      <c r="AC24" s="39"/>
      <c r="AD24" s="39"/>
      <c r="AE24" s="39"/>
      <c r="AF24" s="39"/>
      <c r="AG24" s="39"/>
      <c r="AH24" s="39"/>
      <c r="AI24" s="39"/>
      <c r="AJ24" s="39"/>
      <c r="AK24" s="39"/>
      <c r="AL24" s="39"/>
      <c r="AM24" s="474"/>
    </row>
    <row r="25" spans="1:39" s="298" customFormat="1" ht="5.0999999999999996" customHeight="1" x14ac:dyDescent="0.25">
      <c r="A25" s="466"/>
      <c r="AM25" s="467"/>
    </row>
    <row r="26" spans="1:39" s="298" customFormat="1" ht="20.100000000000001" customHeight="1" x14ac:dyDescent="0.25">
      <c r="A26" s="466"/>
      <c r="B26" s="468" t="s">
        <v>394</v>
      </c>
      <c r="C26" s="468"/>
      <c r="D26" s="468"/>
      <c r="E26" s="468"/>
      <c r="F26" s="468"/>
      <c r="G26" s="468"/>
      <c r="H26" s="468"/>
      <c r="I26" s="468"/>
      <c r="J26" s="468"/>
      <c r="K26" s="468"/>
      <c r="L26" s="468"/>
      <c r="M26" s="468"/>
      <c r="N26" s="468"/>
      <c r="O26" s="468"/>
      <c r="P26" s="468"/>
      <c r="Q26" s="468"/>
      <c r="R26" s="468"/>
      <c r="S26" s="468"/>
      <c r="T26" s="468"/>
      <c r="U26" s="468"/>
      <c r="V26" s="468"/>
      <c r="W26" s="468"/>
      <c r="X26" s="468"/>
      <c r="Y26" s="468"/>
      <c r="Z26" s="468"/>
      <c r="AA26" s="468"/>
      <c r="AB26" s="468"/>
      <c r="AC26" s="468"/>
      <c r="AD26" s="468"/>
      <c r="AE26" s="468"/>
      <c r="AF26" s="468"/>
      <c r="AG26" s="468"/>
      <c r="AH26" s="468"/>
      <c r="AI26" s="468"/>
      <c r="AJ26" s="468"/>
      <c r="AK26" s="468"/>
      <c r="AL26" s="468"/>
      <c r="AM26" s="467"/>
    </row>
    <row r="27" spans="1:39" s="298" customFormat="1" ht="20.100000000000001" customHeight="1" x14ac:dyDescent="0.25">
      <c r="A27" s="466"/>
      <c r="B27" s="468" t="s">
        <v>395</v>
      </c>
      <c r="C27" s="468"/>
      <c r="D27" s="468"/>
      <c r="E27" s="468"/>
      <c r="F27" s="468"/>
      <c r="G27" s="468"/>
      <c r="H27" s="468"/>
      <c r="I27" s="468"/>
      <c r="J27" s="468"/>
      <c r="K27" s="468"/>
      <c r="L27" s="468"/>
      <c r="M27" s="468"/>
      <c r="N27" s="468"/>
      <c r="O27" s="468"/>
      <c r="P27" s="468"/>
      <c r="Q27" s="468"/>
      <c r="R27" s="468"/>
      <c r="S27" s="468"/>
      <c r="T27" s="468"/>
      <c r="U27" s="468"/>
      <c r="V27" s="468"/>
      <c r="W27" s="468"/>
      <c r="X27" s="468"/>
      <c r="Y27" s="468"/>
      <c r="Z27" s="468"/>
      <c r="AA27" s="468"/>
      <c r="AB27" s="468"/>
      <c r="AC27" s="468"/>
      <c r="AD27" s="468"/>
      <c r="AE27" s="468"/>
      <c r="AF27" s="468"/>
      <c r="AG27" s="468"/>
      <c r="AH27" s="468"/>
      <c r="AI27" s="468"/>
      <c r="AJ27" s="468"/>
      <c r="AK27" s="468"/>
      <c r="AL27" s="468"/>
      <c r="AM27" s="467"/>
    </row>
    <row r="28" spans="1:39" s="298" customFormat="1" ht="20.100000000000001" customHeight="1" x14ac:dyDescent="0.25">
      <c r="A28" s="466"/>
      <c r="B28" s="468" t="s">
        <v>396</v>
      </c>
      <c r="C28" s="468"/>
      <c r="D28" s="468"/>
      <c r="E28" s="468"/>
      <c r="F28" s="468"/>
      <c r="G28" s="468"/>
      <c r="H28" s="468"/>
      <c r="I28" s="468"/>
      <c r="J28" s="468"/>
      <c r="K28" s="468"/>
      <c r="L28" s="468"/>
      <c r="M28" s="468"/>
      <c r="N28" s="468"/>
      <c r="O28" s="468"/>
      <c r="P28" s="468"/>
      <c r="Q28" s="468"/>
      <c r="R28" s="468"/>
      <c r="S28" s="468"/>
      <c r="T28" s="468"/>
      <c r="U28" s="468"/>
      <c r="V28" s="468"/>
      <c r="W28" s="468"/>
      <c r="X28" s="468"/>
      <c r="Y28" s="468"/>
      <c r="Z28" s="468"/>
      <c r="AA28" s="468"/>
      <c r="AB28" s="468"/>
      <c r="AC28" s="468"/>
      <c r="AD28" s="468"/>
      <c r="AE28" s="468"/>
      <c r="AF28" s="468"/>
      <c r="AG28" s="468"/>
      <c r="AH28" s="468"/>
      <c r="AI28" s="468"/>
      <c r="AJ28" s="468"/>
      <c r="AK28" s="468"/>
      <c r="AL28" s="468"/>
      <c r="AM28" s="467"/>
    </row>
    <row r="29" spans="1:39" s="298" customFormat="1" ht="5.0999999999999996" customHeight="1" x14ac:dyDescent="0.25">
      <c r="A29" s="466"/>
      <c r="AM29" s="467"/>
    </row>
    <row r="30" spans="1:39" s="298" customFormat="1" ht="20.100000000000001" customHeight="1" x14ac:dyDescent="0.25">
      <c r="A30" s="473" t="s">
        <v>397</v>
      </c>
      <c r="B30" s="39"/>
      <c r="C30" s="39"/>
      <c r="D30" s="39"/>
      <c r="E30" s="39"/>
      <c r="F30" s="39"/>
      <c r="G30" s="39"/>
      <c r="H30" s="39"/>
      <c r="I30" s="39"/>
      <c r="J30" s="39"/>
      <c r="K30" s="39"/>
      <c r="L30" s="39"/>
      <c r="M30" s="39"/>
      <c r="N30" s="39"/>
      <c r="O30" s="39"/>
      <c r="P30" s="39"/>
      <c r="Q30" s="39"/>
      <c r="R30" s="39"/>
      <c r="S30" s="39"/>
      <c r="T30" s="39"/>
      <c r="U30" s="39"/>
      <c r="V30" s="39"/>
      <c r="W30" s="39"/>
      <c r="X30" s="39"/>
      <c r="Y30" s="39"/>
      <c r="Z30" s="39"/>
      <c r="AA30" s="39"/>
      <c r="AB30" s="39"/>
      <c r="AC30" s="39"/>
      <c r="AD30" s="39"/>
      <c r="AE30" s="39"/>
      <c r="AF30" s="39"/>
      <c r="AG30" s="39"/>
      <c r="AH30" s="39"/>
      <c r="AI30" s="39"/>
      <c r="AJ30" s="39"/>
      <c r="AK30" s="39"/>
      <c r="AL30" s="39"/>
      <c r="AM30" s="474"/>
    </row>
    <row r="31" spans="1:39" s="298" customFormat="1" ht="5.0999999999999996" customHeight="1" x14ac:dyDescent="0.25">
      <c r="A31" s="466"/>
      <c r="AC31" s="475"/>
      <c r="AM31" s="467"/>
    </row>
    <row r="32" spans="1:39" s="298" customFormat="1" ht="20.100000000000001" customHeight="1" x14ac:dyDescent="0.25">
      <c r="A32" s="466"/>
      <c r="B32" s="476" t="s">
        <v>398</v>
      </c>
      <c r="C32" s="477"/>
      <c r="D32" s="477"/>
      <c r="E32" s="477"/>
      <c r="F32" s="477"/>
      <c r="G32" s="477"/>
      <c r="H32" s="477"/>
      <c r="I32" s="477"/>
      <c r="J32" s="478"/>
      <c r="L32" s="479" t="s">
        <v>399</v>
      </c>
      <c r="M32" s="480"/>
      <c r="N32" s="480"/>
      <c r="O32" s="480"/>
      <c r="P32" s="480"/>
      <c r="Q32" s="480"/>
      <c r="R32" s="480"/>
      <c r="S32" s="480"/>
      <c r="T32" s="480"/>
      <c r="U32" s="480"/>
      <c r="V32" s="480"/>
      <c r="W32" s="480"/>
      <c r="X32" s="480"/>
      <c r="Y32" s="480"/>
      <c r="Z32" s="480"/>
      <c r="AA32" s="480"/>
      <c r="AB32" s="480"/>
      <c r="AC32" s="480"/>
      <c r="AD32" s="480"/>
      <c r="AE32" s="480"/>
      <c r="AF32" s="480"/>
      <c r="AG32" s="480"/>
      <c r="AH32" s="480"/>
      <c r="AI32" s="480"/>
      <c r="AJ32" s="480"/>
      <c r="AK32" s="480"/>
      <c r="AL32" s="481"/>
      <c r="AM32" s="482"/>
    </row>
    <row r="33" spans="1:62" s="298" customFormat="1" ht="5.0999999999999996" customHeight="1" x14ac:dyDescent="0.25">
      <c r="A33" s="466"/>
      <c r="AC33" s="475"/>
      <c r="AM33" s="467"/>
    </row>
    <row r="34" spans="1:62" s="298" customFormat="1" ht="20.100000000000001" customHeight="1" x14ac:dyDescent="0.25">
      <c r="A34" s="466"/>
      <c r="B34" s="483"/>
      <c r="C34" s="475" t="s">
        <v>400</v>
      </c>
      <c r="L34" s="483"/>
      <c r="M34" s="484" t="s">
        <v>401</v>
      </c>
      <c r="N34" s="475"/>
      <c r="O34" s="475"/>
      <c r="X34" s="483"/>
      <c r="Y34" s="484" t="s">
        <v>402</v>
      </c>
      <c r="AA34" s="475"/>
      <c r="AB34" s="475"/>
      <c r="AC34" s="475"/>
      <c r="AD34" s="483"/>
      <c r="AE34" s="484" t="s">
        <v>403</v>
      </c>
      <c r="AH34" s="475"/>
      <c r="AJ34" s="475"/>
      <c r="AK34" s="475"/>
      <c r="AL34" s="475"/>
      <c r="AM34" s="482"/>
    </row>
    <row r="35" spans="1:62" s="298" customFormat="1" ht="5.0999999999999996" customHeight="1" x14ac:dyDescent="0.25">
      <c r="A35" s="466"/>
      <c r="C35" s="475"/>
      <c r="N35" s="475"/>
      <c r="O35" s="475"/>
      <c r="AA35" s="475"/>
      <c r="AB35" s="475"/>
      <c r="AC35" s="475"/>
      <c r="AD35" s="475"/>
      <c r="AJ35" s="475"/>
      <c r="AK35" s="475"/>
      <c r="AL35" s="475"/>
      <c r="AM35" s="482"/>
    </row>
    <row r="36" spans="1:62" s="298" customFormat="1" ht="20.100000000000001" customHeight="1" x14ac:dyDescent="0.25">
      <c r="A36" s="466"/>
      <c r="B36" s="483"/>
      <c r="C36" s="475" t="s">
        <v>404</v>
      </c>
      <c r="L36" s="483"/>
      <c r="M36" s="484" t="s">
        <v>405</v>
      </c>
      <c r="N36" s="475"/>
      <c r="O36" s="475"/>
      <c r="X36" s="483"/>
      <c r="Y36" s="484" t="s">
        <v>406</v>
      </c>
      <c r="AB36" s="475"/>
      <c r="AC36" s="475"/>
      <c r="AD36" s="475"/>
      <c r="AG36" s="475"/>
      <c r="AH36" s="475"/>
      <c r="AI36" s="475"/>
      <c r="AJ36" s="475"/>
      <c r="AK36" s="475"/>
      <c r="AL36" s="475"/>
      <c r="AM36" s="467"/>
    </row>
    <row r="37" spans="1:62" s="298" customFormat="1" ht="5.0999999999999996" customHeight="1" x14ac:dyDescent="0.25">
      <c r="A37" s="466"/>
      <c r="K37" s="475"/>
      <c r="N37" s="475"/>
      <c r="O37" s="475"/>
      <c r="Z37" s="475"/>
      <c r="AA37" s="475"/>
      <c r="AB37" s="475"/>
      <c r="AC37" s="475"/>
      <c r="AD37" s="475"/>
      <c r="AF37" s="475"/>
      <c r="AG37" s="475"/>
      <c r="AH37" s="475"/>
      <c r="AI37" s="475"/>
      <c r="AJ37" s="475"/>
      <c r="AK37" s="475"/>
      <c r="AL37" s="475"/>
      <c r="AM37" s="467"/>
    </row>
    <row r="38" spans="1:62" s="298" customFormat="1" ht="20.100000000000001" customHeight="1" x14ac:dyDescent="0.25">
      <c r="A38" s="466"/>
      <c r="B38" s="483"/>
      <c r="C38" s="475" t="s">
        <v>407</v>
      </c>
      <c r="AM38" s="467"/>
    </row>
    <row r="39" spans="1:62" s="298" customFormat="1" ht="5.0999999999999996" customHeight="1" x14ac:dyDescent="0.25">
      <c r="A39" s="466"/>
      <c r="W39" s="475"/>
      <c r="AM39" s="467"/>
    </row>
    <row r="40" spans="1:62" s="298" customFormat="1" ht="20.100000000000001" customHeight="1" x14ac:dyDescent="0.25">
      <c r="A40" s="466"/>
      <c r="B40" s="483"/>
      <c r="C40" s="475" t="s">
        <v>408</v>
      </c>
      <c r="W40" s="475"/>
      <c r="AM40" s="467"/>
    </row>
    <row r="41" spans="1:62" s="298" customFormat="1" ht="5.0999999999999996" customHeight="1" x14ac:dyDescent="0.25">
      <c r="A41" s="466"/>
      <c r="W41" s="475"/>
      <c r="AM41" s="467"/>
    </row>
    <row r="42" spans="1:62" s="298" customFormat="1" ht="20.100000000000001" customHeight="1" x14ac:dyDescent="0.25">
      <c r="A42" s="466"/>
      <c r="B42" s="469" t="s">
        <v>409</v>
      </c>
      <c r="C42" s="12"/>
      <c r="D42" s="12"/>
      <c r="E42" s="12"/>
      <c r="F42" s="12"/>
      <c r="G42" s="12"/>
      <c r="H42" s="12"/>
      <c r="I42" s="12"/>
      <c r="J42" s="470"/>
      <c r="L42" s="483"/>
      <c r="M42" s="475" t="s">
        <v>410</v>
      </c>
      <c r="X42" s="483"/>
      <c r="Y42" s="475" t="s">
        <v>411</v>
      </c>
      <c r="AM42" s="467"/>
    </row>
    <row r="43" spans="1:62" s="298" customFormat="1" ht="5.0999999999999996" customHeight="1" x14ac:dyDescent="0.25">
      <c r="A43" s="466"/>
      <c r="W43" s="475"/>
      <c r="AM43" s="467"/>
    </row>
    <row r="44" spans="1:62" s="298" customFormat="1" ht="20.100000000000001" customHeight="1" x14ac:dyDescent="0.25">
      <c r="A44" s="473" t="s">
        <v>412</v>
      </c>
      <c r="B44" s="39"/>
      <c r="C44" s="39"/>
      <c r="D44" s="39"/>
      <c r="E44" s="39"/>
      <c r="F44" s="39"/>
      <c r="G44" s="39"/>
      <c r="H44" s="39"/>
      <c r="I44" s="39"/>
      <c r="J44" s="39"/>
      <c r="K44" s="39"/>
      <c r="L44" s="39"/>
      <c r="M44" s="39"/>
      <c r="N44" s="39"/>
      <c r="O44" s="39"/>
      <c r="P44" s="39"/>
      <c r="Q44" s="39"/>
      <c r="R44" s="39"/>
      <c r="S44" s="39"/>
      <c r="T44" s="39"/>
      <c r="U44" s="39"/>
      <c r="V44" s="39"/>
      <c r="W44" s="39"/>
      <c r="X44" s="39"/>
      <c r="Y44" s="39"/>
      <c r="Z44" s="39"/>
      <c r="AA44" s="39"/>
      <c r="AB44" s="39"/>
      <c r="AC44" s="39"/>
      <c r="AD44" s="39"/>
      <c r="AE44" s="39"/>
      <c r="AF44" s="39"/>
      <c r="AG44" s="39"/>
      <c r="AH44" s="39"/>
      <c r="AI44" s="39"/>
      <c r="AJ44" s="39"/>
      <c r="AK44" s="39"/>
      <c r="AL44" s="39"/>
      <c r="AM44" s="474"/>
    </row>
    <row r="45" spans="1:62" s="298" customFormat="1" ht="5.0999999999999996" customHeight="1" x14ac:dyDescent="0.25">
      <c r="A45" s="466"/>
      <c r="B45" s="241"/>
      <c r="C45" s="241"/>
      <c r="D45" s="241"/>
      <c r="E45" s="241"/>
      <c r="F45" s="241"/>
      <c r="G45" s="241"/>
      <c r="H45" s="241"/>
      <c r="I45" s="241"/>
      <c r="J45" s="485"/>
      <c r="K45" s="485"/>
      <c r="L45" s="485"/>
      <c r="M45" s="485"/>
      <c r="N45" s="485"/>
      <c r="O45" s="485"/>
      <c r="P45" s="485"/>
      <c r="Q45" s="485"/>
      <c r="R45" s="485"/>
      <c r="S45" s="485"/>
      <c r="T45" s="485"/>
      <c r="U45" s="485"/>
      <c r="V45" s="241"/>
      <c r="W45" s="241"/>
      <c r="X45" s="241"/>
      <c r="Y45" s="241"/>
      <c r="Z45" s="241"/>
      <c r="AA45" s="241"/>
      <c r="AB45" s="241"/>
      <c r="AC45" s="486"/>
      <c r="AD45" s="486"/>
      <c r="AE45" s="486"/>
      <c r="AF45" s="486"/>
      <c r="AG45" s="486"/>
      <c r="AH45" s="486"/>
      <c r="AI45" s="241"/>
      <c r="AJ45" s="241"/>
      <c r="AK45" s="241"/>
      <c r="AL45" s="241"/>
      <c r="AM45" s="487"/>
    </row>
    <row r="46" spans="1:62" s="298" customFormat="1" ht="20.100000000000001" customHeight="1" x14ac:dyDescent="0.25">
      <c r="A46" s="466"/>
      <c r="E46" s="488"/>
      <c r="F46" s="475" t="s">
        <v>413</v>
      </c>
      <c r="G46" s="241"/>
      <c r="H46" s="241"/>
      <c r="I46" s="241"/>
      <c r="L46" s="488"/>
      <c r="M46" s="475" t="s">
        <v>804</v>
      </c>
      <c r="N46" s="241"/>
      <c r="O46" s="241"/>
      <c r="P46" s="241"/>
      <c r="R46" s="488"/>
      <c r="S46" s="475" t="s">
        <v>414</v>
      </c>
      <c r="T46" s="475"/>
      <c r="X46" s="488"/>
      <c r="Y46" s="475" t="s">
        <v>415</v>
      </c>
      <c r="AC46" s="475"/>
      <c r="AD46" s="488"/>
      <c r="AE46" s="475" t="s">
        <v>416</v>
      </c>
      <c r="AI46" s="489"/>
      <c r="AL46" s="475"/>
      <c r="AM46" s="482"/>
    </row>
    <row r="47" spans="1:62" s="298" customFormat="1" ht="5.0999999999999996" customHeight="1" x14ac:dyDescent="0.25">
      <c r="A47" s="466"/>
      <c r="G47" s="241"/>
      <c r="H47" s="241"/>
      <c r="I47" s="241"/>
      <c r="J47" s="475"/>
      <c r="L47" s="475"/>
      <c r="M47" s="475"/>
      <c r="N47" s="241"/>
      <c r="O47" s="241"/>
      <c r="P47" s="241"/>
      <c r="R47" s="475"/>
      <c r="S47" s="475"/>
      <c r="T47" s="475"/>
      <c r="X47" s="475"/>
      <c r="Y47" s="475"/>
      <c r="AC47" s="475"/>
      <c r="AD47" s="475"/>
      <c r="AE47" s="475"/>
      <c r="AI47" s="475"/>
      <c r="AL47" s="475"/>
      <c r="AM47" s="482"/>
      <c r="AV47" s="475"/>
      <c r="AW47" s="475"/>
      <c r="AX47" s="475"/>
      <c r="BJ47" s="475"/>
    </row>
    <row r="48" spans="1:62" s="298" customFormat="1" ht="20.100000000000001" customHeight="1" x14ac:dyDescent="0.25">
      <c r="A48" s="466"/>
      <c r="E48" s="488"/>
      <c r="F48" s="475" t="s">
        <v>417</v>
      </c>
      <c r="G48" s="241"/>
      <c r="H48" s="241"/>
      <c r="I48" s="241"/>
      <c r="L48" s="488"/>
      <c r="M48" s="475" t="s">
        <v>418</v>
      </c>
      <c r="N48" s="475"/>
      <c r="R48" s="488"/>
      <c r="S48" s="475" t="s">
        <v>419</v>
      </c>
      <c r="W48" s="475"/>
      <c r="X48" s="488"/>
      <c r="AI48" s="475"/>
      <c r="AL48" s="475"/>
      <c r="AM48" s="482"/>
      <c r="AV48" s="475"/>
      <c r="AW48" s="475"/>
      <c r="AX48" s="475"/>
      <c r="BJ48" s="475"/>
    </row>
    <row r="49" spans="1:62" s="298" customFormat="1" ht="5.0999999999999996" customHeight="1" x14ac:dyDescent="0.25">
      <c r="A49" s="466"/>
      <c r="B49" s="475"/>
      <c r="C49" s="475"/>
      <c r="D49" s="241"/>
      <c r="E49" s="241"/>
      <c r="F49" s="241"/>
      <c r="G49" s="241"/>
      <c r="H49" s="241"/>
      <c r="I49" s="241"/>
      <c r="J49" s="475"/>
      <c r="AC49" s="475"/>
      <c r="AI49" s="475"/>
      <c r="AL49" s="475"/>
      <c r="AM49" s="482"/>
      <c r="AV49" s="475"/>
      <c r="AW49" s="475"/>
      <c r="AX49" s="475"/>
      <c r="BJ49" s="475"/>
    </row>
    <row r="50" spans="1:62" s="298" customFormat="1" ht="20.100000000000001" customHeight="1" x14ac:dyDescent="0.25">
      <c r="A50" s="473" t="s">
        <v>421</v>
      </c>
      <c r="B50" s="39"/>
      <c r="C50" s="39"/>
      <c r="D50" s="39"/>
      <c r="E50" s="39"/>
      <c r="F50" s="39"/>
      <c r="G50" s="39"/>
      <c r="H50" s="39"/>
      <c r="I50" s="39"/>
      <c r="J50" s="39"/>
      <c r="K50" s="39"/>
      <c r="L50" s="39"/>
      <c r="M50" s="39"/>
      <c r="N50" s="39"/>
      <c r="O50" s="39"/>
      <c r="P50" s="39"/>
      <c r="Q50" s="39"/>
      <c r="R50" s="39"/>
      <c r="S50" s="39"/>
      <c r="T50" s="39"/>
      <c r="U50" s="39"/>
      <c r="V50" s="39"/>
      <c r="W50" s="39"/>
      <c r="X50" s="39"/>
      <c r="Y50" s="39"/>
      <c r="Z50" s="39"/>
      <c r="AA50" s="39"/>
      <c r="AB50" s="39"/>
      <c r="AC50" s="39"/>
      <c r="AD50" s="39"/>
      <c r="AE50" s="39"/>
      <c r="AF50" s="39"/>
      <c r="AG50" s="39"/>
      <c r="AH50" s="39"/>
      <c r="AI50" s="39"/>
      <c r="AJ50" s="39"/>
      <c r="AK50" s="39"/>
      <c r="AL50" s="39"/>
      <c r="AM50" s="474"/>
    </row>
    <row r="51" spans="1:62" s="298" customFormat="1" ht="5.0999999999999996" customHeight="1" x14ac:dyDescent="0.25">
      <c r="A51" s="466"/>
      <c r="B51" s="241"/>
      <c r="C51" s="241"/>
      <c r="D51" s="241"/>
      <c r="E51" s="241"/>
      <c r="F51" s="241"/>
      <c r="G51" s="241"/>
      <c r="H51" s="241"/>
      <c r="I51" s="241"/>
      <c r="J51" s="485"/>
      <c r="K51" s="485"/>
      <c r="L51" s="485"/>
      <c r="M51" s="485"/>
      <c r="N51" s="485"/>
      <c r="O51" s="485"/>
      <c r="P51" s="485"/>
      <c r="Q51" s="485"/>
      <c r="R51" s="485"/>
      <c r="S51" s="485"/>
      <c r="T51" s="485"/>
      <c r="U51" s="485"/>
      <c r="V51" s="241"/>
      <c r="W51" s="241"/>
      <c r="X51" s="241"/>
      <c r="Y51" s="241"/>
      <c r="Z51" s="241"/>
      <c r="AA51" s="241"/>
      <c r="AB51" s="241"/>
      <c r="AC51" s="486"/>
      <c r="AD51" s="486"/>
      <c r="AE51" s="486"/>
      <c r="AF51" s="486"/>
      <c r="AG51" s="486"/>
      <c r="AH51" s="486"/>
      <c r="AI51" s="241"/>
      <c r="AJ51" s="241"/>
      <c r="AK51" s="241"/>
      <c r="AL51" s="241"/>
      <c r="AM51" s="487"/>
    </row>
    <row r="52" spans="1:62" s="298" customFormat="1" ht="20.100000000000001" customHeight="1" x14ac:dyDescent="0.25">
      <c r="A52" s="466"/>
      <c r="B52" s="241"/>
      <c r="E52" s="488"/>
      <c r="F52" s="475" t="s">
        <v>429</v>
      </c>
      <c r="H52" s="241"/>
      <c r="I52" s="241"/>
      <c r="J52" s="475"/>
      <c r="L52" s="488"/>
      <c r="M52" s="475" t="s">
        <v>422</v>
      </c>
      <c r="N52" s="475"/>
      <c r="O52" s="475"/>
      <c r="P52" s="475"/>
      <c r="Q52" s="475"/>
      <c r="R52" s="488"/>
      <c r="S52" s="475" t="s">
        <v>423</v>
      </c>
      <c r="X52" s="488"/>
      <c r="Y52" s="475" t="s">
        <v>424</v>
      </c>
      <c r="AD52" s="488"/>
      <c r="AE52" s="475" t="s">
        <v>425</v>
      </c>
      <c r="AI52" s="489"/>
      <c r="AL52" s="475"/>
      <c r="AM52" s="482"/>
    </row>
    <row r="53" spans="1:62" s="298" customFormat="1" ht="5.0999999999999996" customHeight="1" x14ac:dyDescent="0.25">
      <c r="A53" s="466"/>
      <c r="B53" s="475"/>
      <c r="C53" s="475"/>
      <c r="D53" s="241"/>
      <c r="E53" s="241"/>
      <c r="F53" s="241"/>
      <c r="G53" s="241"/>
      <c r="H53" s="241"/>
      <c r="I53" s="241"/>
      <c r="J53" s="475"/>
      <c r="L53" s="475"/>
      <c r="M53" s="475"/>
      <c r="N53" s="475"/>
      <c r="O53" s="475"/>
      <c r="P53" s="475"/>
      <c r="Q53" s="475"/>
      <c r="R53" s="475"/>
      <c r="S53" s="475"/>
      <c r="X53" s="475"/>
      <c r="Y53" s="475"/>
      <c r="AD53" s="475"/>
      <c r="AE53" s="475"/>
      <c r="AI53" s="475"/>
      <c r="AL53" s="475"/>
      <c r="AM53" s="482"/>
    </row>
    <row r="54" spans="1:62" s="298" customFormat="1" ht="20.100000000000001" customHeight="1" x14ac:dyDescent="0.25">
      <c r="A54" s="466"/>
      <c r="B54" s="475"/>
      <c r="C54" s="475"/>
      <c r="D54" s="241"/>
      <c r="E54" s="488"/>
      <c r="F54" s="475" t="s">
        <v>428</v>
      </c>
      <c r="G54" s="475"/>
      <c r="H54" s="241"/>
      <c r="I54" s="241"/>
      <c r="J54" s="475"/>
      <c r="L54" s="488"/>
      <c r="M54" s="475" t="s">
        <v>426</v>
      </c>
      <c r="N54" s="241"/>
      <c r="O54" s="241"/>
      <c r="P54" s="475"/>
      <c r="Q54" s="475"/>
      <c r="R54" s="488"/>
      <c r="S54" s="475" t="s">
        <v>427</v>
      </c>
      <c r="T54" s="241"/>
      <c r="U54" s="241"/>
      <c r="V54" s="241"/>
      <c r="AB54" s="475"/>
      <c r="AC54" s="475"/>
      <c r="AI54" s="475"/>
      <c r="AL54" s="475"/>
      <c r="AM54" s="482"/>
    </row>
    <row r="55" spans="1:62" s="298" customFormat="1" ht="5.0999999999999996" customHeight="1" x14ac:dyDescent="0.25">
      <c r="A55" s="466"/>
      <c r="AM55" s="467"/>
    </row>
    <row r="56" spans="1:62" s="298" customFormat="1" ht="20.100000000000001" customHeight="1" x14ac:dyDescent="0.25">
      <c r="A56" s="473" t="s">
        <v>430</v>
      </c>
      <c r="B56" s="39"/>
      <c r="C56" s="39"/>
      <c r="D56" s="39"/>
      <c r="E56" s="39"/>
      <c r="F56" s="39"/>
      <c r="G56" s="39"/>
      <c r="H56" s="39"/>
      <c r="I56" s="39"/>
      <c r="J56" s="39"/>
      <c r="K56" s="39"/>
      <c r="L56" s="39"/>
      <c r="M56" s="39"/>
      <c r="N56" s="39"/>
      <c r="O56" s="39"/>
      <c r="P56" s="39"/>
      <c r="Q56" s="39"/>
      <c r="R56" s="39"/>
      <c r="S56" s="39"/>
      <c r="T56" s="39"/>
      <c r="U56" s="39"/>
      <c r="V56" s="39"/>
      <c r="W56" s="39"/>
      <c r="X56" s="39"/>
      <c r="Y56" s="39"/>
      <c r="Z56" s="39"/>
      <c r="AA56" s="39"/>
      <c r="AB56" s="39"/>
      <c r="AC56" s="39"/>
      <c r="AD56" s="39"/>
      <c r="AE56" s="39"/>
      <c r="AF56" s="39"/>
      <c r="AG56" s="39"/>
      <c r="AH56" s="39"/>
      <c r="AI56" s="39"/>
      <c r="AJ56" s="39"/>
      <c r="AK56" s="39"/>
      <c r="AL56" s="39"/>
      <c r="AM56" s="474"/>
    </row>
    <row r="57" spans="1:62" s="298" customFormat="1" ht="5.0999999999999996" customHeight="1" x14ac:dyDescent="0.25">
      <c r="A57" s="466"/>
      <c r="AM57" s="467"/>
    </row>
    <row r="58" spans="1:62" s="298" customFormat="1" ht="20.100000000000001" customHeight="1" x14ac:dyDescent="0.25">
      <c r="A58" s="466"/>
      <c r="B58" s="490" t="s">
        <v>431</v>
      </c>
      <c r="C58" s="27"/>
      <c r="D58" s="27"/>
      <c r="E58" s="27"/>
      <c r="F58" s="27"/>
      <c r="G58" s="27"/>
      <c r="H58" s="27"/>
      <c r="I58" s="27"/>
      <c r="J58" s="27"/>
      <c r="K58" s="468"/>
      <c r="L58" s="468"/>
      <c r="M58" s="468"/>
      <c r="N58" s="468"/>
      <c r="O58" s="468"/>
      <c r="R58" s="491" t="s">
        <v>432</v>
      </c>
      <c r="S58" s="72"/>
      <c r="T58" s="72"/>
      <c r="U58" s="72"/>
      <c r="V58" s="72"/>
      <c r="W58" s="492"/>
      <c r="X58" s="493"/>
      <c r="Y58" s="493"/>
      <c r="Z58" s="493"/>
      <c r="AA58" s="493"/>
      <c r="AD58" s="490" t="s">
        <v>433</v>
      </c>
      <c r="AE58" s="27"/>
      <c r="AF58" s="27"/>
      <c r="AG58" s="494"/>
      <c r="AH58" s="495"/>
      <c r="AI58" s="496"/>
      <c r="AJ58" s="496"/>
      <c r="AK58" s="496"/>
      <c r="AL58" s="497"/>
      <c r="AM58" s="467"/>
    </row>
    <row r="59" spans="1:62" s="298" customFormat="1" ht="5.0999999999999996" customHeight="1" x14ac:dyDescent="0.25">
      <c r="A59" s="466"/>
      <c r="AM59" s="467"/>
    </row>
    <row r="60" spans="1:62" s="298" customFormat="1" ht="20.100000000000001" customHeight="1" x14ac:dyDescent="0.25">
      <c r="A60" s="466"/>
      <c r="B60" s="493" t="s">
        <v>434</v>
      </c>
      <c r="C60" s="493"/>
      <c r="D60" s="493"/>
      <c r="E60" s="493"/>
      <c r="F60" s="493"/>
      <c r="G60" s="493"/>
      <c r="H60" s="493"/>
      <c r="I60" s="493"/>
      <c r="J60" s="493"/>
      <c r="L60" s="483"/>
      <c r="M60" s="475" t="s">
        <v>435</v>
      </c>
      <c r="R60" s="483"/>
      <c r="S60" s="475" t="s">
        <v>436</v>
      </c>
      <c r="X60" s="483"/>
      <c r="Y60" s="475" t="s">
        <v>437</v>
      </c>
      <c r="AD60" s="483"/>
      <c r="AE60" s="475" t="s">
        <v>805</v>
      </c>
      <c r="AM60" s="467"/>
    </row>
    <row r="61" spans="1:62" s="298" customFormat="1" ht="5.0999999999999996" customHeight="1" x14ac:dyDescent="0.25">
      <c r="A61" s="466"/>
      <c r="AM61" s="467"/>
    </row>
    <row r="62" spans="1:62" s="298" customFormat="1" ht="20.100000000000001" customHeight="1" x14ac:dyDescent="0.25">
      <c r="A62" s="466"/>
      <c r="B62" s="493" t="s">
        <v>438</v>
      </c>
      <c r="C62" s="493"/>
      <c r="D62" s="493"/>
      <c r="E62" s="493"/>
      <c r="F62" s="493"/>
      <c r="G62" s="493"/>
      <c r="H62" s="493"/>
      <c r="I62" s="493"/>
      <c r="J62" s="493"/>
      <c r="L62" s="483"/>
      <c r="M62" s="475" t="s">
        <v>47</v>
      </c>
      <c r="R62" s="483"/>
      <c r="S62" s="475" t="s">
        <v>439</v>
      </c>
      <c r="X62" s="483"/>
      <c r="Y62" s="298" t="s">
        <v>806</v>
      </c>
      <c r="AM62" s="467"/>
    </row>
    <row r="63" spans="1:62" s="298" customFormat="1" ht="5.0999999999999996" customHeight="1" x14ac:dyDescent="0.25">
      <c r="A63" s="466"/>
      <c r="AM63" s="467"/>
    </row>
    <row r="64" spans="1:62" s="298" customFormat="1" ht="20.100000000000001" customHeight="1" x14ac:dyDescent="0.25">
      <c r="A64" s="466"/>
      <c r="B64" s="493" t="s">
        <v>440</v>
      </c>
      <c r="C64" s="493"/>
      <c r="D64" s="493"/>
      <c r="E64" s="493"/>
      <c r="F64" s="493"/>
      <c r="G64" s="493"/>
      <c r="H64" s="493"/>
      <c r="I64" s="493"/>
      <c r="J64" s="493"/>
      <c r="L64" s="483"/>
      <c r="M64" s="475" t="s">
        <v>441</v>
      </c>
      <c r="R64" s="483"/>
      <c r="S64" s="475" t="s">
        <v>442</v>
      </c>
      <c r="X64" s="483"/>
      <c r="Y64" s="475" t="s">
        <v>443</v>
      </c>
      <c r="AM64" s="467"/>
    </row>
    <row r="65" spans="1:39" s="298" customFormat="1" ht="5.0999999999999996" customHeight="1" x14ac:dyDescent="0.25">
      <c r="A65" s="466"/>
      <c r="AM65" s="467"/>
    </row>
    <row r="66" spans="1:39" s="298" customFormat="1" ht="20.100000000000001" customHeight="1" x14ac:dyDescent="0.25">
      <c r="A66" s="466"/>
      <c r="B66" s="493" t="s">
        <v>444</v>
      </c>
      <c r="C66" s="493"/>
      <c r="D66" s="493"/>
      <c r="E66" s="493"/>
      <c r="F66" s="493"/>
      <c r="G66" s="493"/>
      <c r="H66" s="493"/>
      <c r="I66" s="493"/>
      <c r="J66" s="493"/>
      <c r="L66" s="483"/>
      <c r="M66" s="475" t="s">
        <v>445</v>
      </c>
      <c r="R66" s="483"/>
      <c r="S66" s="475" t="s">
        <v>807</v>
      </c>
      <c r="X66" s="483"/>
      <c r="Y66" s="475" t="s">
        <v>446</v>
      </c>
      <c r="AD66" s="483"/>
      <c r="AE66" s="475" t="s">
        <v>808</v>
      </c>
      <c r="AM66" s="467"/>
    </row>
    <row r="67" spans="1:39" s="298" customFormat="1" ht="5.0999999999999996" customHeight="1" x14ac:dyDescent="0.25">
      <c r="A67" s="466"/>
      <c r="AM67" s="467"/>
    </row>
    <row r="68" spans="1:39" s="298" customFormat="1" ht="20.100000000000001" customHeight="1" x14ac:dyDescent="0.25">
      <c r="A68" s="466"/>
      <c r="B68" s="493" t="s">
        <v>447</v>
      </c>
      <c r="C68" s="493"/>
      <c r="D68" s="493"/>
      <c r="E68" s="493"/>
      <c r="F68" s="493"/>
      <c r="G68" s="493"/>
      <c r="H68" s="493"/>
      <c r="I68" s="493"/>
      <c r="J68" s="493"/>
      <c r="L68" s="483"/>
      <c r="M68" s="475" t="s">
        <v>448</v>
      </c>
      <c r="R68" s="483"/>
      <c r="S68" s="475" t="s">
        <v>449</v>
      </c>
      <c r="AM68" s="467"/>
    </row>
    <row r="69" spans="1:39" s="298" customFormat="1" ht="5.0999999999999996" customHeight="1" x14ac:dyDescent="0.25">
      <c r="A69" s="466"/>
      <c r="AM69" s="467"/>
    </row>
    <row r="70" spans="1:39" s="298" customFormat="1" ht="20.100000000000001" customHeight="1" x14ac:dyDescent="0.25">
      <c r="A70" s="466"/>
      <c r="B70" s="493" t="s">
        <v>450</v>
      </c>
      <c r="C70" s="493"/>
      <c r="D70" s="493"/>
      <c r="E70" s="493"/>
      <c r="F70" s="493"/>
      <c r="G70" s="493"/>
      <c r="H70" s="493"/>
      <c r="I70" s="493"/>
      <c r="J70" s="493"/>
      <c r="L70" s="483"/>
      <c r="M70" s="475" t="s">
        <v>451</v>
      </c>
      <c r="R70" s="483"/>
      <c r="S70" s="475" t="s">
        <v>452</v>
      </c>
      <c r="X70" s="483"/>
      <c r="Y70" s="475" t="s">
        <v>453</v>
      </c>
      <c r="AE70" s="475"/>
      <c r="AM70" s="467"/>
    </row>
    <row r="71" spans="1:39" s="298" customFormat="1" ht="5.0999999999999996" customHeight="1" x14ac:dyDescent="0.25">
      <c r="A71" s="466"/>
      <c r="AM71" s="467"/>
    </row>
    <row r="72" spans="1:39" s="298" customFormat="1" ht="20.100000000000001" customHeight="1" x14ac:dyDescent="0.25">
      <c r="A72" s="473" t="s">
        <v>454</v>
      </c>
      <c r="B72" s="39"/>
      <c r="C72" s="39"/>
      <c r="D72" s="39"/>
      <c r="E72" s="39"/>
      <c r="F72" s="39"/>
      <c r="G72" s="39"/>
      <c r="H72" s="39"/>
      <c r="I72" s="39"/>
      <c r="J72" s="39"/>
      <c r="K72" s="39"/>
      <c r="L72" s="39"/>
      <c r="M72" s="39"/>
      <c r="N72" s="39"/>
      <c r="O72" s="39"/>
      <c r="P72" s="39"/>
      <c r="Q72" s="39"/>
      <c r="R72" s="39"/>
      <c r="S72" s="39"/>
      <c r="T72" s="39"/>
      <c r="U72" s="39"/>
      <c r="V72" s="39"/>
      <c r="W72" s="39"/>
      <c r="X72" s="39"/>
      <c r="Y72" s="39"/>
      <c r="Z72" s="39"/>
      <c r="AA72" s="39"/>
      <c r="AB72" s="39"/>
      <c r="AC72" s="39"/>
      <c r="AD72" s="39"/>
      <c r="AE72" s="39"/>
      <c r="AF72" s="39"/>
      <c r="AG72" s="39"/>
      <c r="AH72" s="39"/>
      <c r="AI72" s="39"/>
      <c r="AJ72" s="39"/>
      <c r="AK72" s="39"/>
      <c r="AL72" s="39"/>
      <c r="AM72" s="474"/>
    </row>
    <row r="73" spans="1:39" s="298" customFormat="1" ht="5.0999999999999996" customHeight="1" x14ac:dyDescent="0.25">
      <c r="A73" s="466"/>
      <c r="AM73" s="467"/>
    </row>
    <row r="74" spans="1:39" s="298" customFormat="1" ht="20.100000000000001" customHeight="1" x14ac:dyDescent="0.25">
      <c r="A74" s="466"/>
      <c r="B74" s="493" t="s">
        <v>455</v>
      </c>
      <c r="C74" s="493"/>
      <c r="D74" s="493"/>
      <c r="E74" s="493"/>
      <c r="F74" s="493"/>
      <c r="G74" s="493"/>
      <c r="H74" s="493"/>
      <c r="I74" s="493"/>
      <c r="J74" s="493"/>
      <c r="L74" s="483"/>
      <c r="M74" s="475" t="s">
        <v>456</v>
      </c>
      <c r="R74" s="483"/>
      <c r="S74" s="475" t="s">
        <v>457</v>
      </c>
      <c r="X74" s="483"/>
      <c r="Y74" s="475" t="s">
        <v>47</v>
      </c>
      <c r="AD74" s="483"/>
      <c r="AE74" s="475" t="s">
        <v>458</v>
      </c>
      <c r="AM74" s="467"/>
    </row>
    <row r="75" spans="1:39" s="298" customFormat="1" ht="5.0999999999999996" customHeight="1" x14ac:dyDescent="0.25">
      <c r="A75" s="466"/>
      <c r="AM75" s="467"/>
    </row>
    <row r="76" spans="1:39" s="298" customFormat="1" ht="20.100000000000001" customHeight="1" x14ac:dyDescent="0.25">
      <c r="A76" s="466"/>
      <c r="B76" s="493" t="s">
        <v>459</v>
      </c>
      <c r="C76" s="493"/>
      <c r="D76" s="493"/>
      <c r="E76" s="493"/>
      <c r="F76" s="493"/>
      <c r="G76" s="493"/>
      <c r="H76" s="493"/>
      <c r="I76" s="493"/>
      <c r="J76" s="493"/>
      <c r="L76" s="483"/>
      <c r="M76" s="475" t="s">
        <v>460</v>
      </c>
      <c r="R76" s="483"/>
      <c r="S76" s="475" t="s">
        <v>461</v>
      </c>
      <c r="X76" s="483"/>
      <c r="Y76" s="475" t="s">
        <v>462</v>
      </c>
      <c r="AD76" s="483"/>
      <c r="AE76" s="475" t="s">
        <v>463</v>
      </c>
      <c r="AM76" s="467"/>
    </row>
    <row r="77" spans="1:39" s="298" customFormat="1" ht="5.0999999999999996" customHeight="1" x14ac:dyDescent="0.25">
      <c r="A77" s="466"/>
      <c r="B77" s="241"/>
      <c r="C77" s="241"/>
      <c r="D77" s="241"/>
      <c r="E77" s="241"/>
      <c r="F77" s="241"/>
      <c r="G77" s="241"/>
      <c r="H77" s="241"/>
      <c r="I77" s="241"/>
      <c r="J77" s="241"/>
      <c r="M77" s="475"/>
      <c r="S77" s="475"/>
      <c r="Y77" s="475"/>
      <c r="AE77" s="475"/>
      <c r="AM77" s="467"/>
    </row>
    <row r="78" spans="1:39" s="298" customFormat="1" ht="20.100000000000001" customHeight="1" x14ac:dyDescent="0.25">
      <c r="A78" s="466"/>
      <c r="B78" s="241"/>
      <c r="C78" s="241"/>
      <c r="D78" s="241"/>
      <c r="E78" s="241"/>
      <c r="F78" s="241"/>
      <c r="G78" s="241"/>
      <c r="H78" s="241"/>
      <c r="I78" s="241"/>
      <c r="J78" s="241"/>
      <c r="L78" s="483"/>
      <c r="M78" s="475" t="s">
        <v>464</v>
      </c>
      <c r="R78" s="483"/>
      <c r="S78" s="475" t="s">
        <v>465</v>
      </c>
      <c r="X78" s="483"/>
      <c r="Y78" s="475" t="s">
        <v>466</v>
      </c>
      <c r="AE78" s="475"/>
      <c r="AM78" s="467"/>
    </row>
    <row r="79" spans="1:39" s="298" customFormat="1" ht="5.0999999999999996" customHeight="1" x14ac:dyDescent="0.25">
      <c r="A79" s="466"/>
      <c r="AM79" s="467"/>
    </row>
    <row r="80" spans="1:39" s="298" customFormat="1" ht="20.100000000000001" customHeight="1" x14ac:dyDescent="0.25">
      <c r="A80" s="473" t="s">
        <v>467</v>
      </c>
      <c r="B80" s="39"/>
      <c r="C80" s="39"/>
      <c r="D80" s="39"/>
      <c r="E80" s="39"/>
      <c r="F80" s="39"/>
      <c r="G80" s="39"/>
      <c r="H80" s="39"/>
      <c r="I80" s="39"/>
      <c r="J80" s="39"/>
      <c r="K80" s="39"/>
      <c r="L80" s="39"/>
      <c r="M80" s="39"/>
      <c r="N80" s="39"/>
      <c r="O80" s="39"/>
      <c r="P80" s="39"/>
      <c r="Q80" s="39"/>
      <c r="R80" s="39"/>
      <c r="S80" s="39"/>
      <c r="T80" s="39"/>
      <c r="U80" s="39"/>
      <c r="V80" s="39"/>
      <c r="W80" s="39"/>
      <c r="X80" s="39"/>
      <c r="Y80" s="39"/>
      <c r="Z80" s="39"/>
      <c r="AA80" s="39"/>
      <c r="AB80" s="39"/>
      <c r="AC80" s="39"/>
      <c r="AD80" s="39"/>
      <c r="AE80" s="39"/>
      <c r="AF80" s="39"/>
      <c r="AG80" s="39"/>
      <c r="AH80" s="39"/>
      <c r="AI80" s="39"/>
      <c r="AJ80" s="39"/>
      <c r="AK80" s="39"/>
      <c r="AL80" s="39"/>
      <c r="AM80" s="474"/>
    </row>
    <row r="81" spans="1:39" s="298" customFormat="1" ht="5.0999999999999996" customHeight="1" x14ac:dyDescent="0.25">
      <c r="A81" s="466"/>
      <c r="AM81" s="467"/>
    </row>
    <row r="82" spans="1:39" s="298" customFormat="1" ht="20.100000000000001" customHeight="1" x14ac:dyDescent="0.25">
      <c r="A82" s="466"/>
      <c r="B82" s="493" t="s">
        <v>468</v>
      </c>
      <c r="C82" s="493"/>
      <c r="D82" s="493"/>
      <c r="E82" s="493"/>
      <c r="F82" s="493"/>
      <c r="G82" s="493"/>
      <c r="H82" s="493"/>
      <c r="I82" s="493"/>
      <c r="J82" s="493"/>
      <c r="L82" s="483"/>
      <c r="M82" s="475" t="s">
        <v>469</v>
      </c>
      <c r="R82" s="483"/>
      <c r="S82" s="475" t="s">
        <v>470</v>
      </c>
      <c r="X82" s="483"/>
      <c r="Y82" s="475" t="s">
        <v>471</v>
      </c>
      <c r="AM82" s="467"/>
    </row>
    <row r="83" spans="1:39" s="298" customFormat="1" ht="5.0999999999999996" customHeight="1" x14ac:dyDescent="0.25">
      <c r="A83" s="466"/>
      <c r="AM83" s="467"/>
    </row>
    <row r="84" spans="1:39" s="298" customFormat="1" ht="20.100000000000001" customHeight="1" x14ac:dyDescent="0.25">
      <c r="A84" s="466"/>
      <c r="B84" s="493" t="s">
        <v>472</v>
      </c>
      <c r="C84" s="493"/>
      <c r="D84" s="493"/>
      <c r="E84" s="493"/>
      <c r="F84" s="493"/>
      <c r="G84" s="493"/>
      <c r="H84" s="493"/>
      <c r="I84" s="493"/>
      <c r="J84" s="493"/>
      <c r="L84" s="483"/>
      <c r="M84" s="475" t="s">
        <v>469</v>
      </c>
      <c r="R84" s="483"/>
      <c r="S84" s="475" t="s">
        <v>418</v>
      </c>
      <c r="X84" s="483"/>
      <c r="Y84" s="475" t="s">
        <v>473</v>
      </c>
      <c r="AC84" s="475"/>
      <c r="AM84" s="467"/>
    </row>
    <row r="85" spans="1:39" s="298" customFormat="1" ht="5.0999999999999996" customHeight="1" x14ac:dyDescent="0.25">
      <c r="A85" s="498"/>
      <c r="B85" s="241"/>
      <c r="C85" s="241"/>
      <c r="D85" s="241"/>
      <c r="E85" s="241"/>
      <c r="F85" s="241"/>
      <c r="G85" s="241"/>
      <c r="H85" s="241"/>
      <c r="I85" s="241"/>
      <c r="L85" s="475"/>
      <c r="Q85" s="475"/>
      <c r="W85" s="475"/>
      <c r="AC85" s="475"/>
      <c r="AM85" s="467"/>
    </row>
    <row r="86" spans="1:39" s="298" customFormat="1" ht="20.100000000000001" customHeight="1" x14ac:dyDescent="0.25">
      <c r="A86" s="473" t="s">
        <v>474</v>
      </c>
      <c r="B86" s="39"/>
      <c r="C86" s="39"/>
      <c r="D86" s="39"/>
      <c r="E86" s="39"/>
      <c r="F86" s="39"/>
      <c r="G86" s="39"/>
      <c r="H86" s="39"/>
      <c r="I86" s="39"/>
      <c r="J86" s="39"/>
      <c r="K86" s="39"/>
      <c r="L86" s="39"/>
      <c r="M86" s="39"/>
      <c r="N86" s="39"/>
      <c r="O86" s="39"/>
      <c r="P86" s="39"/>
      <c r="Q86" s="39"/>
      <c r="R86" s="39"/>
      <c r="S86" s="39"/>
      <c r="T86" s="39"/>
      <c r="U86" s="39"/>
      <c r="V86" s="39"/>
      <c r="W86" s="39"/>
      <c r="X86" s="39"/>
      <c r="Y86" s="39"/>
      <c r="Z86" s="39"/>
      <c r="AA86" s="39"/>
      <c r="AB86" s="39"/>
      <c r="AC86" s="39"/>
      <c r="AD86" s="39"/>
      <c r="AE86" s="39"/>
      <c r="AF86" s="39"/>
      <c r="AG86" s="39"/>
      <c r="AH86" s="39"/>
      <c r="AI86" s="39"/>
      <c r="AJ86" s="39"/>
      <c r="AK86" s="39"/>
      <c r="AL86" s="39"/>
      <c r="AM86" s="474"/>
    </row>
    <row r="87" spans="1:39" s="298" customFormat="1" ht="5.0999999999999996" customHeight="1" x14ac:dyDescent="0.25">
      <c r="A87" s="466"/>
      <c r="AM87" s="467"/>
    </row>
    <row r="88" spans="1:39" s="298" customFormat="1" ht="20.100000000000001" customHeight="1" x14ac:dyDescent="0.25">
      <c r="A88" s="466"/>
      <c r="F88" s="241"/>
      <c r="H88" s="241"/>
      <c r="L88" s="488"/>
      <c r="M88" s="475" t="s">
        <v>475</v>
      </c>
      <c r="P88" s="475"/>
      <c r="R88" s="488"/>
      <c r="S88" s="475" t="s">
        <v>476</v>
      </c>
      <c r="X88" s="488"/>
      <c r="Y88" s="475" t="s">
        <v>477</v>
      </c>
      <c r="Z88" s="241"/>
      <c r="AD88" s="488"/>
      <c r="AE88" s="475" t="s">
        <v>478</v>
      </c>
      <c r="AM88" s="467"/>
    </row>
    <row r="89" spans="1:39" s="298" customFormat="1" ht="5.0999999999999996" customHeight="1" x14ac:dyDescent="0.25">
      <c r="A89" s="466"/>
      <c r="AM89" s="467"/>
    </row>
    <row r="90" spans="1:39" s="298" customFormat="1" ht="20.100000000000001" customHeight="1" x14ac:dyDescent="0.25">
      <c r="A90" s="466"/>
      <c r="F90" s="241"/>
      <c r="H90" s="241"/>
      <c r="L90" s="488"/>
      <c r="M90" s="475" t="s">
        <v>479</v>
      </c>
      <c r="R90" s="488"/>
      <c r="S90" s="475" t="s">
        <v>480</v>
      </c>
      <c r="X90" s="488"/>
      <c r="Y90" s="475" t="s">
        <v>481</v>
      </c>
      <c r="Z90" s="241"/>
      <c r="AC90" s="475"/>
      <c r="AM90" s="467"/>
    </row>
    <row r="91" spans="1:39" s="298" customFormat="1" ht="5.0999999999999996" customHeight="1" x14ac:dyDescent="0.25">
      <c r="A91" s="498"/>
      <c r="B91" s="241"/>
      <c r="C91" s="241"/>
      <c r="D91" s="241"/>
      <c r="E91" s="241"/>
      <c r="F91" s="241"/>
      <c r="G91" s="241"/>
      <c r="H91" s="241"/>
      <c r="I91" s="241"/>
      <c r="L91" s="475"/>
      <c r="Q91" s="475"/>
      <c r="W91" s="475"/>
      <c r="AC91" s="475"/>
      <c r="AM91" s="467"/>
    </row>
    <row r="92" spans="1:39" s="298" customFormat="1" ht="20.100000000000001" customHeight="1" x14ac:dyDescent="0.25">
      <c r="A92" s="473" t="s">
        <v>482</v>
      </c>
      <c r="B92" s="39"/>
      <c r="C92" s="39"/>
      <c r="D92" s="39"/>
      <c r="E92" s="39"/>
      <c r="F92" s="39"/>
      <c r="G92" s="39"/>
      <c r="H92" s="39"/>
      <c r="I92" s="39"/>
      <c r="J92" s="39"/>
      <c r="K92" s="39"/>
      <c r="L92" s="39"/>
      <c r="M92" s="39"/>
      <c r="N92" s="39"/>
      <c r="O92" s="39"/>
      <c r="P92" s="39"/>
      <c r="Q92" s="39"/>
      <c r="R92" s="39"/>
      <c r="S92" s="39"/>
      <c r="T92" s="39"/>
      <c r="U92" s="39"/>
      <c r="V92" s="39"/>
      <c r="W92" s="39"/>
      <c r="X92" s="39"/>
      <c r="Y92" s="39"/>
      <c r="Z92" s="39"/>
      <c r="AA92" s="39"/>
      <c r="AB92" s="39"/>
      <c r="AC92" s="39"/>
      <c r="AD92" s="39"/>
      <c r="AE92" s="39"/>
      <c r="AF92" s="39"/>
      <c r="AG92" s="39"/>
      <c r="AH92" s="39"/>
      <c r="AI92" s="39"/>
      <c r="AJ92" s="39"/>
      <c r="AK92" s="39"/>
      <c r="AL92" s="39"/>
      <c r="AM92" s="474"/>
    </row>
    <row r="93" spans="1:39" s="298" customFormat="1" ht="5.0999999999999996" customHeight="1" x14ac:dyDescent="0.25">
      <c r="A93" s="466"/>
      <c r="AM93" s="467"/>
    </row>
    <row r="94" spans="1:39" s="298" customFormat="1" ht="20.100000000000001" customHeight="1" x14ac:dyDescent="0.25">
      <c r="A94" s="466"/>
      <c r="B94" s="493" t="s">
        <v>483</v>
      </c>
      <c r="C94" s="493"/>
      <c r="D94" s="493"/>
      <c r="E94" s="493"/>
      <c r="F94" s="493"/>
      <c r="G94" s="493"/>
      <c r="H94" s="493"/>
      <c r="I94" s="493"/>
      <c r="J94" s="493"/>
      <c r="K94" s="493"/>
      <c r="L94" s="493"/>
      <c r="M94" s="493"/>
      <c r="N94" s="493"/>
      <c r="O94" s="493"/>
      <c r="P94" s="493"/>
      <c r="Q94" s="241"/>
      <c r="R94" s="491" t="s">
        <v>484</v>
      </c>
      <c r="S94" s="72"/>
      <c r="T94" s="72"/>
      <c r="U94" s="72"/>
      <c r="V94" s="72"/>
      <c r="W94" s="72"/>
      <c r="X94" s="72"/>
      <c r="Y94" s="72"/>
      <c r="Z94" s="72"/>
      <c r="AA94" s="72"/>
      <c r="AB94" s="72"/>
      <c r="AC94" s="72"/>
      <c r="AD94" s="72"/>
      <c r="AE94" s="72"/>
      <c r="AF94" s="72"/>
      <c r="AG94" s="72"/>
      <c r="AH94" s="492"/>
      <c r="AJ94" s="241"/>
      <c r="AK94" s="241"/>
      <c r="AL94" s="241"/>
      <c r="AM94" s="467"/>
    </row>
    <row r="95" spans="1:39" s="298" customFormat="1" ht="5.0999999999999996" customHeight="1" x14ac:dyDescent="0.25">
      <c r="A95" s="466"/>
      <c r="AM95" s="467"/>
    </row>
    <row r="96" spans="1:39" s="298" customFormat="1" ht="20.100000000000001" customHeight="1" x14ac:dyDescent="0.25">
      <c r="A96" s="466"/>
      <c r="B96" s="493" t="s">
        <v>485</v>
      </c>
      <c r="C96" s="493"/>
      <c r="D96" s="493"/>
      <c r="E96" s="493"/>
      <c r="F96" s="493"/>
      <c r="G96" s="493"/>
      <c r="H96" s="493"/>
      <c r="I96" s="493"/>
      <c r="J96" s="493"/>
      <c r="L96" s="468"/>
      <c r="M96" s="468"/>
      <c r="N96" s="468"/>
      <c r="O96" s="468"/>
      <c r="P96" s="468"/>
      <c r="R96" s="490" t="s">
        <v>485</v>
      </c>
      <c r="S96" s="27"/>
      <c r="T96" s="27"/>
      <c r="U96" s="27"/>
      <c r="V96" s="27"/>
      <c r="W96" s="27"/>
      <c r="X96" s="27"/>
      <c r="Y96" s="27"/>
      <c r="Z96" s="27"/>
      <c r="AA96" s="27"/>
      <c r="AB96" s="494"/>
      <c r="AD96" s="469"/>
      <c r="AE96" s="12"/>
      <c r="AF96" s="12"/>
      <c r="AG96" s="12"/>
      <c r="AH96" s="470"/>
      <c r="AM96" s="467"/>
    </row>
    <row r="97" spans="1:39" s="298" customFormat="1" ht="5.0999999999999996" customHeight="1" x14ac:dyDescent="0.25">
      <c r="A97" s="466"/>
      <c r="AM97" s="467"/>
    </row>
    <row r="98" spans="1:39" s="298" customFormat="1" ht="20.100000000000001" customHeight="1" x14ac:dyDescent="0.25">
      <c r="A98" s="466"/>
      <c r="B98" s="493" t="s">
        <v>486</v>
      </c>
      <c r="C98" s="493"/>
      <c r="D98" s="493"/>
      <c r="E98" s="493"/>
      <c r="F98" s="493"/>
      <c r="G98" s="493"/>
      <c r="H98" s="493"/>
      <c r="I98" s="493"/>
      <c r="J98" s="493"/>
      <c r="L98" s="468"/>
      <c r="M98" s="468"/>
      <c r="N98" s="468"/>
      <c r="O98" s="468"/>
      <c r="P98" s="468"/>
      <c r="R98" s="490" t="s">
        <v>487</v>
      </c>
      <c r="S98" s="27"/>
      <c r="T98" s="27"/>
      <c r="U98" s="27"/>
      <c r="V98" s="27"/>
      <c r="W98" s="27"/>
      <c r="X98" s="27"/>
      <c r="Y98" s="27"/>
      <c r="Z98" s="27"/>
      <c r="AA98" s="27"/>
      <c r="AB98" s="494"/>
      <c r="AD98" s="469"/>
      <c r="AE98" s="12"/>
      <c r="AF98" s="12"/>
      <c r="AG98" s="12"/>
      <c r="AH98" s="470"/>
      <c r="AM98" s="467"/>
    </row>
    <row r="99" spans="1:39" s="298" customFormat="1" ht="5.0999999999999996" customHeight="1" x14ac:dyDescent="0.25">
      <c r="A99" s="466"/>
      <c r="AM99" s="467"/>
    </row>
    <row r="100" spans="1:39" s="298" customFormat="1" ht="20.100000000000001" customHeight="1" x14ac:dyDescent="0.25">
      <c r="A100" s="466"/>
      <c r="B100" s="493" t="s">
        <v>488</v>
      </c>
      <c r="C100" s="493"/>
      <c r="D100" s="493"/>
      <c r="E100" s="493"/>
      <c r="F100" s="493"/>
      <c r="G100" s="493"/>
      <c r="H100" s="493"/>
      <c r="I100" s="493"/>
      <c r="J100" s="493"/>
      <c r="L100" s="468"/>
      <c r="M100" s="468"/>
      <c r="N100" s="468"/>
      <c r="O100" s="468"/>
      <c r="P100" s="468"/>
      <c r="AM100" s="467"/>
    </row>
    <row r="101" spans="1:39" s="298" customFormat="1" ht="5.0999999999999996" customHeight="1" x14ac:dyDescent="0.25">
      <c r="A101" s="466"/>
      <c r="AM101" s="467"/>
    </row>
    <row r="102" spans="1:39" s="298" customFormat="1" ht="20.100000000000001" customHeight="1" x14ac:dyDescent="0.25">
      <c r="A102" s="473" t="s">
        <v>489</v>
      </c>
      <c r="B102" s="39"/>
      <c r="C102" s="39"/>
      <c r="D102" s="39"/>
      <c r="E102" s="39"/>
      <c r="F102" s="39"/>
      <c r="G102" s="39"/>
      <c r="H102" s="39"/>
      <c r="I102" s="39"/>
      <c r="J102" s="39"/>
      <c r="K102" s="39"/>
      <c r="L102" s="39"/>
      <c r="M102" s="39"/>
      <c r="N102" s="39"/>
      <c r="O102" s="39"/>
      <c r="P102" s="39"/>
      <c r="Q102" s="39"/>
      <c r="R102" s="39"/>
      <c r="S102" s="39"/>
      <c r="T102" s="39"/>
      <c r="U102" s="39"/>
      <c r="V102" s="39"/>
      <c r="W102" s="39"/>
      <c r="X102" s="39"/>
      <c r="Y102" s="39"/>
      <c r="Z102" s="39"/>
      <c r="AA102" s="39"/>
      <c r="AB102" s="39"/>
      <c r="AC102" s="39"/>
      <c r="AD102" s="39"/>
      <c r="AE102" s="39"/>
      <c r="AF102" s="39"/>
      <c r="AG102" s="39"/>
      <c r="AH102" s="39"/>
      <c r="AI102" s="39"/>
      <c r="AJ102" s="39"/>
      <c r="AK102" s="39"/>
      <c r="AL102" s="39"/>
      <c r="AM102" s="474"/>
    </row>
    <row r="103" spans="1:39" s="298" customFormat="1" ht="5.0999999999999996" customHeight="1" x14ac:dyDescent="0.25">
      <c r="A103" s="466"/>
      <c r="AM103" s="467"/>
    </row>
    <row r="104" spans="1:39" s="298" customFormat="1" ht="20.100000000000001" customHeight="1" x14ac:dyDescent="0.25">
      <c r="A104" s="466"/>
      <c r="B104" s="493" t="s">
        <v>490</v>
      </c>
      <c r="C104" s="493"/>
      <c r="D104" s="493"/>
      <c r="E104" s="493"/>
      <c r="F104" s="493"/>
      <c r="G104" s="493"/>
      <c r="H104" s="493"/>
      <c r="I104" s="493"/>
      <c r="J104" s="493"/>
      <c r="L104" s="483"/>
      <c r="M104" s="475" t="s">
        <v>48</v>
      </c>
      <c r="R104" s="483"/>
      <c r="S104" s="475" t="s">
        <v>1</v>
      </c>
      <c r="U104" s="241"/>
      <c r="V104" s="241"/>
      <c r="X104" s="483"/>
      <c r="Y104" s="298" t="s">
        <v>491</v>
      </c>
      <c r="Z104" s="241"/>
      <c r="AA104" s="241"/>
      <c r="AB104" s="241"/>
      <c r="AD104" s="483"/>
      <c r="AE104" s="298" t="s">
        <v>492</v>
      </c>
      <c r="AM104" s="467"/>
    </row>
    <row r="105" spans="1:39" s="298" customFormat="1" ht="5.0999999999999996" customHeight="1" x14ac:dyDescent="0.25">
      <c r="A105" s="466"/>
      <c r="AM105" s="467"/>
    </row>
    <row r="106" spans="1:39" s="298" customFormat="1" ht="20.100000000000001" customHeight="1" x14ac:dyDescent="0.25">
      <c r="A106" s="466"/>
      <c r="L106" s="483"/>
      <c r="M106" s="475" t="s">
        <v>493</v>
      </c>
      <c r="R106" s="483"/>
      <c r="S106" s="475" t="s">
        <v>494</v>
      </c>
      <c r="U106" s="241"/>
      <c r="V106" s="241"/>
      <c r="X106" s="483"/>
      <c r="Y106" s="475" t="s">
        <v>495</v>
      </c>
      <c r="Z106" s="241"/>
      <c r="AA106" s="241"/>
      <c r="AB106" s="241"/>
      <c r="AD106" s="483"/>
      <c r="AE106" s="298" t="s">
        <v>496</v>
      </c>
      <c r="AM106" s="467"/>
    </row>
    <row r="107" spans="1:39" s="298" customFormat="1" ht="5.0999999999999996" customHeight="1" x14ac:dyDescent="0.25">
      <c r="A107" s="466"/>
      <c r="S107" s="475"/>
      <c r="Y107" s="475"/>
      <c r="AM107" s="467"/>
    </row>
    <row r="108" spans="1:39" s="298" customFormat="1" ht="20.100000000000001" customHeight="1" x14ac:dyDescent="0.25">
      <c r="A108" s="466"/>
      <c r="L108" s="483"/>
      <c r="M108" s="475" t="s">
        <v>497</v>
      </c>
      <c r="R108" s="483"/>
      <c r="S108" s="475" t="s">
        <v>498</v>
      </c>
      <c r="U108" s="241"/>
      <c r="V108" s="241"/>
      <c r="X108" s="483"/>
      <c r="Y108" s="475" t="s">
        <v>499</v>
      </c>
      <c r="Z108" s="241"/>
      <c r="AA108" s="241"/>
      <c r="AB108" s="241"/>
      <c r="AD108" s="483"/>
      <c r="AE108" s="298" t="s">
        <v>500</v>
      </c>
      <c r="AM108" s="467"/>
    </row>
    <row r="109" spans="1:39" s="298" customFormat="1" ht="5.0999999999999996" customHeight="1" x14ac:dyDescent="0.25">
      <c r="A109" s="466"/>
      <c r="AM109" s="467"/>
    </row>
    <row r="110" spans="1:39" s="298" customFormat="1" ht="20.100000000000001" customHeight="1" x14ac:dyDescent="0.25">
      <c r="A110" s="466"/>
      <c r="L110" s="483"/>
      <c r="M110" s="475" t="s">
        <v>501</v>
      </c>
      <c r="R110" s="475"/>
      <c r="T110" s="241"/>
      <c r="U110" s="241"/>
      <c r="V110" s="241"/>
      <c r="X110" s="483"/>
      <c r="Y110" s="475" t="s">
        <v>502</v>
      </c>
      <c r="Z110" s="241"/>
      <c r="AA110" s="241"/>
      <c r="AB110" s="241"/>
      <c r="AD110" s="483"/>
      <c r="AE110" s="475" t="s">
        <v>503</v>
      </c>
      <c r="AM110" s="467"/>
    </row>
    <row r="111" spans="1:39" s="298" customFormat="1" ht="5.0999999999999996" customHeight="1" x14ac:dyDescent="0.25">
      <c r="A111" s="466"/>
      <c r="M111" s="475"/>
      <c r="R111" s="475"/>
      <c r="T111" s="241"/>
      <c r="U111" s="241"/>
      <c r="V111" s="241"/>
      <c r="X111" s="475"/>
      <c r="Y111" s="241"/>
      <c r="Z111" s="241"/>
      <c r="AA111" s="241"/>
      <c r="AM111" s="467"/>
    </row>
    <row r="112" spans="1:39" s="298" customFormat="1" ht="20.100000000000001" customHeight="1" x14ac:dyDescent="0.25">
      <c r="A112" s="466"/>
      <c r="L112" s="483"/>
      <c r="M112" s="499" t="s">
        <v>504</v>
      </c>
      <c r="N112" s="500"/>
      <c r="O112" s="501"/>
      <c r="P112" s="502"/>
      <c r="Q112" s="502"/>
      <c r="R112" s="502"/>
      <c r="S112" s="502"/>
      <c r="T112" s="502"/>
      <c r="U112" s="502"/>
      <c r="V112" s="502"/>
      <c r="W112" s="502"/>
      <c r="X112" s="502"/>
      <c r="Y112" s="502"/>
      <c r="Z112" s="502"/>
      <c r="AA112" s="502"/>
      <c r="AB112" s="502"/>
      <c r="AC112" s="502"/>
      <c r="AD112" s="502"/>
      <c r="AE112" s="502"/>
      <c r="AF112" s="502"/>
      <c r="AG112" s="502"/>
      <c r="AH112" s="503"/>
      <c r="AM112" s="467"/>
    </row>
    <row r="113" spans="1:39" s="298" customFormat="1" ht="5.0999999999999996" customHeight="1" x14ac:dyDescent="0.25">
      <c r="A113" s="466"/>
      <c r="AM113" s="467"/>
    </row>
    <row r="114" spans="1:39" s="298" customFormat="1" ht="20.100000000000001" customHeight="1" x14ac:dyDescent="0.25">
      <c r="A114" s="473" t="s">
        <v>505</v>
      </c>
      <c r="B114" s="39"/>
      <c r="C114" s="39"/>
      <c r="D114" s="39"/>
      <c r="E114" s="39"/>
      <c r="F114" s="39"/>
      <c r="G114" s="39"/>
      <c r="H114" s="39"/>
      <c r="I114" s="39"/>
      <c r="J114" s="39"/>
      <c r="K114" s="39"/>
      <c r="L114" s="39"/>
      <c r="M114" s="39"/>
      <c r="N114" s="39"/>
      <c r="O114" s="39"/>
      <c r="P114" s="39"/>
      <c r="Q114" s="39"/>
      <c r="R114" s="39"/>
      <c r="S114" s="39"/>
      <c r="T114" s="39"/>
      <c r="U114" s="39"/>
      <c r="V114" s="39"/>
      <c r="W114" s="39"/>
      <c r="X114" s="39"/>
      <c r="Y114" s="39"/>
      <c r="Z114" s="39"/>
      <c r="AA114" s="39"/>
      <c r="AB114" s="39"/>
      <c r="AC114" s="39"/>
      <c r="AD114" s="39"/>
      <c r="AE114" s="39"/>
      <c r="AF114" s="39"/>
      <c r="AG114" s="39"/>
      <c r="AH114" s="39"/>
      <c r="AI114" s="39"/>
      <c r="AJ114" s="39"/>
      <c r="AK114" s="39"/>
      <c r="AL114" s="39"/>
      <c r="AM114" s="474"/>
    </row>
    <row r="115" spans="1:39" s="298" customFormat="1" ht="5.0999999999999996" customHeight="1" x14ac:dyDescent="0.25">
      <c r="A115" s="466"/>
      <c r="AM115" s="467"/>
    </row>
    <row r="116" spans="1:39" s="298" customFormat="1" ht="20.100000000000001" customHeight="1" x14ac:dyDescent="0.25">
      <c r="A116" s="466"/>
      <c r="G116" s="475"/>
      <c r="L116" s="483"/>
      <c r="M116" s="475" t="s">
        <v>506</v>
      </c>
      <c r="R116" s="483"/>
      <c r="S116" s="475" t="s">
        <v>507</v>
      </c>
      <c r="T116" s="475"/>
      <c r="U116" s="475"/>
      <c r="V116" s="475"/>
      <c r="X116" s="488"/>
      <c r="Y116" s="475" t="s">
        <v>508</v>
      </c>
      <c r="Z116" s="475"/>
      <c r="AD116" s="483"/>
      <c r="AE116" s="475" t="s">
        <v>509</v>
      </c>
      <c r="AM116" s="467"/>
    </row>
    <row r="117" spans="1:39" s="298" customFormat="1" ht="5.0999999999999996" customHeight="1" x14ac:dyDescent="0.25">
      <c r="A117" s="466"/>
      <c r="C117" s="241"/>
      <c r="D117" s="475"/>
      <c r="E117" s="475"/>
      <c r="F117" s="475"/>
      <c r="G117" s="475"/>
      <c r="H117" s="475"/>
      <c r="I117" s="475"/>
      <c r="J117" s="475"/>
      <c r="K117" s="475"/>
      <c r="L117" s="475"/>
      <c r="M117" s="475"/>
      <c r="N117" s="475"/>
      <c r="O117" s="475"/>
      <c r="S117" s="475"/>
      <c r="T117" s="475"/>
      <c r="U117" s="475"/>
      <c r="V117" s="475"/>
      <c r="W117" s="475"/>
      <c r="X117" s="475"/>
      <c r="Y117" s="475"/>
      <c r="AM117" s="467"/>
    </row>
    <row r="118" spans="1:39" s="298" customFormat="1" ht="20.100000000000001" customHeight="1" x14ac:dyDescent="0.25">
      <c r="A118" s="466"/>
      <c r="K118" s="475"/>
      <c r="L118" s="488"/>
      <c r="M118" s="475" t="s">
        <v>510</v>
      </c>
      <c r="N118" s="475"/>
      <c r="X118" s="475"/>
      <c r="Y118" s="475"/>
      <c r="AM118" s="467"/>
    </row>
    <row r="119" spans="1:39" s="298" customFormat="1" ht="5.0999999999999996" customHeight="1" x14ac:dyDescent="0.25">
      <c r="A119" s="466"/>
      <c r="AM119" s="467"/>
    </row>
    <row r="120" spans="1:39" s="298" customFormat="1" ht="20.100000000000001" customHeight="1" x14ac:dyDescent="0.25">
      <c r="A120" s="473" t="s">
        <v>511</v>
      </c>
      <c r="B120" s="39"/>
      <c r="C120" s="39"/>
      <c r="D120" s="39"/>
      <c r="E120" s="39"/>
      <c r="F120" s="39"/>
      <c r="G120" s="39"/>
      <c r="H120" s="39"/>
      <c r="I120" s="39"/>
      <c r="J120" s="39"/>
      <c r="K120" s="39"/>
      <c r="L120" s="39"/>
      <c r="M120" s="39"/>
      <c r="N120" s="39"/>
      <c r="O120" s="39"/>
      <c r="P120" s="39"/>
      <c r="Q120" s="39"/>
      <c r="R120" s="39"/>
      <c r="S120" s="39"/>
      <c r="T120" s="39"/>
      <c r="U120" s="39"/>
      <c r="V120" s="39"/>
      <c r="W120" s="39"/>
      <c r="X120" s="39"/>
      <c r="Y120" s="39"/>
      <c r="Z120" s="39"/>
      <c r="AA120" s="39"/>
      <c r="AB120" s="39"/>
      <c r="AC120" s="39"/>
      <c r="AD120" s="39"/>
      <c r="AE120" s="39"/>
      <c r="AF120" s="39"/>
      <c r="AG120" s="39"/>
      <c r="AH120" s="39"/>
      <c r="AI120" s="39"/>
      <c r="AJ120" s="39"/>
      <c r="AK120" s="39"/>
      <c r="AL120" s="39"/>
      <c r="AM120" s="474"/>
    </row>
    <row r="121" spans="1:39" s="298" customFormat="1" ht="5.0999999999999996" customHeight="1" x14ac:dyDescent="0.25">
      <c r="A121" s="466"/>
      <c r="AM121" s="467"/>
    </row>
    <row r="122" spans="1:39" s="298" customFormat="1" ht="20.100000000000001" customHeight="1" x14ac:dyDescent="0.25">
      <c r="A122" s="466"/>
      <c r="K122" s="475"/>
      <c r="L122" s="488"/>
      <c r="M122" s="475" t="s">
        <v>512</v>
      </c>
      <c r="N122" s="475"/>
      <c r="O122" s="475"/>
      <c r="R122" s="488"/>
      <c r="S122" s="475" t="s">
        <v>513</v>
      </c>
      <c r="T122" s="475"/>
      <c r="U122" s="475"/>
      <c r="V122" s="475"/>
      <c r="X122" s="483"/>
      <c r="Y122" s="475" t="s">
        <v>514</v>
      </c>
      <c r="AD122" s="483"/>
      <c r="AE122" s="475" t="s">
        <v>515</v>
      </c>
      <c r="AM122" s="467"/>
    </row>
    <row r="123" spans="1:39" s="298" customFormat="1" ht="5.0999999999999996" customHeight="1" x14ac:dyDescent="0.25">
      <c r="A123" s="466"/>
      <c r="C123" s="241"/>
      <c r="D123" s="475"/>
      <c r="E123" s="475"/>
      <c r="F123" s="475"/>
      <c r="G123" s="475"/>
      <c r="K123" s="475"/>
      <c r="L123" s="475"/>
      <c r="M123" s="475"/>
      <c r="N123" s="475"/>
      <c r="O123" s="475"/>
      <c r="P123" s="475"/>
      <c r="T123" s="475"/>
      <c r="U123" s="475"/>
      <c r="V123" s="475"/>
      <c r="AM123" s="467"/>
    </row>
    <row r="124" spans="1:39" s="298" customFormat="1" ht="20.100000000000001" customHeight="1" x14ac:dyDescent="0.25">
      <c r="A124" s="466"/>
      <c r="K124" s="475"/>
      <c r="L124" s="483"/>
      <c r="M124" s="475" t="s">
        <v>516</v>
      </c>
      <c r="R124" s="483"/>
      <c r="S124" s="475" t="s">
        <v>809</v>
      </c>
      <c r="T124" s="475"/>
      <c r="X124" s="483"/>
      <c r="Y124" s="475" t="s">
        <v>509</v>
      </c>
      <c r="AM124" s="467"/>
    </row>
    <row r="125" spans="1:39" s="298" customFormat="1" ht="5.0999999999999996" customHeight="1" x14ac:dyDescent="0.25">
      <c r="A125" s="466"/>
      <c r="AM125" s="467"/>
    </row>
    <row r="126" spans="1:39" s="298" customFormat="1" ht="20.100000000000001" customHeight="1" x14ac:dyDescent="0.25">
      <c r="A126" s="473" t="s">
        <v>517</v>
      </c>
      <c r="B126" s="39"/>
      <c r="C126" s="39"/>
      <c r="D126" s="39"/>
      <c r="E126" s="39"/>
      <c r="F126" s="39"/>
      <c r="G126" s="39"/>
      <c r="H126" s="39"/>
      <c r="I126" s="39"/>
      <c r="J126" s="39"/>
      <c r="K126" s="39"/>
      <c r="L126" s="39"/>
      <c r="M126" s="39"/>
      <c r="N126" s="39"/>
      <c r="O126" s="39"/>
      <c r="P126" s="39"/>
      <c r="Q126" s="39"/>
      <c r="R126" s="39"/>
      <c r="S126" s="39"/>
      <c r="T126" s="39"/>
      <c r="U126" s="39"/>
      <c r="V126" s="39"/>
      <c r="W126" s="39"/>
      <c r="X126" s="39"/>
      <c r="Y126" s="39"/>
      <c r="Z126" s="39"/>
      <c r="AA126" s="39"/>
      <c r="AB126" s="39"/>
      <c r="AC126" s="39"/>
      <c r="AD126" s="39"/>
      <c r="AE126" s="39"/>
      <c r="AF126" s="39"/>
      <c r="AG126" s="39"/>
      <c r="AH126" s="39"/>
      <c r="AI126" s="39"/>
      <c r="AJ126" s="39"/>
      <c r="AK126" s="39"/>
      <c r="AL126" s="39"/>
      <c r="AM126" s="474"/>
    </row>
    <row r="127" spans="1:39" s="298" customFormat="1" ht="5.0999999999999996" customHeight="1" x14ac:dyDescent="0.25">
      <c r="A127" s="466"/>
      <c r="AM127" s="467"/>
    </row>
    <row r="128" spans="1:39" s="298" customFormat="1" ht="20.100000000000001" customHeight="1" x14ac:dyDescent="0.25">
      <c r="A128" s="466"/>
      <c r="B128" s="17" t="s">
        <v>518</v>
      </c>
      <c r="C128" s="17"/>
      <c r="D128" s="17"/>
      <c r="E128" s="17"/>
      <c r="F128" s="17"/>
      <c r="G128" s="17"/>
      <c r="H128" s="17"/>
      <c r="I128" s="17"/>
      <c r="J128" s="17"/>
      <c r="K128" s="17"/>
      <c r="L128" s="17"/>
      <c r="M128" s="17"/>
      <c r="N128" s="17"/>
      <c r="O128" s="17"/>
      <c r="P128" s="17"/>
      <c r="Q128" s="17"/>
      <c r="R128" s="17"/>
      <c r="S128" s="17"/>
      <c r="T128" s="17"/>
      <c r="U128" s="17"/>
      <c r="V128" s="17"/>
      <c r="W128" s="241"/>
      <c r="X128" s="488"/>
      <c r="Y128" s="475" t="s">
        <v>448</v>
      </c>
      <c r="Z128" s="241"/>
      <c r="AA128" s="241"/>
      <c r="AB128" s="241"/>
      <c r="AC128" s="241"/>
      <c r="AD128" s="488"/>
      <c r="AE128" s="475" t="s">
        <v>449</v>
      </c>
      <c r="AM128" s="467"/>
    </row>
    <row r="129" spans="1:39" s="298" customFormat="1" ht="5.0999999999999996" customHeight="1" x14ac:dyDescent="0.25">
      <c r="A129" s="466"/>
      <c r="B129" s="241"/>
      <c r="C129" s="241"/>
      <c r="D129" s="241"/>
      <c r="E129" s="241"/>
      <c r="F129" s="241"/>
      <c r="G129" s="241"/>
      <c r="H129" s="241"/>
      <c r="I129" s="241"/>
      <c r="J129" s="241"/>
      <c r="K129" s="241"/>
      <c r="L129" s="241"/>
      <c r="M129" s="241"/>
      <c r="N129" s="241"/>
      <c r="O129" s="241"/>
      <c r="P129" s="241"/>
      <c r="Q129" s="241"/>
      <c r="R129" s="241"/>
      <c r="S129" s="241"/>
      <c r="T129" s="241"/>
      <c r="U129" s="241"/>
      <c r="V129" s="241"/>
      <c r="W129" s="241"/>
      <c r="X129" s="241"/>
      <c r="Y129" s="241"/>
      <c r="Z129" s="241"/>
      <c r="AA129" s="241"/>
      <c r="AB129" s="241"/>
      <c r="AD129" s="241"/>
      <c r="AE129" s="241"/>
      <c r="AM129" s="467"/>
    </row>
    <row r="130" spans="1:39" s="298" customFormat="1" ht="20.100000000000001" customHeight="1" x14ac:dyDescent="0.25">
      <c r="A130" s="466"/>
      <c r="B130" s="17" t="s">
        <v>519</v>
      </c>
      <c r="C130" s="17"/>
      <c r="D130" s="17"/>
      <c r="E130" s="17"/>
      <c r="F130" s="17"/>
      <c r="G130" s="17"/>
      <c r="H130" s="17"/>
      <c r="I130" s="17"/>
      <c r="J130" s="17"/>
      <c r="K130" s="17"/>
      <c r="L130" s="17"/>
      <c r="M130" s="17"/>
      <c r="N130" s="17"/>
      <c r="O130" s="17"/>
      <c r="P130" s="17"/>
      <c r="Q130" s="17"/>
      <c r="R130" s="17"/>
      <c r="S130" s="17"/>
      <c r="T130" s="17"/>
      <c r="U130" s="17"/>
      <c r="V130" s="17"/>
      <c r="W130" s="475"/>
      <c r="X130" s="488"/>
      <c r="Y130" s="475" t="s">
        <v>448</v>
      </c>
      <c r="Z130" s="475"/>
      <c r="AA130" s="475"/>
      <c r="AB130" s="475"/>
      <c r="AD130" s="488"/>
      <c r="AE130" s="475" t="s">
        <v>449</v>
      </c>
      <c r="AM130" s="467"/>
    </row>
    <row r="131" spans="1:39" s="298" customFormat="1" ht="5.0999999999999996" customHeight="1" x14ac:dyDescent="0.25">
      <c r="A131" s="466"/>
      <c r="B131" s="475"/>
      <c r="C131" s="475"/>
      <c r="D131" s="475"/>
      <c r="E131" s="475"/>
      <c r="F131" s="475"/>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D131" s="241"/>
      <c r="AE131" s="241"/>
      <c r="AM131" s="467"/>
    </row>
    <row r="132" spans="1:39" s="298" customFormat="1" ht="20.100000000000001" customHeight="1" x14ac:dyDescent="0.25">
      <c r="A132" s="466"/>
      <c r="B132" s="17" t="s">
        <v>520</v>
      </c>
      <c r="C132" s="17"/>
      <c r="D132" s="17"/>
      <c r="E132" s="17"/>
      <c r="F132" s="17"/>
      <c r="G132" s="17"/>
      <c r="H132" s="17"/>
      <c r="I132" s="17"/>
      <c r="J132" s="17"/>
      <c r="K132" s="17"/>
      <c r="L132" s="17"/>
      <c r="M132" s="17"/>
      <c r="N132" s="17"/>
      <c r="O132" s="17"/>
      <c r="P132" s="17"/>
      <c r="Q132" s="17"/>
      <c r="R132" s="17"/>
      <c r="S132" s="17"/>
      <c r="T132" s="17"/>
      <c r="U132" s="17"/>
      <c r="V132" s="17"/>
      <c r="W132" s="475"/>
      <c r="X132" s="488"/>
      <c r="Y132" s="475" t="s">
        <v>448</v>
      </c>
      <c r="Z132" s="475"/>
      <c r="AA132" s="475"/>
      <c r="AB132" s="475"/>
      <c r="AD132" s="488"/>
      <c r="AE132" s="475" t="s">
        <v>449</v>
      </c>
      <c r="AM132" s="467"/>
    </row>
    <row r="133" spans="1:39" s="298" customFormat="1" ht="5.0999999999999996" customHeight="1" x14ac:dyDescent="0.25">
      <c r="A133" s="466"/>
      <c r="B133" s="475"/>
      <c r="C133" s="475"/>
      <c r="D133" s="475"/>
      <c r="E133" s="475"/>
      <c r="F133" s="475"/>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D133" s="241"/>
      <c r="AE133" s="241"/>
      <c r="AM133" s="467"/>
    </row>
    <row r="134" spans="1:39" s="298" customFormat="1" ht="20.100000000000001" customHeight="1" x14ac:dyDescent="0.25">
      <c r="A134" s="466"/>
      <c r="B134" s="17" t="s">
        <v>521</v>
      </c>
      <c r="C134" s="17"/>
      <c r="D134" s="17"/>
      <c r="E134" s="17"/>
      <c r="F134" s="17"/>
      <c r="G134" s="17"/>
      <c r="H134" s="17"/>
      <c r="I134" s="17"/>
      <c r="J134" s="17"/>
      <c r="K134" s="17"/>
      <c r="L134" s="17"/>
      <c r="M134" s="17"/>
      <c r="N134" s="17"/>
      <c r="O134" s="17"/>
      <c r="P134" s="17"/>
      <c r="Q134" s="17"/>
      <c r="R134" s="17"/>
      <c r="S134" s="17"/>
      <c r="T134" s="17"/>
      <c r="U134" s="17"/>
      <c r="V134" s="17"/>
      <c r="W134" s="475"/>
      <c r="X134" s="488"/>
      <c r="Y134" s="475" t="s">
        <v>448</v>
      </c>
      <c r="Z134" s="475"/>
      <c r="AA134" s="475"/>
      <c r="AB134" s="475"/>
      <c r="AD134" s="488"/>
      <c r="AE134" s="475" t="s">
        <v>449</v>
      </c>
      <c r="AM134" s="467"/>
    </row>
    <row r="135" spans="1:39" s="298" customFormat="1" ht="5.0999999999999996" customHeight="1" x14ac:dyDescent="0.25">
      <c r="A135" s="466"/>
      <c r="B135" s="475"/>
      <c r="C135" s="475"/>
      <c r="D135" s="475"/>
      <c r="E135" s="475"/>
      <c r="F135" s="475"/>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D135" s="241"/>
      <c r="AE135" s="241"/>
      <c r="AM135" s="467"/>
    </row>
    <row r="136" spans="1:39" s="298" customFormat="1" ht="20.100000000000001" customHeight="1" x14ac:dyDescent="0.25">
      <c r="A136" s="466"/>
      <c r="B136" s="17" t="s">
        <v>522</v>
      </c>
      <c r="C136" s="17"/>
      <c r="D136" s="17"/>
      <c r="E136" s="17"/>
      <c r="F136" s="17"/>
      <c r="G136" s="17"/>
      <c r="H136" s="17"/>
      <c r="I136" s="17"/>
      <c r="J136" s="17"/>
      <c r="K136" s="17"/>
      <c r="L136" s="17"/>
      <c r="M136" s="17"/>
      <c r="N136" s="17"/>
      <c r="O136" s="17"/>
      <c r="P136" s="17"/>
      <c r="Q136" s="17"/>
      <c r="R136" s="17"/>
      <c r="S136" s="17"/>
      <c r="T136" s="17"/>
      <c r="U136" s="17"/>
      <c r="V136" s="17"/>
      <c r="W136" s="241"/>
      <c r="X136" s="488"/>
      <c r="Y136" s="475" t="s">
        <v>448</v>
      </c>
      <c r="Z136" s="241"/>
      <c r="AA136" s="241"/>
      <c r="AB136" s="241"/>
      <c r="AC136" s="241"/>
      <c r="AD136" s="488"/>
      <c r="AE136" s="475" t="s">
        <v>449</v>
      </c>
      <c r="AM136" s="467"/>
    </row>
    <row r="137" spans="1:39" s="298" customFormat="1" ht="5.0999999999999996" customHeight="1" x14ac:dyDescent="0.25">
      <c r="A137" s="466"/>
      <c r="AM137" s="467"/>
    </row>
    <row r="138" spans="1:39" s="298" customFormat="1" ht="20.100000000000001" customHeight="1" x14ac:dyDescent="0.25">
      <c r="A138" s="466"/>
      <c r="B138" s="22" t="s">
        <v>523</v>
      </c>
      <c r="C138" s="22"/>
      <c r="D138" s="22"/>
      <c r="E138" s="22"/>
      <c r="F138" s="22"/>
      <c r="G138" s="22"/>
      <c r="H138" s="22"/>
      <c r="I138" s="22"/>
      <c r="J138" s="22"/>
      <c r="K138" s="22"/>
      <c r="L138" s="22"/>
      <c r="M138" s="22"/>
      <c r="N138" s="22"/>
      <c r="O138" s="22"/>
      <c r="P138" s="22"/>
      <c r="Q138" s="22"/>
      <c r="R138" s="22"/>
      <c r="S138" s="22"/>
      <c r="T138" s="22"/>
      <c r="U138" s="22"/>
      <c r="V138" s="22"/>
      <c r="W138" s="22"/>
      <c r="X138" s="22"/>
      <c r="Y138" s="22"/>
      <c r="Z138" s="22"/>
      <c r="AA138" s="22"/>
      <c r="AB138" s="22"/>
      <c r="AC138" s="22"/>
      <c r="AD138" s="22"/>
      <c r="AE138" s="22"/>
      <c r="AF138" s="22"/>
      <c r="AG138" s="22"/>
      <c r="AH138" s="22"/>
      <c r="AI138" s="22"/>
      <c r="AJ138" s="22"/>
      <c r="AK138" s="22"/>
      <c r="AL138" s="22"/>
      <c r="AM138" s="467"/>
    </row>
    <row r="139" spans="1:39" s="298" customFormat="1" ht="5.0999999999999996" customHeight="1" x14ac:dyDescent="0.25">
      <c r="A139" s="504"/>
      <c r="B139" s="299"/>
      <c r="C139" s="299"/>
      <c r="D139" s="299"/>
      <c r="E139" s="299"/>
      <c r="F139" s="299"/>
      <c r="G139" s="299"/>
      <c r="H139" s="299"/>
      <c r="I139" s="299"/>
      <c r="J139" s="299"/>
      <c r="K139" s="299"/>
      <c r="L139" s="299"/>
      <c r="M139" s="299"/>
      <c r="N139" s="299"/>
      <c r="O139" s="299"/>
      <c r="P139" s="299"/>
      <c r="Q139" s="299"/>
      <c r="R139" s="299"/>
      <c r="S139" s="299"/>
      <c r="T139" s="299"/>
      <c r="U139" s="299"/>
      <c r="V139" s="299"/>
      <c r="W139" s="299"/>
      <c r="X139" s="299"/>
      <c r="Y139" s="299"/>
      <c r="Z139" s="299"/>
      <c r="AA139" s="299"/>
      <c r="AB139" s="299"/>
      <c r="AC139" s="299"/>
      <c r="AD139" s="299"/>
      <c r="AE139" s="299"/>
      <c r="AF139" s="299"/>
      <c r="AG139" s="299"/>
      <c r="AH139" s="299"/>
      <c r="AI139" s="299"/>
      <c r="AJ139" s="299"/>
      <c r="AK139" s="299"/>
      <c r="AL139" s="299"/>
      <c r="AM139" s="505"/>
    </row>
    <row r="140" spans="1:39" s="298" customFormat="1" ht="5.0999999999999996" customHeight="1" x14ac:dyDescent="0.25"/>
    <row r="141" spans="1:39" s="298" customFormat="1" ht="20.100000000000001" customHeight="1" x14ac:dyDescent="0.25">
      <c r="A141" s="468" t="s">
        <v>524</v>
      </c>
      <c r="B141" s="468"/>
      <c r="C141" s="468"/>
      <c r="D141" s="468"/>
      <c r="E141" s="468"/>
      <c r="F141" s="468"/>
      <c r="G141" s="468"/>
      <c r="H141" s="468"/>
      <c r="I141" s="468"/>
      <c r="J141" s="468"/>
      <c r="K141" s="468"/>
      <c r="L141" s="506"/>
      <c r="M141" s="507"/>
      <c r="N141" s="507"/>
      <c r="O141" s="507"/>
      <c r="P141" s="507"/>
      <c r="Q141" s="507"/>
      <c r="R141" s="507"/>
      <c r="S141" s="507"/>
      <c r="T141" s="507"/>
      <c r="U141" s="507"/>
      <c r="V141" s="507"/>
      <c r="W141" s="507"/>
      <c r="X141" s="507"/>
      <c r="Y141" s="507"/>
      <c r="Z141" s="507"/>
      <c r="AA141" s="507"/>
      <c r="AB141" s="507"/>
      <c r="AC141" s="507"/>
      <c r="AD141" s="507"/>
      <c r="AE141" s="507"/>
      <c r="AF141" s="507"/>
      <c r="AG141" s="507"/>
      <c r="AH141" s="507"/>
      <c r="AI141" s="507"/>
      <c r="AJ141" s="507"/>
      <c r="AK141" s="507"/>
      <c r="AL141" s="507"/>
      <c r="AM141" s="508"/>
    </row>
    <row r="142" spans="1:39" s="298" customFormat="1" ht="5.0999999999999996" customHeight="1" x14ac:dyDescent="0.25"/>
    <row r="143" spans="1:39" s="298" customFormat="1" ht="20.100000000000001" customHeight="1" x14ac:dyDescent="0.25">
      <c r="A143" s="501" t="s">
        <v>810</v>
      </c>
      <c r="B143" s="502"/>
      <c r="C143" s="502"/>
      <c r="D143" s="502"/>
      <c r="E143" s="502"/>
      <c r="F143" s="502"/>
      <c r="G143" s="502"/>
      <c r="H143" s="502"/>
      <c r="I143" s="502"/>
      <c r="J143" s="502"/>
      <c r="K143" s="502"/>
      <c r="L143" s="502"/>
      <c r="M143" s="502"/>
      <c r="N143" s="502"/>
      <c r="O143" s="502"/>
      <c r="P143" s="502"/>
      <c r="Q143" s="502"/>
      <c r="R143" s="502"/>
      <c r="S143" s="502"/>
      <c r="T143" s="502"/>
      <c r="U143" s="502"/>
      <c r="V143" s="502"/>
      <c r="W143" s="502"/>
      <c r="X143" s="502"/>
      <c r="Y143" s="502"/>
      <c r="Z143" s="502"/>
      <c r="AA143" s="502"/>
      <c r="AB143" s="502"/>
      <c r="AC143" s="502"/>
      <c r="AD143" s="502"/>
      <c r="AE143" s="502"/>
      <c r="AF143" s="502"/>
      <c r="AG143" s="502"/>
      <c r="AH143" s="502"/>
      <c r="AI143" s="502"/>
      <c r="AJ143" s="502"/>
      <c r="AK143" s="502"/>
      <c r="AL143" s="502"/>
      <c r="AM143" s="503"/>
    </row>
  </sheetData>
  <sheetProtection algorithmName="SHA-512" hashValue="vuk8D5t0IM9Vy9MfMsftqGUp8bw4VzDoeFSzTZ0J/rCkG7bOnWxmyyLcgaRJVoN2WXzqNy6EloueH0OAgzmu7w==" saltValue="XjnVQjqPK1PwgIWZvX23YQ==" spinCount="100000" sheet="1" objects="1" scenarios="1"/>
  <mergeCells count="87">
    <mergeCell ref="B16:K16"/>
    <mergeCell ref="L16:AL16"/>
    <mergeCell ref="A1:AF1"/>
    <mergeCell ref="AG1:AM1"/>
    <mergeCell ref="A5:AM5"/>
    <mergeCell ref="A6:AM6"/>
    <mergeCell ref="A8:AM8"/>
    <mergeCell ref="A10:AM10"/>
    <mergeCell ref="A12:AM12"/>
    <mergeCell ref="B14:K14"/>
    <mergeCell ref="L14:AL14"/>
    <mergeCell ref="B15:K15"/>
    <mergeCell ref="L15:AL15"/>
    <mergeCell ref="B17:K17"/>
    <mergeCell ref="L17:AL17"/>
    <mergeCell ref="B18:K18"/>
    <mergeCell ref="L18:AL18"/>
    <mergeCell ref="B19:K19"/>
    <mergeCell ref="L19:AL19"/>
    <mergeCell ref="B20:K20"/>
    <mergeCell ref="L20:AL20"/>
    <mergeCell ref="B21:K21"/>
    <mergeCell ref="L21:AL21"/>
    <mergeCell ref="B22:K22"/>
    <mergeCell ref="L22:AL22"/>
    <mergeCell ref="A50:AM50"/>
    <mergeCell ref="A24:AM24"/>
    <mergeCell ref="B26:K26"/>
    <mergeCell ref="L26:AL26"/>
    <mergeCell ref="B27:K27"/>
    <mergeCell ref="L27:AL27"/>
    <mergeCell ref="B28:K28"/>
    <mergeCell ref="L28:AL28"/>
    <mergeCell ref="A30:AM30"/>
    <mergeCell ref="B32:J32"/>
    <mergeCell ref="L32:AL32"/>
    <mergeCell ref="B42:J42"/>
    <mergeCell ref="A44:AM44"/>
    <mergeCell ref="A56:AM56"/>
    <mergeCell ref="B58:J58"/>
    <mergeCell ref="K58:O58"/>
    <mergeCell ref="R58:W58"/>
    <mergeCell ref="X58:AA58"/>
    <mergeCell ref="AD58:AG58"/>
    <mergeCell ref="AH58:AL58"/>
    <mergeCell ref="B84:J84"/>
    <mergeCell ref="B60:J60"/>
    <mergeCell ref="B62:J62"/>
    <mergeCell ref="B64:J64"/>
    <mergeCell ref="B66:J66"/>
    <mergeCell ref="B68:J68"/>
    <mergeCell ref="B70:J70"/>
    <mergeCell ref="A72:AM72"/>
    <mergeCell ref="B74:J74"/>
    <mergeCell ref="B76:J76"/>
    <mergeCell ref="A80:AM80"/>
    <mergeCell ref="B82:J82"/>
    <mergeCell ref="A86:AM86"/>
    <mergeCell ref="A92:AM92"/>
    <mergeCell ref="B94:P94"/>
    <mergeCell ref="R94:AH94"/>
    <mergeCell ref="B96:J96"/>
    <mergeCell ref="L96:P96"/>
    <mergeCell ref="R96:AB96"/>
    <mergeCell ref="AD96:AH96"/>
    <mergeCell ref="A120:AM120"/>
    <mergeCell ref="B98:J98"/>
    <mergeCell ref="L98:P98"/>
    <mergeCell ref="R98:AB98"/>
    <mergeCell ref="AD98:AH98"/>
    <mergeCell ref="B100:J100"/>
    <mergeCell ref="L100:P100"/>
    <mergeCell ref="A102:AM102"/>
    <mergeCell ref="B104:J104"/>
    <mergeCell ref="M112:N112"/>
    <mergeCell ref="O112:AH112"/>
    <mergeCell ref="A114:AM114"/>
    <mergeCell ref="B138:AL138"/>
    <mergeCell ref="A141:K141"/>
    <mergeCell ref="L141:AM141"/>
    <mergeCell ref="A143:AM143"/>
    <mergeCell ref="A126:AM126"/>
    <mergeCell ref="B128:V128"/>
    <mergeCell ref="B130:V130"/>
    <mergeCell ref="B132:V132"/>
    <mergeCell ref="B134:V134"/>
    <mergeCell ref="B136:V136"/>
  </mergeCells>
  <conditionalFormatting sqref="G133:AB133 AD133:AE133">
    <cfRule type="expression" dxfId="5" priority="2" stopIfTrue="1">
      <formula>IF(AND(#REF!="",#REF!="SIM"),TRUE,FALSE)</formula>
    </cfRule>
  </conditionalFormatting>
  <conditionalFormatting sqref="X129:Y129 AD129:AE129 G131:AB131 AD131:AE131 G135:AB135 AD135:AE135">
    <cfRule type="expression" dxfId="4" priority="1" stopIfTrue="1">
      <formula>IF(AND(#REF!="",#REF!="NÃO"),TRUE,FALSE)</formula>
    </cfRule>
  </conditionalFormatting>
  <dataValidations count="2">
    <dataValidation type="date" allowBlank="1" showInputMessage="1" showErrorMessage="1" errorTitle="ATENÇÃO" error="Este campo aceita somente datas no formato DD/MM/AAAA._x000a_Não são aceitas datas futuras e datas anteriores a 180 dias." sqref="J45 J51" xr:uid="{BDA41EBC-CAFE-4B7D-858D-3F806CA6A5B6}">
      <formula1>TODAY()-180</formula1>
      <formula2>TODAY()+7</formula2>
    </dataValidation>
    <dataValidation type="whole" operator="greaterThanOrEqual" allowBlank="1" showInputMessage="1" showErrorMessage="1" errorTitle="ATENÇÃO" error="Campo aceita somente números." sqref="AD104 AD106 AD108 AC111" xr:uid="{110F19A2-DCB0-4F29-8F56-A0E7A5424F8F}">
      <formula1>0</formula1>
    </dataValidation>
  </dataValidations>
  <hyperlinks>
    <hyperlink ref="AO1" location="MENU!B25" display="MENU" xr:uid="{DC6C13BD-A1B1-44B9-A272-994F46F14B55}"/>
  </hyperlinks>
  <pageMargins left="0.511811024" right="0.511811024" top="0.78740157499999996" bottom="0.78740157499999996" header="0.31496062000000002" footer="0.31496062000000002"/>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F89F89-D9BA-4842-8601-AC4F77714EF0}">
  <dimension ref="A1:BJ177"/>
  <sheetViews>
    <sheetView showGridLines="0" zoomScaleNormal="100" workbookViewId="0">
      <selection sqref="A1:AF1"/>
    </sheetView>
  </sheetViews>
  <sheetFormatPr defaultColWidth="3.625" defaultRowHeight="20.100000000000001" customHeight="1" x14ac:dyDescent="0.25"/>
  <cols>
    <col min="1" max="39" width="3.625" style="298"/>
    <col min="40" max="40" width="15.625" style="298" customWidth="1"/>
    <col min="41" max="41" width="25.625" style="298" customWidth="1"/>
    <col min="42" max="43" width="3.625" style="298"/>
    <col min="44" max="16384" width="3.625" style="458"/>
  </cols>
  <sheetData>
    <row r="1" spans="1:41" ht="140.1" customHeight="1" x14ac:dyDescent="0.25">
      <c r="A1" s="509"/>
      <c r="B1" s="509"/>
      <c r="C1" s="509"/>
      <c r="D1" s="509"/>
      <c r="E1" s="509"/>
      <c r="F1" s="509"/>
      <c r="G1" s="509"/>
      <c r="H1" s="509"/>
      <c r="I1" s="509"/>
      <c r="J1" s="509"/>
      <c r="K1" s="509"/>
      <c r="L1" s="509"/>
      <c r="M1" s="509"/>
      <c r="N1" s="509"/>
      <c r="O1" s="509"/>
      <c r="P1" s="509"/>
      <c r="Q1" s="509"/>
      <c r="R1" s="509"/>
      <c r="S1" s="509"/>
      <c r="T1" s="509"/>
      <c r="U1" s="509"/>
      <c r="V1" s="509"/>
      <c r="W1" s="509"/>
      <c r="X1" s="509"/>
      <c r="Y1" s="509"/>
      <c r="Z1" s="509"/>
      <c r="AA1" s="509"/>
      <c r="AB1" s="509"/>
      <c r="AC1" s="509"/>
      <c r="AD1" s="509"/>
      <c r="AE1" s="509"/>
      <c r="AF1" s="509"/>
      <c r="AG1" s="380"/>
      <c r="AH1" s="380"/>
      <c r="AI1" s="380"/>
      <c r="AJ1" s="380"/>
      <c r="AK1" s="380"/>
      <c r="AL1" s="380"/>
      <c r="AM1" s="380"/>
      <c r="AN1" s="204"/>
      <c r="AO1" s="206" t="s">
        <v>698</v>
      </c>
    </row>
    <row r="2" spans="1:41" ht="5.0999999999999996" customHeight="1" x14ac:dyDescent="0.25">
      <c r="A2" s="204"/>
      <c r="B2" s="204"/>
      <c r="C2" s="204"/>
      <c r="D2" s="204"/>
      <c r="E2" s="204"/>
      <c r="F2" s="204"/>
      <c r="G2" s="204"/>
      <c r="H2" s="204"/>
      <c r="I2" s="204"/>
      <c r="J2" s="204"/>
      <c r="K2" s="204"/>
      <c r="L2" s="204"/>
      <c r="M2" s="204"/>
      <c r="N2" s="204"/>
      <c r="O2" s="204"/>
      <c r="P2" s="204"/>
      <c r="Q2" s="204"/>
      <c r="R2" s="204"/>
      <c r="S2" s="204"/>
      <c r="T2" s="204"/>
      <c r="U2" s="204"/>
      <c r="V2" s="204"/>
      <c r="W2" s="204"/>
      <c r="X2" s="204"/>
      <c r="Y2" s="204"/>
      <c r="Z2" s="204"/>
      <c r="AA2" s="204"/>
      <c r="AB2" s="204"/>
      <c r="AC2" s="204"/>
      <c r="AD2" s="204"/>
      <c r="AE2" s="204"/>
      <c r="AF2" s="204"/>
      <c r="AG2" s="204"/>
      <c r="AH2" s="204"/>
      <c r="AI2" s="204"/>
      <c r="AJ2" s="204"/>
      <c r="AK2" s="204"/>
      <c r="AL2" s="204"/>
      <c r="AM2" s="204"/>
      <c r="AN2" s="204"/>
      <c r="AO2" s="204"/>
    </row>
    <row r="3" spans="1:41" ht="5.0999999999999996" customHeight="1" x14ac:dyDescent="0.25">
      <c r="A3" s="203"/>
      <c r="B3" s="203"/>
      <c r="C3" s="203"/>
      <c r="D3" s="203"/>
      <c r="E3" s="203"/>
      <c r="F3" s="203"/>
      <c r="G3" s="203"/>
      <c r="H3" s="203"/>
      <c r="I3" s="203"/>
      <c r="J3" s="203"/>
      <c r="K3" s="203"/>
      <c r="L3" s="203"/>
      <c r="M3" s="203"/>
      <c r="N3" s="203"/>
      <c r="O3" s="203"/>
      <c r="P3" s="203"/>
      <c r="Q3" s="203"/>
      <c r="R3" s="203"/>
      <c r="S3" s="203"/>
      <c r="T3" s="203"/>
      <c r="U3" s="203"/>
      <c r="V3" s="203"/>
      <c r="W3" s="203"/>
      <c r="X3" s="203"/>
      <c r="Y3" s="203"/>
      <c r="Z3" s="203"/>
      <c r="AA3" s="203"/>
      <c r="AB3" s="203"/>
      <c r="AC3" s="203"/>
      <c r="AD3" s="203"/>
      <c r="AE3" s="203"/>
      <c r="AF3" s="203"/>
      <c r="AG3" s="203"/>
      <c r="AH3" s="203"/>
      <c r="AI3" s="203"/>
      <c r="AJ3" s="203"/>
      <c r="AK3" s="203"/>
      <c r="AL3" s="203"/>
      <c r="AM3" s="203"/>
      <c r="AN3" s="204"/>
      <c r="AO3" s="204"/>
    </row>
    <row r="5" spans="1:41" s="298" customFormat="1" ht="20.100000000000001" customHeight="1" x14ac:dyDescent="0.25">
      <c r="A5" s="459" t="s">
        <v>380</v>
      </c>
      <c r="B5" s="459"/>
      <c r="C5" s="459"/>
      <c r="D5" s="459"/>
      <c r="E5" s="459"/>
      <c r="F5" s="459"/>
      <c r="G5" s="459"/>
      <c r="H5" s="459"/>
      <c r="I5" s="459"/>
      <c r="J5" s="459"/>
      <c r="K5" s="459"/>
      <c r="L5" s="459"/>
      <c r="M5" s="459"/>
      <c r="N5" s="459"/>
      <c r="O5" s="459"/>
      <c r="P5" s="459"/>
      <c r="Q5" s="459"/>
      <c r="R5" s="459"/>
      <c r="S5" s="459"/>
      <c r="T5" s="459"/>
      <c r="U5" s="459"/>
      <c r="V5" s="459"/>
      <c r="W5" s="459"/>
      <c r="X5" s="459"/>
      <c r="Y5" s="459"/>
      <c r="Z5" s="459"/>
      <c r="AA5" s="459"/>
      <c r="AB5" s="459"/>
      <c r="AC5" s="459"/>
      <c r="AD5" s="459"/>
      <c r="AE5" s="459"/>
      <c r="AF5" s="459"/>
      <c r="AG5" s="459"/>
      <c r="AH5" s="459"/>
      <c r="AI5" s="459"/>
      <c r="AJ5" s="459"/>
      <c r="AK5" s="459"/>
      <c r="AL5" s="459"/>
      <c r="AM5" s="459"/>
    </row>
    <row r="6" spans="1:41" s="298" customFormat="1" ht="20.100000000000001" customHeight="1" x14ac:dyDescent="0.25">
      <c r="A6" s="460" t="s">
        <v>381</v>
      </c>
      <c r="B6" s="460"/>
      <c r="C6" s="460"/>
      <c r="D6" s="460"/>
      <c r="E6" s="460"/>
      <c r="F6" s="460"/>
      <c r="G6" s="460"/>
      <c r="H6" s="460"/>
      <c r="I6" s="460"/>
      <c r="J6" s="460"/>
      <c r="K6" s="460"/>
      <c r="L6" s="460"/>
      <c r="M6" s="460"/>
      <c r="N6" s="460"/>
      <c r="O6" s="460"/>
      <c r="P6" s="460"/>
      <c r="Q6" s="460"/>
      <c r="R6" s="460"/>
      <c r="S6" s="460"/>
      <c r="T6" s="460"/>
      <c r="U6" s="460"/>
      <c r="V6" s="460"/>
      <c r="W6" s="460"/>
      <c r="X6" s="460"/>
      <c r="Y6" s="460"/>
      <c r="Z6" s="460"/>
      <c r="AA6" s="460"/>
      <c r="AB6" s="460"/>
      <c r="AC6" s="460"/>
      <c r="AD6" s="460"/>
      <c r="AE6" s="460"/>
      <c r="AF6" s="460"/>
      <c r="AG6" s="460"/>
      <c r="AH6" s="460"/>
      <c r="AI6" s="460"/>
      <c r="AJ6" s="460"/>
      <c r="AK6" s="460"/>
      <c r="AL6" s="460"/>
      <c r="AM6" s="460"/>
    </row>
    <row r="7" spans="1:41" s="298" customFormat="1" ht="5.0999999999999996" customHeight="1" x14ac:dyDescent="0.25">
      <c r="A7" s="461"/>
      <c r="B7" s="461"/>
      <c r="C7" s="461"/>
      <c r="D7" s="461"/>
      <c r="E7" s="461"/>
      <c r="F7" s="461"/>
      <c r="G7" s="461"/>
      <c r="H7" s="461"/>
      <c r="I7" s="461"/>
      <c r="J7" s="461"/>
      <c r="K7" s="461"/>
      <c r="L7" s="461"/>
      <c r="M7" s="461"/>
      <c r="N7" s="461"/>
      <c r="O7" s="461"/>
      <c r="P7" s="461"/>
      <c r="Q7" s="461"/>
      <c r="R7" s="461"/>
      <c r="S7" s="461"/>
      <c r="T7" s="461"/>
      <c r="U7" s="461"/>
      <c r="V7" s="461"/>
      <c r="W7" s="461"/>
      <c r="X7" s="461"/>
      <c r="Y7" s="461"/>
      <c r="Z7" s="461"/>
      <c r="AA7" s="461"/>
      <c r="AB7" s="461"/>
      <c r="AC7" s="461"/>
      <c r="AD7" s="461"/>
      <c r="AE7" s="461"/>
      <c r="AF7" s="461"/>
      <c r="AG7" s="461"/>
      <c r="AH7" s="461"/>
      <c r="AI7" s="461"/>
      <c r="AJ7" s="461"/>
      <c r="AK7" s="461"/>
      <c r="AL7" s="461"/>
      <c r="AM7" s="461"/>
    </row>
    <row r="8" spans="1:41" s="298" customFormat="1" ht="20.100000000000001" customHeight="1" x14ac:dyDescent="0.25">
      <c r="A8" s="510" t="s">
        <v>382</v>
      </c>
      <c r="B8" s="510"/>
      <c r="C8" s="510"/>
      <c r="D8" s="510"/>
      <c r="E8" s="510"/>
      <c r="F8" s="510"/>
      <c r="G8" s="510"/>
      <c r="H8" s="510"/>
      <c r="I8" s="510"/>
      <c r="J8" s="510"/>
      <c r="K8" s="510"/>
      <c r="L8" s="510"/>
      <c r="M8" s="510"/>
      <c r="N8" s="510"/>
      <c r="O8" s="510"/>
      <c r="P8" s="510"/>
      <c r="Q8" s="510"/>
      <c r="R8" s="510"/>
      <c r="S8" s="510"/>
      <c r="T8" s="510"/>
      <c r="U8" s="510"/>
      <c r="V8" s="510"/>
      <c r="W8" s="510"/>
      <c r="X8" s="510"/>
      <c r="Y8" s="510"/>
      <c r="Z8" s="510"/>
      <c r="AA8" s="510"/>
      <c r="AB8" s="510"/>
      <c r="AC8" s="510"/>
      <c r="AD8" s="510"/>
      <c r="AE8" s="510"/>
      <c r="AF8" s="510"/>
      <c r="AG8" s="510"/>
      <c r="AH8" s="510"/>
      <c r="AI8" s="510"/>
      <c r="AJ8" s="510"/>
      <c r="AK8" s="510"/>
      <c r="AL8" s="510"/>
      <c r="AM8" s="510"/>
    </row>
    <row r="9" spans="1:41" s="298" customFormat="1" ht="5.0999999999999996" customHeight="1" x14ac:dyDescent="0.25">
      <c r="A9" s="511"/>
      <c r="B9" s="511"/>
      <c r="C9" s="511"/>
      <c r="D9" s="511"/>
      <c r="E9" s="511"/>
      <c r="F9" s="511"/>
      <c r="G9" s="511"/>
      <c r="H9" s="511"/>
      <c r="I9" s="511"/>
      <c r="J9" s="511"/>
      <c r="K9" s="511"/>
      <c r="L9" s="511"/>
      <c r="M9" s="511"/>
      <c r="N9" s="511"/>
      <c r="O9" s="511"/>
      <c r="P9" s="511"/>
      <c r="Q9" s="511"/>
      <c r="R9" s="511"/>
      <c r="S9" s="511"/>
      <c r="T9" s="511"/>
      <c r="U9" s="511"/>
      <c r="V9" s="511"/>
      <c r="W9" s="511"/>
      <c r="X9" s="511"/>
      <c r="Y9" s="511"/>
      <c r="Z9" s="511"/>
      <c r="AA9" s="511"/>
      <c r="AB9" s="511"/>
      <c r="AC9" s="511"/>
      <c r="AD9" s="511"/>
      <c r="AE9" s="511"/>
      <c r="AF9" s="511"/>
      <c r="AG9" s="511"/>
      <c r="AH9" s="511"/>
      <c r="AI9" s="511"/>
      <c r="AJ9" s="511"/>
      <c r="AK9" s="511"/>
      <c r="AL9" s="511"/>
      <c r="AM9" s="511"/>
    </row>
    <row r="10" spans="1:41" s="298" customFormat="1" ht="20.100000000000001" customHeight="1" x14ac:dyDescent="0.25">
      <c r="A10" s="13" t="s">
        <v>803</v>
      </c>
      <c r="B10" s="13"/>
      <c r="C10" s="13"/>
      <c r="D10" s="13"/>
      <c r="E10" s="13"/>
      <c r="F10" s="13"/>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row>
    <row r="11" spans="1:41" s="298" customFormat="1" ht="20.100000000000001" customHeight="1" x14ac:dyDescent="0.25">
      <c r="A11" s="512" t="s">
        <v>383</v>
      </c>
      <c r="B11" s="512"/>
      <c r="C11" s="512"/>
      <c r="D11" s="512"/>
      <c r="E11" s="512"/>
      <c r="F11" s="512"/>
      <c r="G11" s="512"/>
      <c r="H11" s="512"/>
      <c r="I11" s="512"/>
      <c r="J11" s="512"/>
      <c r="K11" s="512"/>
      <c r="L11" s="512"/>
      <c r="M11" s="512"/>
      <c r="N11" s="512"/>
      <c r="O11" s="512"/>
      <c r="P11" s="512"/>
      <c r="Q11" s="512"/>
      <c r="R11" s="512"/>
      <c r="S11" s="512"/>
      <c r="T11" s="512"/>
      <c r="U11" s="512"/>
      <c r="V11" s="512"/>
      <c r="W11" s="512"/>
      <c r="X11" s="512"/>
      <c r="Y11" s="512"/>
      <c r="Z11" s="512"/>
      <c r="AA11" s="512"/>
      <c r="AB11" s="512"/>
      <c r="AC11" s="512"/>
      <c r="AD11" s="512"/>
      <c r="AE11" s="512"/>
      <c r="AF11" s="512"/>
      <c r="AG11" s="512"/>
      <c r="AH11" s="512"/>
      <c r="AI11" s="512"/>
      <c r="AJ11" s="512"/>
      <c r="AK11" s="512"/>
      <c r="AL11" s="512"/>
      <c r="AM11" s="512"/>
    </row>
    <row r="12" spans="1:41" s="298" customFormat="1" ht="5.0999999999999996" customHeight="1" x14ac:dyDescent="0.25">
      <c r="A12" s="466"/>
      <c r="K12" s="299"/>
      <c r="AM12" s="467"/>
    </row>
    <row r="13" spans="1:41" s="298" customFormat="1" ht="20.100000000000001" customHeight="1" x14ac:dyDescent="0.25">
      <c r="A13" s="466"/>
      <c r="B13" s="468" t="s">
        <v>384</v>
      </c>
      <c r="C13" s="468"/>
      <c r="D13" s="468"/>
      <c r="E13" s="468"/>
      <c r="F13" s="468"/>
      <c r="G13" s="468"/>
      <c r="H13" s="468"/>
      <c r="I13" s="468"/>
      <c r="J13" s="468"/>
      <c r="K13" s="468"/>
      <c r="L13" s="468"/>
      <c r="M13" s="468"/>
      <c r="N13" s="468"/>
      <c r="O13" s="468"/>
      <c r="P13" s="468"/>
      <c r="Q13" s="468"/>
      <c r="R13" s="468"/>
      <c r="S13" s="468"/>
      <c r="T13" s="468"/>
      <c r="U13" s="468"/>
      <c r="V13" s="468"/>
      <c r="W13" s="468"/>
      <c r="X13" s="468"/>
      <c r="Y13" s="468"/>
      <c r="Z13" s="468"/>
      <c r="AA13" s="468"/>
      <c r="AB13" s="468"/>
      <c r="AC13" s="468"/>
      <c r="AD13" s="468"/>
      <c r="AE13" s="468"/>
      <c r="AF13" s="468"/>
      <c r="AG13" s="468"/>
      <c r="AH13" s="468"/>
      <c r="AI13" s="468"/>
      <c r="AJ13" s="468"/>
      <c r="AK13" s="468"/>
      <c r="AL13" s="468"/>
      <c r="AM13" s="467"/>
    </row>
    <row r="14" spans="1:41" s="298" customFormat="1" ht="20.100000000000001" customHeight="1" x14ac:dyDescent="0.25">
      <c r="A14" s="466"/>
      <c r="B14" s="469" t="s">
        <v>385</v>
      </c>
      <c r="C14" s="12"/>
      <c r="D14" s="12"/>
      <c r="E14" s="12"/>
      <c r="F14" s="12"/>
      <c r="G14" s="12"/>
      <c r="H14" s="12"/>
      <c r="I14" s="12"/>
      <c r="J14" s="12"/>
      <c r="K14" s="470"/>
      <c r="L14" s="468"/>
      <c r="M14" s="468"/>
      <c r="N14" s="468"/>
      <c r="O14" s="468"/>
      <c r="P14" s="468"/>
      <c r="Q14" s="468"/>
      <c r="R14" s="468"/>
      <c r="S14" s="468"/>
      <c r="T14" s="468"/>
      <c r="U14" s="468"/>
      <c r="V14" s="468"/>
      <c r="W14" s="468"/>
      <c r="X14" s="468"/>
      <c r="Y14" s="468"/>
      <c r="Z14" s="468"/>
      <c r="AA14" s="468"/>
      <c r="AB14" s="468"/>
      <c r="AC14" s="468"/>
      <c r="AD14" s="468"/>
      <c r="AE14" s="468"/>
      <c r="AF14" s="468"/>
      <c r="AG14" s="468"/>
      <c r="AH14" s="468"/>
      <c r="AI14" s="468"/>
      <c r="AJ14" s="468"/>
      <c r="AK14" s="468"/>
      <c r="AL14" s="468"/>
      <c r="AM14" s="467"/>
    </row>
    <row r="15" spans="1:41" s="298" customFormat="1" ht="20.100000000000001" customHeight="1" x14ac:dyDescent="0.25">
      <c r="A15" s="466"/>
      <c r="B15" s="469" t="s">
        <v>386</v>
      </c>
      <c r="C15" s="12"/>
      <c r="D15" s="12"/>
      <c r="E15" s="12"/>
      <c r="F15" s="12"/>
      <c r="G15" s="12"/>
      <c r="H15" s="12"/>
      <c r="I15" s="12"/>
      <c r="J15" s="12"/>
      <c r="K15" s="470"/>
      <c r="L15" s="468"/>
      <c r="M15" s="468"/>
      <c r="N15" s="468"/>
      <c r="O15" s="468"/>
      <c r="P15" s="468"/>
      <c r="Q15" s="468"/>
      <c r="R15" s="468"/>
      <c r="S15" s="468"/>
      <c r="T15" s="468"/>
      <c r="U15" s="468"/>
      <c r="V15" s="468"/>
      <c r="W15" s="468"/>
      <c r="X15" s="468"/>
      <c r="Y15" s="468"/>
      <c r="Z15" s="468"/>
      <c r="AA15" s="468"/>
      <c r="AB15" s="468"/>
      <c r="AC15" s="468"/>
      <c r="AD15" s="468"/>
      <c r="AE15" s="468"/>
      <c r="AF15" s="468"/>
      <c r="AG15" s="468"/>
      <c r="AH15" s="468"/>
      <c r="AI15" s="468"/>
      <c r="AJ15" s="468"/>
      <c r="AK15" s="468"/>
      <c r="AL15" s="468"/>
      <c r="AM15" s="467"/>
    </row>
    <row r="16" spans="1:41" s="298" customFormat="1" ht="20.100000000000001" customHeight="1" x14ac:dyDescent="0.25">
      <c r="A16" s="466"/>
      <c r="B16" s="469" t="s">
        <v>387</v>
      </c>
      <c r="C16" s="12"/>
      <c r="D16" s="12"/>
      <c r="E16" s="12"/>
      <c r="F16" s="12"/>
      <c r="G16" s="12"/>
      <c r="H16" s="12"/>
      <c r="I16" s="12"/>
      <c r="J16" s="12"/>
      <c r="K16" s="470"/>
      <c r="L16" s="468"/>
      <c r="M16" s="468"/>
      <c r="N16" s="468"/>
      <c r="O16" s="468"/>
      <c r="P16" s="468"/>
      <c r="Q16" s="468"/>
      <c r="R16" s="468"/>
      <c r="S16" s="468"/>
      <c r="T16" s="468"/>
      <c r="U16" s="468"/>
      <c r="V16" s="468"/>
      <c r="W16" s="468"/>
      <c r="X16" s="468"/>
      <c r="Y16" s="468"/>
      <c r="Z16" s="468"/>
      <c r="AA16" s="468"/>
      <c r="AB16" s="468"/>
      <c r="AC16" s="468"/>
      <c r="AD16" s="468"/>
      <c r="AE16" s="468"/>
      <c r="AF16" s="468"/>
      <c r="AG16" s="468"/>
      <c r="AH16" s="468"/>
      <c r="AI16" s="468"/>
      <c r="AJ16" s="468"/>
      <c r="AK16" s="468"/>
      <c r="AL16" s="468"/>
      <c r="AM16" s="467"/>
    </row>
    <row r="17" spans="1:39" s="298" customFormat="1" ht="20.100000000000001" customHeight="1" x14ac:dyDescent="0.25">
      <c r="A17" s="466"/>
      <c r="B17" s="469" t="s">
        <v>388</v>
      </c>
      <c r="C17" s="12"/>
      <c r="D17" s="12"/>
      <c r="E17" s="12"/>
      <c r="F17" s="12"/>
      <c r="G17" s="12"/>
      <c r="H17" s="12"/>
      <c r="I17" s="12"/>
      <c r="J17" s="12"/>
      <c r="K17" s="470"/>
      <c r="L17" s="471"/>
      <c r="M17" s="471"/>
      <c r="N17" s="471"/>
      <c r="O17" s="471"/>
      <c r="P17" s="471"/>
      <c r="Q17" s="471"/>
      <c r="R17" s="471"/>
      <c r="S17" s="471"/>
      <c r="T17" s="471"/>
      <c r="U17" s="471"/>
      <c r="V17" s="471"/>
      <c r="W17" s="471"/>
      <c r="X17" s="471"/>
      <c r="Y17" s="471"/>
      <c r="Z17" s="471"/>
      <c r="AA17" s="471"/>
      <c r="AB17" s="471"/>
      <c r="AC17" s="471"/>
      <c r="AD17" s="471"/>
      <c r="AE17" s="471"/>
      <c r="AF17" s="471"/>
      <c r="AG17" s="471"/>
      <c r="AH17" s="471"/>
      <c r="AI17" s="471"/>
      <c r="AJ17" s="471"/>
      <c r="AK17" s="471"/>
      <c r="AL17" s="471"/>
      <c r="AM17" s="467"/>
    </row>
    <row r="18" spans="1:39" s="298" customFormat="1" ht="20.100000000000001" customHeight="1" x14ac:dyDescent="0.25">
      <c r="A18" s="466"/>
      <c r="B18" s="469" t="s">
        <v>389</v>
      </c>
      <c r="C18" s="12"/>
      <c r="D18" s="12"/>
      <c r="E18" s="12"/>
      <c r="F18" s="12"/>
      <c r="G18" s="12"/>
      <c r="H18" s="12"/>
      <c r="I18" s="12"/>
      <c r="J18" s="12"/>
      <c r="K18" s="470"/>
      <c r="L18" s="472"/>
      <c r="M18" s="472"/>
      <c r="N18" s="472"/>
      <c r="O18" s="472"/>
      <c r="P18" s="472"/>
      <c r="Q18" s="472"/>
      <c r="R18" s="472"/>
      <c r="S18" s="472"/>
      <c r="T18" s="472"/>
      <c r="U18" s="472"/>
      <c r="V18" s="472"/>
      <c r="W18" s="472"/>
      <c r="X18" s="472"/>
      <c r="Y18" s="472"/>
      <c r="Z18" s="472"/>
      <c r="AA18" s="472"/>
      <c r="AB18" s="472"/>
      <c r="AC18" s="472"/>
      <c r="AD18" s="472"/>
      <c r="AE18" s="472"/>
      <c r="AF18" s="472"/>
      <c r="AG18" s="472"/>
      <c r="AH18" s="472"/>
      <c r="AI18" s="472"/>
      <c r="AJ18" s="472"/>
      <c r="AK18" s="472"/>
      <c r="AL18" s="472"/>
      <c r="AM18" s="467"/>
    </row>
    <row r="19" spans="1:39" s="298" customFormat="1" ht="20.100000000000001" customHeight="1" x14ac:dyDescent="0.25">
      <c r="A19" s="466"/>
      <c r="B19" s="469" t="s">
        <v>390</v>
      </c>
      <c r="C19" s="12"/>
      <c r="D19" s="12"/>
      <c r="E19" s="12"/>
      <c r="F19" s="12"/>
      <c r="G19" s="12"/>
      <c r="H19" s="12"/>
      <c r="I19" s="12"/>
      <c r="J19" s="12"/>
      <c r="K19" s="470"/>
      <c r="L19" s="468"/>
      <c r="M19" s="468"/>
      <c r="N19" s="468"/>
      <c r="O19" s="468"/>
      <c r="P19" s="468"/>
      <c r="Q19" s="468"/>
      <c r="R19" s="468"/>
      <c r="S19" s="468"/>
      <c r="T19" s="468"/>
      <c r="U19" s="468"/>
      <c r="V19" s="468"/>
      <c r="W19" s="468"/>
      <c r="X19" s="468"/>
      <c r="Y19" s="468"/>
      <c r="Z19" s="468"/>
      <c r="AA19" s="468"/>
      <c r="AB19" s="468"/>
      <c r="AC19" s="468"/>
      <c r="AD19" s="468"/>
      <c r="AE19" s="468"/>
      <c r="AF19" s="468"/>
      <c r="AG19" s="468"/>
      <c r="AH19" s="468"/>
      <c r="AI19" s="468"/>
      <c r="AJ19" s="468"/>
      <c r="AK19" s="468"/>
      <c r="AL19" s="468"/>
      <c r="AM19" s="467"/>
    </row>
    <row r="20" spans="1:39" s="298" customFormat="1" ht="20.100000000000001" customHeight="1" x14ac:dyDescent="0.25">
      <c r="A20" s="466"/>
      <c r="B20" s="469" t="s">
        <v>391</v>
      </c>
      <c r="C20" s="12"/>
      <c r="D20" s="12"/>
      <c r="E20" s="12"/>
      <c r="F20" s="12"/>
      <c r="G20" s="12"/>
      <c r="H20" s="12"/>
      <c r="I20" s="12"/>
      <c r="J20" s="12"/>
      <c r="K20" s="470"/>
      <c r="L20" s="468"/>
      <c r="M20" s="468"/>
      <c r="N20" s="468"/>
      <c r="O20" s="468"/>
      <c r="P20" s="468"/>
      <c r="Q20" s="468"/>
      <c r="R20" s="468"/>
      <c r="S20" s="468"/>
      <c r="T20" s="468"/>
      <c r="U20" s="468"/>
      <c r="V20" s="468"/>
      <c r="W20" s="468"/>
      <c r="X20" s="468"/>
      <c r="Y20" s="468"/>
      <c r="Z20" s="468"/>
      <c r="AA20" s="468"/>
      <c r="AB20" s="468"/>
      <c r="AC20" s="468"/>
      <c r="AD20" s="468"/>
      <c r="AE20" s="468"/>
      <c r="AF20" s="468"/>
      <c r="AG20" s="468"/>
      <c r="AH20" s="468"/>
      <c r="AI20" s="468"/>
      <c r="AJ20" s="468"/>
      <c r="AK20" s="468"/>
      <c r="AL20" s="468"/>
      <c r="AM20" s="467"/>
    </row>
    <row r="21" spans="1:39" s="298" customFormat="1" ht="20.100000000000001" customHeight="1" x14ac:dyDescent="0.25">
      <c r="A21" s="466"/>
      <c r="B21" s="469" t="s">
        <v>392</v>
      </c>
      <c r="C21" s="12"/>
      <c r="D21" s="12"/>
      <c r="E21" s="12"/>
      <c r="F21" s="12"/>
      <c r="G21" s="12"/>
      <c r="H21" s="12"/>
      <c r="I21" s="12"/>
      <c r="J21" s="12"/>
      <c r="K21" s="470"/>
      <c r="L21" s="468"/>
      <c r="M21" s="468"/>
      <c r="N21" s="468"/>
      <c r="O21" s="468"/>
      <c r="P21" s="468"/>
      <c r="Q21" s="468"/>
      <c r="R21" s="468"/>
      <c r="S21" s="468"/>
      <c r="T21" s="468"/>
      <c r="U21" s="468"/>
      <c r="V21" s="468"/>
      <c r="W21" s="468"/>
      <c r="X21" s="468"/>
      <c r="Y21" s="468"/>
      <c r="Z21" s="468"/>
      <c r="AA21" s="468"/>
      <c r="AB21" s="468"/>
      <c r="AC21" s="468"/>
      <c r="AD21" s="468"/>
      <c r="AE21" s="468"/>
      <c r="AF21" s="468"/>
      <c r="AG21" s="468"/>
      <c r="AH21" s="468"/>
      <c r="AI21" s="468"/>
      <c r="AJ21" s="468"/>
      <c r="AK21" s="468"/>
      <c r="AL21" s="468"/>
      <c r="AM21" s="467"/>
    </row>
    <row r="22" spans="1:39" s="298" customFormat="1" ht="5.0999999999999996" customHeight="1" x14ac:dyDescent="0.25">
      <c r="A22" s="466"/>
      <c r="AM22" s="467"/>
    </row>
    <row r="23" spans="1:39" s="298" customFormat="1" ht="20.100000000000001" customHeight="1" x14ac:dyDescent="0.25">
      <c r="A23" s="473" t="s">
        <v>393</v>
      </c>
      <c r="B23" s="39"/>
      <c r="C23" s="39"/>
      <c r="D23" s="39"/>
      <c r="E23" s="39"/>
      <c r="F23" s="39"/>
      <c r="G23" s="39"/>
      <c r="H23" s="39"/>
      <c r="I23" s="39"/>
      <c r="J23" s="39"/>
      <c r="K23" s="39"/>
      <c r="L23" s="39"/>
      <c r="M23" s="39"/>
      <c r="N23" s="39"/>
      <c r="O23" s="39"/>
      <c r="P23" s="39"/>
      <c r="Q23" s="39"/>
      <c r="R23" s="39"/>
      <c r="S23" s="39"/>
      <c r="T23" s="39"/>
      <c r="U23" s="39"/>
      <c r="V23" s="39"/>
      <c r="W23" s="39"/>
      <c r="X23" s="39"/>
      <c r="Y23" s="39"/>
      <c r="Z23" s="39"/>
      <c r="AA23" s="39"/>
      <c r="AB23" s="39"/>
      <c r="AC23" s="39"/>
      <c r="AD23" s="39"/>
      <c r="AE23" s="39"/>
      <c r="AF23" s="39"/>
      <c r="AG23" s="39"/>
      <c r="AH23" s="39"/>
      <c r="AI23" s="39"/>
      <c r="AJ23" s="39"/>
      <c r="AK23" s="39"/>
      <c r="AL23" s="39"/>
      <c r="AM23" s="474"/>
    </row>
    <row r="24" spans="1:39" s="298" customFormat="1" ht="5.0999999999999996" customHeight="1" x14ac:dyDescent="0.25">
      <c r="A24" s="466"/>
      <c r="AM24" s="467"/>
    </row>
    <row r="25" spans="1:39" s="298" customFormat="1" ht="20.100000000000001" customHeight="1" x14ac:dyDescent="0.25">
      <c r="A25" s="466"/>
      <c r="B25" s="468" t="s">
        <v>394</v>
      </c>
      <c r="C25" s="468"/>
      <c r="D25" s="468"/>
      <c r="E25" s="468"/>
      <c r="F25" s="468"/>
      <c r="G25" s="468"/>
      <c r="H25" s="468"/>
      <c r="I25" s="468"/>
      <c r="J25" s="468"/>
      <c r="K25" s="468"/>
      <c r="L25" s="468"/>
      <c r="M25" s="468"/>
      <c r="N25" s="468"/>
      <c r="O25" s="468"/>
      <c r="P25" s="468"/>
      <c r="Q25" s="468"/>
      <c r="R25" s="468"/>
      <c r="S25" s="468"/>
      <c r="T25" s="468"/>
      <c r="U25" s="468"/>
      <c r="V25" s="468"/>
      <c r="W25" s="468"/>
      <c r="X25" s="468"/>
      <c r="Y25" s="468"/>
      <c r="Z25" s="468"/>
      <c r="AA25" s="468"/>
      <c r="AB25" s="468"/>
      <c r="AC25" s="468"/>
      <c r="AD25" s="468"/>
      <c r="AE25" s="468"/>
      <c r="AF25" s="468"/>
      <c r="AG25" s="468"/>
      <c r="AH25" s="468"/>
      <c r="AI25" s="468"/>
      <c r="AJ25" s="468"/>
      <c r="AK25" s="468"/>
      <c r="AL25" s="468"/>
      <c r="AM25" s="467"/>
    </row>
    <row r="26" spans="1:39" s="298" customFormat="1" ht="20.100000000000001" customHeight="1" x14ac:dyDescent="0.25">
      <c r="A26" s="466"/>
      <c r="B26" s="468" t="s">
        <v>395</v>
      </c>
      <c r="C26" s="468"/>
      <c r="D26" s="468"/>
      <c r="E26" s="468"/>
      <c r="F26" s="468"/>
      <c r="G26" s="468"/>
      <c r="H26" s="468"/>
      <c r="I26" s="468"/>
      <c r="J26" s="468"/>
      <c r="K26" s="468"/>
      <c r="L26" s="468"/>
      <c r="M26" s="468"/>
      <c r="N26" s="468"/>
      <c r="O26" s="468"/>
      <c r="P26" s="468"/>
      <c r="Q26" s="468"/>
      <c r="R26" s="468"/>
      <c r="S26" s="468"/>
      <c r="T26" s="468"/>
      <c r="U26" s="468"/>
      <c r="V26" s="468"/>
      <c r="W26" s="468"/>
      <c r="X26" s="468"/>
      <c r="Y26" s="468"/>
      <c r="Z26" s="468"/>
      <c r="AA26" s="468"/>
      <c r="AB26" s="468"/>
      <c r="AC26" s="468"/>
      <c r="AD26" s="468"/>
      <c r="AE26" s="468"/>
      <c r="AF26" s="468"/>
      <c r="AG26" s="468"/>
      <c r="AH26" s="468"/>
      <c r="AI26" s="468"/>
      <c r="AJ26" s="468"/>
      <c r="AK26" s="468"/>
      <c r="AL26" s="468"/>
      <c r="AM26" s="467"/>
    </row>
    <row r="27" spans="1:39" s="298" customFormat="1" ht="20.100000000000001" customHeight="1" x14ac:dyDescent="0.25">
      <c r="A27" s="466"/>
      <c r="B27" s="468" t="s">
        <v>396</v>
      </c>
      <c r="C27" s="468"/>
      <c r="D27" s="468"/>
      <c r="E27" s="468"/>
      <c r="F27" s="468"/>
      <c r="G27" s="468"/>
      <c r="H27" s="468"/>
      <c r="I27" s="468"/>
      <c r="J27" s="468"/>
      <c r="K27" s="468"/>
      <c r="L27" s="468"/>
      <c r="M27" s="468"/>
      <c r="N27" s="468"/>
      <c r="O27" s="468"/>
      <c r="P27" s="468"/>
      <c r="Q27" s="468"/>
      <c r="R27" s="468"/>
      <c r="S27" s="468"/>
      <c r="T27" s="468"/>
      <c r="U27" s="468"/>
      <c r="V27" s="468"/>
      <c r="W27" s="468"/>
      <c r="X27" s="468"/>
      <c r="Y27" s="468"/>
      <c r="Z27" s="468"/>
      <c r="AA27" s="468"/>
      <c r="AB27" s="468"/>
      <c r="AC27" s="468"/>
      <c r="AD27" s="468"/>
      <c r="AE27" s="468"/>
      <c r="AF27" s="468"/>
      <c r="AG27" s="468"/>
      <c r="AH27" s="468"/>
      <c r="AI27" s="468"/>
      <c r="AJ27" s="468"/>
      <c r="AK27" s="468"/>
      <c r="AL27" s="468"/>
      <c r="AM27" s="467"/>
    </row>
    <row r="28" spans="1:39" s="298" customFormat="1" ht="5.0999999999999996" customHeight="1" x14ac:dyDescent="0.25">
      <c r="A28" s="466"/>
      <c r="AM28" s="467"/>
    </row>
    <row r="29" spans="1:39" s="298" customFormat="1" ht="20.100000000000001" customHeight="1" x14ac:dyDescent="0.25">
      <c r="A29" s="473" t="s">
        <v>397</v>
      </c>
      <c r="B29" s="39"/>
      <c r="C29" s="39"/>
      <c r="D29" s="39"/>
      <c r="E29" s="39"/>
      <c r="F29" s="39"/>
      <c r="G29" s="39"/>
      <c r="H29" s="39"/>
      <c r="I29" s="39"/>
      <c r="J29" s="39"/>
      <c r="K29" s="39"/>
      <c r="L29" s="39"/>
      <c r="M29" s="39"/>
      <c r="N29" s="39"/>
      <c r="O29" s="39"/>
      <c r="P29" s="39"/>
      <c r="Q29" s="39"/>
      <c r="R29" s="39"/>
      <c r="S29" s="39"/>
      <c r="T29" s="39"/>
      <c r="U29" s="39"/>
      <c r="V29" s="39"/>
      <c r="W29" s="39"/>
      <c r="X29" s="39"/>
      <c r="Y29" s="39"/>
      <c r="Z29" s="39"/>
      <c r="AA29" s="39"/>
      <c r="AB29" s="39"/>
      <c r="AC29" s="39"/>
      <c r="AD29" s="39"/>
      <c r="AE29" s="39"/>
      <c r="AF29" s="39"/>
      <c r="AG29" s="39"/>
      <c r="AH29" s="39"/>
      <c r="AI29" s="39"/>
      <c r="AJ29" s="39"/>
      <c r="AK29" s="39"/>
      <c r="AL29" s="39"/>
      <c r="AM29" s="474"/>
    </row>
    <row r="30" spans="1:39" s="298" customFormat="1" ht="5.0999999999999996" customHeight="1" x14ac:dyDescent="0.25">
      <c r="A30" s="466"/>
      <c r="AC30" s="475"/>
      <c r="AM30" s="467"/>
    </row>
    <row r="31" spans="1:39" s="298" customFormat="1" ht="20.100000000000001" customHeight="1" x14ac:dyDescent="0.25">
      <c r="A31" s="466"/>
      <c r="B31" s="476" t="s">
        <v>398</v>
      </c>
      <c r="C31" s="477"/>
      <c r="D31" s="477"/>
      <c r="E31" s="477"/>
      <c r="F31" s="477"/>
      <c r="G31" s="477"/>
      <c r="H31" s="477"/>
      <c r="I31" s="477"/>
      <c r="J31" s="478"/>
      <c r="L31" s="479" t="s">
        <v>399</v>
      </c>
      <c r="M31" s="480"/>
      <c r="N31" s="480"/>
      <c r="O31" s="480"/>
      <c r="P31" s="480"/>
      <c r="Q31" s="480"/>
      <c r="R31" s="480"/>
      <c r="S31" s="480"/>
      <c r="T31" s="480"/>
      <c r="U31" s="480"/>
      <c r="V31" s="480"/>
      <c r="W31" s="480"/>
      <c r="X31" s="480"/>
      <c r="Y31" s="480"/>
      <c r="Z31" s="480"/>
      <c r="AA31" s="480"/>
      <c r="AB31" s="480"/>
      <c r="AC31" s="480"/>
      <c r="AD31" s="480"/>
      <c r="AE31" s="480"/>
      <c r="AF31" s="480"/>
      <c r="AG31" s="480"/>
      <c r="AH31" s="480"/>
      <c r="AI31" s="480"/>
      <c r="AJ31" s="480"/>
      <c r="AK31" s="480"/>
      <c r="AL31" s="481"/>
      <c r="AM31" s="482"/>
    </row>
    <row r="32" spans="1:39" s="298" customFormat="1" ht="5.0999999999999996" customHeight="1" x14ac:dyDescent="0.25">
      <c r="A32" s="466"/>
      <c r="AC32" s="475"/>
      <c r="AM32" s="467"/>
    </row>
    <row r="33" spans="1:62" s="298" customFormat="1" ht="20.100000000000001" customHeight="1" x14ac:dyDescent="0.25">
      <c r="A33" s="466"/>
      <c r="B33" s="483"/>
      <c r="C33" s="475" t="s">
        <v>400</v>
      </c>
      <c r="L33" s="483"/>
      <c r="M33" s="484" t="s">
        <v>401</v>
      </c>
      <c r="N33" s="475"/>
      <c r="O33" s="475"/>
      <c r="X33" s="483"/>
      <c r="Y33" s="484" t="s">
        <v>402</v>
      </c>
      <c r="AA33" s="475"/>
      <c r="AB33" s="475"/>
      <c r="AC33" s="475"/>
      <c r="AD33" s="483"/>
      <c r="AE33" s="484" t="s">
        <v>403</v>
      </c>
      <c r="AH33" s="475"/>
      <c r="AJ33" s="475"/>
      <c r="AK33" s="475"/>
      <c r="AL33" s="475"/>
      <c r="AM33" s="482"/>
    </row>
    <row r="34" spans="1:62" s="298" customFormat="1" ht="5.0999999999999996" customHeight="1" x14ac:dyDescent="0.25">
      <c r="A34" s="466"/>
      <c r="C34" s="475"/>
      <c r="N34" s="475"/>
      <c r="O34" s="475"/>
      <c r="AA34" s="475"/>
      <c r="AB34" s="475"/>
      <c r="AC34" s="475"/>
      <c r="AD34" s="475"/>
      <c r="AJ34" s="475"/>
      <c r="AK34" s="475"/>
      <c r="AL34" s="475"/>
      <c r="AM34" s="482"/>
    </row>
    <row r="35" spans="1:62" s="298" customFormat="1" ht="20.100000000000001" customHeight="1" x14ac:dyDescent="0.25">
      <c r="A35" s="466"/>
      <c r="B35" s="483"/>
      <c r="C35" s="475" t="s">
        <v>404</v>
      </c>
      <c r="L35" s="483"/>
      <c r="M35" s="484" t="s">
        <v>405</v>
      </c>
      <c r="N35" s="475"/>
      <c r="O35" s="475"/>
      <c r="X35" s="483"/>
      <c r="Y35" s="484" t="s">
        <v>406</v>
      </c>
      <c r="AB35" s="475"/>
      <c r="AC35" s="475"/>
      <c r="AD35" s="475"/>
      <c r="AG35" s="475"/>
      <c r="AH35" s="475"/>
      <c r="AI35" s="475"/>
      <c r="AJ35" s="475"/>
      <c r="AK35" s="475"/>
      <c r="AL35" s="475"/>
      <c r="AM35" s="467"/>
    </row>
    <row r="36" spans="1:62" s="298" customFormat="1" ht="5.0999999999999996" customHeight="1" x14ac:dyDescent="0.25">
      <c r="A36" s="466"/>
      <c r="K36" s="475"/>
      <c r="N36" s="475"/>
      <c r="O36" s="475"/>
      <c r="Z36" s="475"/>
      <c r="AA36" s="475"/>
      <c r="AB36" s="475"/>
      <c r="AC36" s="475"/>
      <c r="AD36" s="475"/>
      <c r="AF36" s="475"/>
      <c r="AG36" s="475"/>
      <c r="AH36" s="475"/>
      <c r="AI36" s="475"/>
      <c r="AJ36" s="475"/>
      <c r="AK36" s="475"/>
      <c r="AL36" s="475"/>
      <c r="AM36" s="467"/>
    </row>
    <row r="37" spans="1:62" s="298" customFormat="1" ht="20.100000000000001" customHeight="1" x14ac:dyDescent="0.25">
      <c r="A37" s="466"/>
      <c r="B37" s="483"/>
      <c r="C37" s="475" t="s">
        <v>407</v>
      </c>
      <c r="AM37" s="467"/>
    </row>
    <row r="38" spans="1:62" s="298" customFormat="1" ht="5.0999999999999996" customHeight="1" x14ac:dyDescent="0.25">
      <c r="A38" s="466"/>
      <c r="W38" s="475"/>
      <c r="AM38" s="467"/>
    </row>
    <row r="39" spans="1:62" s="298" customFormat="1" ht="20.100000000000001" customHeight="1" x14ac:dyDescent="0.25">
      <c r="A39" s="466"/>
      <c r="B39" s="483"/>
      <c r="C39" s="475" t="s">
        <v>408</v>
      </c>
      <c r="W39" s="475"/>
      <c r="AM39" s="467"/>
    </row>
    <row r="40" spans="1:62" s="298" customFormat="1" ht="5.0999999999999996" customHeight="1" x14ac:dyDescent="0.25">
      <c r="A40" s="466"/>
      <c r="W40" s="475"/>
      <c r="AM40" s="467"/>
    </row>
    <row r="41" spans="1:62" s="298" customFormat="1" ht="20.100000000000001" customHeight="1" x14ac:dyDescent="0.25">
      <c r="A41" s="466"/>
      <c r="B41" s="469" t="s">
        <v>409</v>
      </c>
      <c r="C41" s="12"/>
      <c r="D41" s="12"/>
      <c r="E41" s="12"/>
      <c r="F41" s="12"/>
      <c r="G41" s="12"/>
      <c r="H41" s="12"/>
      <c r="I41" s="12"/>
      <c r="J41" s="470"/>
      <c r="L41" s="483"/>
      <c r="M41" s="475" t="s">
        <v>410</v>
      </c>
      <c r="X41" s="483"/>
      <c r="Y41" s="475" t="s">
        <v>411</v>
      </c>
      <c r="AM41" s="467"/>
    </row>
    <row r="42" spans="1:62" s="298" customFormat="1" ht="5.0999999999999996" customHeight="1" x14ac:dyDescent="0.25">
      <c r="A42" s="466"/>
      <c r="W42" s="475"/>
      <c r="AM42" s="467"/>
    </row>
    <row r="43" spans="1:62" s="298" customFormat="1" ht="20.100000000000001" customHeight="1" x14ac:dyDescent="0.25">
      <c r="A43" s="473" t="s">
        <v>412</v>
      </c>
      <c r="B43" s="39"/>
      <c r="C43" s="39"/>
      <c r="D43" s="39"/>
      <c r="E43" s="39"/>
      <c r="F43" s="39"/>
      <c r="G43" s="39"/>
      <c r="H43" s="39"/>
      <c r="I43" s="39"/>
      <c r="J43" s="39"/>
      <c r="K43" s="39"/>
      <c r="L43" s="39"/>
      <c r="M43" s="39"/>
      <c r="N43" s="39"/>
      <c r="O43" s="39"/>
      <c r="P43" s="39"/>
      <c r="Q43" s="39"/>
      <c r="R43" s="39"/>
      <c r="S43" s="39"/>
      <c r="T43" s="39"/>
      <c r="U43" s="39"/>
      <c r="V43" s="39"/>
      <c r="W43" s="39"/>
      <c r="X43" s="39"/>
      <c r="Y43" s="39"/>
      <c r="Z43" s="39"/>
      <c r="AA43" s="39"/>
      <c r="AB43" s="39"/>
      <c r="AC43" s="39"/>
      <c r="AD43" s="39"/>
      <c r="AE43" s="39"/>
      <c r="AF43" s="39"/>
      <c r="AG43" s="39"/>
      <c r="AH43" s="39"/>
      <c r="AI43" s="39"/>
      <c r="AJ43" s="39"/>
      <c r="AK43" s="39"/>
      <c r="AL43" s="39"/>
      <c r="AM43" s="474"/>
    </row>
    <row r="44" spans="1:62" s="298" customFormat="1" ht="5.0999999999999996" customHeight="1" x14ac:dyDescent="0.25">
      <c r="A44" s="466"/>
      <c r="B44" s="241"/>
      <c r="C44" s="241"/>
      <c r="D44" s="241"/>
      <c r="E44" s="241"/>
      <c r="F44" s="241"/>
      <c r="G44" s="241"/>
      <c r="H44" s="241"/>
      <c r="I44" s="241"/>
      <c r="J44" s="485"/>
      <c r="K44" s="485"/>
      <c r="L44" s="485"/>
      <c r="M44" s="485"/>
      <c r="N44" s="485"/>
      <c r="O44" s="485"/>
      <c r="P44" s="485"/>
      <c r="Q44" s="485"/>
      <c r="R44" s="485"/>
      <c r="S44" s="485"/>
      <c r="T44" s="485"/>
      <c r="U44" s="485"/>
      <c r="V44" s="241"/>
      <c r="W44" s="241"/>
      <c r="X44" s="241"/>
      <c r="Y44" s="241"/>
      <c r="Z44" s="241"/>
      <c r="AA44" s="241"/>
      <c r="AB44" s="241"/>
      <c r="AC44" s="486"/>
      <c r="AD44" s="486"/>
      <c r="AE44" s="486"/>
      <c r="AF44" s="486"/>
      <c r="AG44" s="486"/>
      <c r="AH44" s="486"/>
      <c r="AI44" s="241"/>
      <c r="AJ44" s="241"/>
      <c r="AK44" s="241"/>
      <c r="AL44" s="241"/>
      <c r="AM44" s="487"/>
    </row>
    <row r="45" spans="1:62" s="298" customFormat="1" ht="20.100000000000001" customHeight="1" x14ac:dyDescent="0.25">
      <c r="A45" s="466"/>
      <c r="F45" s="488"/>
      <c r="G45" s="475" t="s">
        <v>413</v>
      </c>
      <c r="H45" s="241"/>
      <c r="I45" s="241"/>
      <c r="J45" s="475"/>
      <c r="L45" s="488"/>
      <c r="M45" s="475" t="s">
        <v>804</v>
      </c>
      <c r="N45" s="241"/>
      <c r="O45" s="241"/>
      <c r="P45" s="241"/>
      <c r="R45" s="488"/>
      <c r="S45" s="475" t="s">
        <v>414</v>
      </c>
      <c r="T45" s="475"/>
      <c r="X45" s="488"/>
      <c r="Y45" s="475" t="s">
        <v>415</v>
      </c>
      <c r="AC45" s="475"/>
      <c r="AD45" s="488"/>
      <c r="AE45" s="475" t="s">
        <v>416</v>
      </c>
      <c r="AI45" s="489"/>
      <c r="AL45" s="475"/>
      <c r="AM45" s="482"/>
    </row>
    <row r="46" spans="1:62" s="298" customFormat="1" ht="5.0999999999999996" customHeight="1" x14ac:dyDescent="0.25">
      <c r="A46" s="466"/>
      <c r="G46" s="241"/>
      <c r="H46" s="241"/>
      <c r="I46" s="241"/>
      <c r="J46" s="475"/>
      <c r="L46" s="475"/>
      <c r="M46" s="475"/>
      <c r="N46" s="241"/>
      <c r="O46" s="241"/>
      <c r="P46" s="241"/>
      <c r="R46" s="475"/>
      <c r="S46" s="475"/>
      <c r="T46" s="475"/>
      <c r="X46" s="475"/>
      <c r="Y46" s="475"/>
      <c r="AC46" s="475"/>
      <c r="AD46" s="475"/>
      <c r="AE46" s="475"/>
      <c r="AI46" s="475"/>
      <c r="AL46" s="475"/>
      <c r="AM46" s="482"/>
      <c r="AV46" s="475"/>
      <c r="AW46" s="475"/>
      <c r="AX46" s="475"/>
      <c r="BJ46" s="475"/>
    </row>
    <row r="47" spans="1:62" s="298" customFormat="1" ht="20.100000000000001" customHeight="1" x14ac:dyDescent="0.25">
      <c r="A47" s="466"/>
      <c r="G47" s="241"/>
      <c r="H47" s="241"/>
      <c r="I47" s="241"/>
      <c r="J47" s="475"/>
      <c r="L47" s="488"/>
      <c r="M47" s="475" t="s">
        <v>417</v>
      </c>
      <c r="N47" s="241"/>
      <c r="O47" s="241"/>
      <c r="P47" s="241"/>
      <c r="R47" s="488"/>
      <c r="S47" s="475" t="s">
        <v>418</v>
      </c>
      <c r="T47" s="475"/>
      <c r="X47" s="488"/>
      <c r="Y47" s="475" t="s">
        <v>419</v>
      </c>
      <c r="AC47" s="475"/>
      <c r="AD47" s="488"/>
      <c r="AE47" s="475" t="s">
        <v>420</v>
      </c>
      <c r="AI47" s="475"/>
      <c r="AL47" s="475"/>
      <c r="AM47" s="482"/>
      <c r="AV47" s="475"/>
      <c r="AW47" s="475"/>
      <c r="AX47" s="475"/>
      <c r="BJ47" s="475"/>
    </row>
    <row r="48" spans="1:62" s="298" customFormat="1" ht="5.0999999999999996" customHeight="1" x14ac:dyDescent="0.25">
      <c r="A48" s="466"/>
      <c r="B48" s="475"/>
      <c r="C48" s="475"/>
      <c r="D48" s="241"/>
      <c r="E48" s="241"/>
      <c r="F48" s="241"/>
      <c r="G48" s="241"/>
      <c r="H48" s="241"/>
      <c r="I48" s="241"/>
      <c r="J48" s="475"/>
      <c r="AC48" s="475"/>
      <c r="AI48" s="475"/>
      <c r="AL48" s="475"/>
      <c r="AM48" s="482"/>
      <c r="AV48" s="475"/>
      <c r="AW48" s="475"/>
      <c r="AX48" s="475"/>
      <c r="BJ48" s="475"/>
    </row>
    <row r="49" spans="1:39" s="298" customFormat="1" ht="20.100000000000001" customHeight="1" x14ac:dyDescent="0.25">
      <c r="A49" s="473" t="s">
        <v>421</v>
      </c>
      <c r="B49" s="39"/>
      <c r="C49" s="39"/>
      <c r="D49" s="39"/>
      <c r="E49" s="39"/>
      <c r="F49" s="39"/>
      <c r="G49" s="39"/>
      <c r="H49" s="39"/>
      <c r="I49" s="39"/>
      <c r="J49" s="39"/>
      <c r="K49" s="39"/>
      <c r="L49" s="39"/>
      <c r="M49" s="39"/>
      <c r="N49" s="39"/>
      <c r="O49" s="39"/>
      <c r="P49" s="39"/>
      <c r="Q49" s="39"/>
      <c r="R49" s="39"/>
      <c r="S49" s="39"/>
      <c r="T49" s="39"/>
      <c r="U49" s="39"/>
      <c r="V49" s="39"/>
      <c r="W49" s="39"/>
      <c r="X49" s="39"/>
      <c r="Y49" s="39"/>
      <c r="Z49" s="39"/>
      <c r="AA49" s="39"/>
      <c r="AB49" s="39"/>
      <c r="AC49" s="39"/>
      <c r="AD49" s="39"/>
      <c r="AE49" s="39"/>
      <c r="AF49" s="39"/>
      <c r="AG49" s="39"/>
      <c r="AH49" s="39"/>
      <c r="AI49" s="39"/>
      <c r="AJ49" s="39"/>
      <c r="AK49" s="39"/>
      <c r="AL49" s="39"/>
      <c r="AM49" s="474"/>
    </row>
    <row r="50" spans="1:39" s="298" customFormat="1" ht="5.0999999999999996" customHeight="1" x14ac:dyDescent="0.25">
      <c r="A50" s="466"/>
      <c r="B50" s="241"/>
      <c r="C50" s="241"/>
      <c r="D50" s="241"/>
      <c r="E50" s="241"/>
      <c r="F50" s="241"/>
      <c r="G50" s="241"/>
      <c r="H50" s="241"/>
      <c r="I50" s="241"/>
      <c r="J50" s="485"/>
      <c r="K50" s="485"/>
      <c r="L50" s="485"/>
      <c r="M50" s="485"/>
      <c r="N50" s="485"/>
      <c r="O50" s="485"/>
      <c r="P50" s="485"/>
      <c r="Q50" s="485"/>
      <c r="R50" s="485"/>
      <c r="S50" s="485"/>
      <c r="T50" s="485"/>
      <c r="U50" s="485"/>
      <c r="V50" s="241"/>
      <c r="W50" s="241"/>
      <c r="X50" s="241"/>
      <c r="Y50" s="241"/>
      <c r="Z50" s="241"/>
      <c r="AA50" s="241"/>
      <c r="AB50" s="241"/>
      <c r="AC50" s="486"/>
      <c r="AD50" s="486"/>
      <c r="AE50" s="486"/>
      <c r="AF50" s="486"/>
      <c r="AG50" s="486"/>
      <c r="AH50" s="486"/>
      <c r="AI50" s="241"/>
      <c r="AJ50" s="241"/>
      <c r="AK50" s="241"/>
      <c r="AL50" s="241"/>
      <c r="AM50" s="487"/>
    </row>
    <row r="51" spans="1:39" s="298" customFormat="1" ht="20.100000000000001" customHeight="1" x14ac:dyDescent="0.25">
      <c r="A51" s="466"/>
      <c r="B51" s="241"/>
      <c r="F51" s="241"/>
      <c r="G51" s="241"/>
      <c r="H51" s="241"/>
      <c r="I51" s="241"/>
      <c r="J51" s="475"/>
      <c r="L51" s="488"/>
      <c r="M51" s="475" t="s">
        <v>422</v>
      </c>
      <c r="N51" s="475"/>
      <c r="O51" s="475"/>
      <c r="P51" s="475"/>
      <c r="Q51" s="475"/>
      <c r="R51" s="488"/>
      <c r="S51" s="475" t="s">
        <v>811</v>
      </c>
      <c r="X51" s="488"/>
      <c r="Y51" s="475" t="s">
        <v>424</v>
      </c>
      <c r="AD51" s="488"/>
      <c r="AE51" s="475" t="s">
        <v>425</v>
      </c>
      <c r="AI51" s="489"/>
      <c r="AL51" s="475"/>
      <c r="AM51" s="482"/>
    </row>
    <row r="52" spans="1:39" s="298" customFormat="1" ht="5.0999999999999996" customHeight="1" x14ac:dyDescent="0.25">
      <c r="A52" s="466"/>
      <c r="B52" s="475"/>
      <c r="C52" s="475"/>
      <c r="D52" s="241"/>
      <c r="E52" s="241"/>
      <c r="F52" s="241"/>
      <c r="G52" s="241"/>
      <c r="H52" s="241"/>
      <c r="I52" s="241"/>
      <c r="J52" s="475"/>
      <c r="L52" s="475"/>
      <c r="M52" s="475"/>
      <c r="N52" s="475"/>
      <c r="O52" s="475"/>
      <c r="P52" s="475"/>
      <c r="Q52" s="475"/>
      <c r="R52" s="475"/>
      <c r="S52" s="475"/>
      <c r="X52" s="475"/>
      <c r="Y52" s="475"/>
      <c r="AD52" s="475"/>
      <c r="AE52" s="475"/>
      <c r="AI52" s="475"/>
      <c r="AL52" s="475"/>
      <c r="AM52" s="482"/>
    </row>
    <row r="53" spans="1:39" s="298" customFormat="1" ht="20.100000000000001" customHeight="1" x14ac:dyDescent="0.25">
      <c r="A53" s="466"/>
      <c r="B53" s="475"/>
      <c r="C53" s="475"/>
      <c r="D53" s="241"/>
      <c r="E53" s="241"/>
      <c r="F53" s="241"/>
      <c r="G53" s="241"/>
      <c r="H53" s="241"/>
      <c r="I53" s="241"/>
      <c r="J53" s="475"/>
      <c r="L53" s="488"/>
      <c r="M53" s="475" t="s">
        <v>426</v>
      </c>
      <c r="N53" s="241"/>
      <c r="O53" s="241"/>
      <c r="P53" s="475"/>
      <c r="Q53" s="475"/>
      <c r="R53" s="488"/>
      <c r="S53" s="475" t="s">
        <v>427</v>
      </c>
      <c r="T53" s="241"/>
      <c r="U53" s="241"/>
      <c r="V53" s="241"/>
      <c r="X53" s="488"/>
      <c r="Y53" s="475" t="s">
        <v>428</v>
      </c>
      <c r="Z53" s="475"/>
      <c r="AB53" s="475"/>
      <c r="AC53" s="475"/>
      <c r="AD53" s="488"/>
      <c r="AE53" s="475" t="s">
        <v>429</v>
      </c>
      <c r="AI53" s="475"/>
      <c r="AL53" s="475"/>
      <c r="AM53" s="482"/>
    </row>
    <row r="54" spans="1:39" s="298" customFormat="1" ht="5.0999999999999996" customHeight="1" x14ac:dyDescent="0.25">
      <c r="A54" s="466"/>
      <c r="AM54" s="467"/>
    </row>
    <row r="55" spans="1:39" s="298" customFormat="1" ht="20.100000000000001" customHeight="1" x14ac:dyDescent="0.25">
      <c r="A55" s="473" t="s">
        <v>430</v>
      </c>
      <c r="B55" s="39"/>
      <c r="C55" s="39"/>
      <c r="D55" s="39"/>
      <c r="E55" s="39"/>
      <c r="F55" s="39"/>
      <c r="G55" s="39"/>
      <c r="H55" s="39"/>
      <c r="I55" s="39"/>
      <c r="J55" s="39"/>
      <c r="K55" s="39"/>
      <c r="L55" s="39"/>
      <c r="M55" s="39"/>
      <c r="N55" s="39"/>
      <c r="O55" s="39"/>
      <c r="P55" s="39"/>
      <c r="Q55" s="39"/>
      <c r="R55" s="39"/>
      <c r="S55" s="39"/>
      <c r="T55" s="39"/>
      <c r="U55" s="39"/>
      <c r="V55" s="39"/>
      <c r="W55" s="39"/>
      <c r="X55" s="39"/>
      <c r="Y55" s="39"/>
      <c r="Z55" s="39"/>
      <c r="AA55" s="39"/>
      <c r="AB55" s="39"/>
      <c r="AC55" s="39"/>
      <c r="AD55" s="39"/>
      <c r="AE55" s="39"/>
      <c r="AF55" s="39"/>
      <c r="AG55" s="39"/>
      <c r="AH55" s="39"/>
      <c r="AI55" s="39"/>
      <c r="AJ55" s="39"/>
      <c r="AK55" s="39"/>
      <c r="AL55" s="39"/>
      <c r="AM55" s="474"/>
    </row>
    <row r="56" spans="1:39" s="298" customFormat="1" ht="5.0999999999999996" customHeight="1" x14ac:dyDescent="0.25">
      <c r="A56" s="466"/>
      <c r="AM56" s="467"/>
    </row>
    <row r="57" spans="1:39" s="298" customFormat="1" ht="20.100000000000001" customHeight="1" x14ac:dyDescent="0.25">
      <c r="A57" s="466"/>
      <c r="B57" s="490" t="s">
        <v>431</v>
      </c>
      <c r="C57" s="27"/>
      <c r="D57" s="27"/>
      <c r="E57" s="27"/>
      <c r="F57" s="27"/>
      <c r="G57" s="27"/>
      <c r="H57" s="27"/>
      <c r="I57" s="27"/>
      <c r="J57" s="27"/>
      <c r="K57" s="468"/>
      <c r="L57" s="468"/>
      <c r="M57" s="468"/>
      <c r="N57" s="468"/>
      <c r="O57" s="468"/>
      <c r="Q57" s="490" t="s">
        <v>432</v>
      </c>
      <c r="R57" s="27"/>
      <c r="S57" s="27"/>
      <c r="T57" s="27"/>
      <c r="U57" s="27"/>
      <c r="V57" s="27"/>
      <c r="W57" s="27"/>
      <c r="X57" s="493"/>
      <c r="Y57" s="493"/>
      <c r="Z57" s="493"/>
      <c r="AA57" s="493"/>
      <c r="AD57" s="490" t="s">
        <v>433</v>
      </c>
      <c r="AE57" s="27"/>
      <c r="AF57" s="27"/>
      <c r="AG57" s="494"/>
      <c r="AH57" s="495"/>
      <c r="AI57" s="496"/>
      <c r="AJ57" s="496"/>
      <c r="AK57" s="496"/>
      <c r="AL57" s="497"/>
      <c r="AM57" s="467"/>
    </row>
    <row r="58" spans="1:39" s="298" customFormat="1" ht="5.0999999999999996" customHeight="1" x14ac:dyDescent="0.25">
      <c r="A58" s="466"/>
      <c r="AM58" s="467"/>
    </row>
    <row r="59" spans="1:39" s="298" customFormat="1" ht="20.100000000000001" customHeight="1" x14ac:dyDescent="0.25">
      <c r="A59" s="466"/>
      <c r="B59" s="493" t="s">
        <v>434</v>
      </c>
      <c r="C59" s="493"/>
      <c r="D59" s="493"/>
      <c r="E59" s="493"/>
      <c r="F59" s="493"/>
      <c r="G59" s="493"/>
      <c r="H59" s="493"/>
      <c r="I59" s="493"/>
      <c r="J59" s="493"/>
      <c r="L59" s="483"/>
      <c r="M59" s="475" t="s">
        <v>435</v>
      </c>
      <c r="R59" s="483"/>
      <c r="S59" s="475" t="s">
        <v>436</v>
      </c>
      <c r="X59" s="483"/>
      <c r="Y59" s="475" t="s">
        <v>437</v>
      </c>
      <c r="AD59" s="483"/>
      <c r="AE59" s="475" t="s">
        <v>805</v>
      </c>
      <c r="AM59" s="467"/>
    </row>
    <row r="60" spans="1:39" s="298" customFormat="1" ht="5.0999999999999996" customHeight="1" x14ac:dyDescent="0.25">
      <c r="A60" s="466"/>
      <c r="AM60" s="467"/>
    </row>
    <row r="61" spans="1:39" s="298" customFormat="1" ht="20.100000000000001" customHeight="1" x14ac:dyDescent="0.25">
      <c r="A61" s="466"/>
      <c r="B61" s="493" t="s">
        <v>438</v>
      </c>
      <c r="C61" s="493"/>
      <c r="D61" s="493"/>
      <c r="E61" s="493"/>
      <c r="F61" s="493"/>
      <c r="G61" s="493"/>
      <c r="H61" s="493"/>
      <c r="I61" s="493"/>
      <c r="J61" s="493"/>
      <c r="L61" s="483"/>
      <c r="M61" s="475" t="s">
        <v>47</v>
      </c>
      <c r="R61" s="483"/>
      <c r="S61" s="475" t="s">
        <v>439</v>
      </c>
      <c r="X61" s="483"/>
      <c r="Y61" s="298" t="s">
        <v>806</v>
      </c>
      <c r="AM61" s="467"/>
    </row>
    <row r="62" spans="1:39" s="298" customFormat="1" ht="5.0999999999999996" customHeight="1" x14ac:dyDescent="0.25">
      <c r="A62" s="466"/>
      <c r="AM62" s="467"/>
    </row>
    <row r="63" spans="1:39" s="298" customFormat="1" ht="20.100000000000001" customHeight="1" x14ac:dyDescent="0.25">
      <c r="A63" s="466"/>
      <c r="B63" s="493" t="s">
        <v>440</v>
      </c>
      <c r="C63" s="493"/>
      <c r="D63" s="493"/>
      <c r="E63" s="493"/>
      <c r="F63" s="493"/>
      <c r="G63" s="493"/>
      <c r="H63" s="493"/>
      <c r="I63" s="493"/>
      <c r="J63" s="493"/>
      <c r="L63" s="483"/>
      <c r="M63" s="475" t="s">
        <v>441</v>
      </c>
      <c r="R63" s="483"/>
      <c r="S63" s="475" t="s">
        <v>442</v>
      </c>
      <c r="X63" s="483"/>
      <c r="Y63" s="475" t="s">
        <v>443</v>
      </c>
      <c r="AM63" s="467"/>
    </row>
    <row r="64" spans="1:39" s="298" customFormat="1" ht="5.0999999999999996" customHeight="1" x14ac:dyDescent="0.25">
      <c r="A64" s="466"/>
      <c r="AM64" s="467"/>
    </row>
    <row r="65" spans="1:39" s="298" customFormat="1" ht="20.100000000000001" customHeight="1" x14ac:dyDescent="0.25">
      <c r="A65" s="466"/>
      <c r="B65" s="493" t="s">
        <v>444</v>
      </c>
      <c r="C65" s="493"/>
      <c r="D65" s="493"/>
      <c r="E65" s="493"/>
      <c r="F65" s="493"/>
      <c r="G65" s="493"/>
      <c r="H65" s="493"/>
      <c r="I65" s="493"/>
      <c r="J65" s="493"/>
      <c r="L65" s="483"/>
      <c r="M65" s="475" t="s">
        <v>445</v>
      </c>
      <c r="R65" s="483"/>
      <c r="S65" s="475" t="s">
        <v>807</v>
      </c>
      <c r="X65" s="483"/>
      <c r="Y65" s="475" t="s">
        <v>446</v>
      </c>
      <c r="AD65" s="483"/>
      <c r="AE65" s="475" t="s">
        <v>808</v>
      </c>
      <c r="AM65" s="467"/>
    </row>
    <row r="66" spans="1:39" s="298" customFormat="1" ht="5.0999999999999996" customHeight="1" x14ac:dyDescent="0.25">
      <c r="A66" s="466"/>
      <c r="AM66" s="467"/>
    </row>
    <row r="67" spans="1:39" s="298" customFormat="1" ht="20.100000000000001" customHeight="1" x14ac:dyDescent="0.25">
      <c r="A67" s="466"/>
      <c r="B67" s="493" t="s">
        <v>447</v>
      </c>
      <c r="C67" s="493"/>
      <c r="D67" s="493"/>
      <c r="E67" s="493"/>
      <c r="F67" s="493"/>
      <c r="G67" s="493"/>
      <c r="H67" s="493"/>
      <c r="I67" s="493"/>
      <c r="J67" s="493"/>
      <c r="L67" s="483"/>
      <c r="M67" s="475" t="s">
        <v>448</v>
      </c>
      <c r="R67" s="483"/>
      <c r="S67" s="475" t="s">
        <v>449</v>
      </c>
      <c r="AM67" s="467"/>
    </row>
    <row r="68" spans="1:39" s="298" customFormat="1" ht="5.0999999999999996" customHeight="1" x14ac:dyDescent="0.25">
      <c r="A68" s="466"/>
      <c r="AM68" s="467"/>
    </row>
    <row r="69" spans="1:39" s="298" customFormat="1" ht="20.100000000000001" customHeight="1" x14ac:dyDescent="0.25">
      <c r="A69" s="466"/>
      <c r="B69" s="493" t="s">
        <v>450</v>
      </c>
      <c r="C69" s="493"/>
      <c r="D69" s="493"/>
      <c r="E69" s="493"/>
      <c r="F69" s="493"/>
      <c r="G69" s="493"/>
      <c r="H69" s="493"/>
      <c r="I69" s="493"/>
      <c r="J69" s="493"/>
      <c r="L69" s="483"/>
      <c r="M69" s="475" t="s">
        <v>451</v>
      </c>
      <c r="R69" s="483"/>
      <c r="S69" s="475" t="s">
        <v>452</v>
      </c>
      <c r="X69" s="483"/>
      <c r="Y69" s="475" t="s">
        <v>453</v>
      </c>
      <c r="AE69" s="475"/>
      <c r="AM69" s="467"/>
    </row>
    <row r="70" spans="1:39" s="298" customFormat="1" ht="5.0999999999999996" customHeight="1" x14ac:dyDescent="0.25">
      <c r="A70" s="466"/>
      <c r="AM70" s="467"/>
    </row>
    <row r="71" spans="1:39" s="298" customFormat="1" ht="20.100000000000001" customHeight="1" x14ac:dyDescent="0.25">
      <c r="A71" s="473" t="s">
        <v>454</v>
      </c>
      <c r="B71" s="39"/>
      <c r="C71" s="39"/>
      <c r="D71" s="39"/>
      <c r="E71" s="39"/>
      <c r="F71" s="39"/>
      <c r="G71" s="39"/>
      <c r="H71" s="39"/>
      <c r="I71" s="39"/>
      <c r="J71" s="39"/>
      <c r="K71" s="39"/>
      <c r="L71" s="39"/>
      <c r="M71" s="39"/>
      <c r="N71" s="39"/>
      <c r="O71" s="39"/>
      <c r="P71" s="39"/>
      <c r="Q71" s="39"/>
      <c r="R71" s="39"/>
      <c r="S71" s="39"/>
      <c r="T71" s="39"/>
      <c r="U71" s="39"/>
      <c r="V71" s="39"/>
      <c r="W71" s="39"/>
      <c r="X71" s="39"/>
      <c r="Y71" s="39"/>
      <c r="Z71" s="39"/>
      <c r="AA71" s="39"/>
      <c r="AB71" s="39"/>
      <c r="AC71" s="39"/>
      <c r="AD71" s="39"/>
      <c r="AE71" s="39"/>
      <c r="AF71" s="39"/>
      <c r="AG71" s="39"/>
      <c r="AH71" s="39"/>
      <c r="AI71" s="39"/>
      <c r="AJ71" s="39"/>
      <c r="AK71" s="39"/>
      <c r="AL71" s="39"/>
      <c r="AM71" s="474"/>
    </row>
    <row r="72" spans="1:39" s="298" customFormat="1" ht="5.0999999999999996" customHeight="1" x14ac:dyDescent="0.25">
      <c r="A72" s="466"/>
      <c r="AM72" s="467"/>
    </row>
    <row r="73" spans="1:39" s="298" customFormat="1" ht="20.100000000000001" customHeight="1" x14ac:dyDescent="0.25">
      <c r="A73" s="466"/>
      <c r="B73" s="493" t="s">
        <v>455</v>
      </c>
      <c r="C73" s="493"/>
      <c r="D73" s="493"/>
      <c r="E73" s="493"/>
      <c r="F73" s="493"/>
      <c r="G73" s="493"/>
      <c r="H73" s="493"/>
      <c r="I73" s="493"/>
      <c r="J73" s="493"/>
      <c r="L73" s="483"/>
      <c r="M73" s="475" t="s">
        <v>456</v>
      </c>
      <c r="R73" s="483"/>
      <c r="S73" s="475" t="s">
        <v>457</v>
      </c>
      <c r="X73" s="483"/>
      <c r="Y73" s="475" t="s">
        <v>47</v>
      </c>
      <c r="AD73" s="483"/>
      <c r="AE73" s="475" t="s">
        <v>458</v>
      </c>
      <c r="AM73" s="467"/>
    </row>
    <row r="74" spans="1:39" s="298" customFormat="1" ht="5.0999999999999996" customHeight="1" x14ac:dyDescent="0.25">
      <c r="A74" s="466"/>
      <c r="AM74" s="467"/>
    </row>
    <row r="75" spans="1:39" s="298" customFormat="1" ht="20.100000000000001" customHeight="1" x14ac:dyDescent="0.25">
      <c r="A75" s="466"/>
      <c r="B75" s="493" t="s">
        <v>459</v>
      </c>
      <c r="C75" s="493"/>
      <c r="D75" s="493"/>
      <c r="E75" s="493"/>
      <c r="F75" s="493"/>
      <c r="G75" s="493"/>
      <c r="H75" s="493"/>
      <c r="I75" s="493"/>
      <c r="J75" s="493"/>
      <c r="L75" s="483"/>
      <c r="M75" s="475" t="s">
        <v>460</v>
      </c>
      <c r="R75" s="483"/>
      <c r="S75" s="475" t="s">
        <v>461</v>
      </c>
      <c r="X75" s="483"/>
      <c r="Y75" s="475" t="s">
        <v>462</v>
      </c>
      <c r="AD75" s="483"/>
      <c r="AE75" s="475" t="s">
        <v>463</v>
      </c>
      <c r="AM75" s="467"/>
    </row>
    <row r="76" spans="1:39" s="298" customFormat="1" ht="5.0999999999999996" customHeight="1" x14ac:dyDescent="0.25">
      <c r="A76" s="466"/>
      <c r="B76" s="241"/>
      <c r="C76" s="241"/>
      <c r="D76" s="241"/>
      <c r="E76" s="241"/>
      <c r="F76" s="241"/>
      <c r="G76" s="241"/>
      <c r="H76" s="241"/>
      <c r="I76" s="241"/>
      <c r="J76" s="241"/>
      <c r="M76" s="475"/>
      <c r="S76" s="475"/>
      <c r="Y76" s="475"/>
      <c r="AE76" s="475"/>
      <c r="AM76" s="467"/>
    </row>
    <row r="77" spans="1:39" s="298" customFormat="1" ht="20.100000000000001" customHeight="1" x14ac:dyDescent="0.25">
      <c r="A77" s="466"/>
      <c r="B77" s="241"/>
      <c r="C77" s="241"/>
      <c r="D77" s="241"/>
      <c r="E77" s="241"/>
      <c r="F77" s="241"/>
      <c r="G77" s="241"/>
      <c r="H77" s="241"/>
      <c r="I77" s="241"/>
      <c r="J77" s="241"/>
      <c r="L77" s="483"/>
      <c r="M77" s="475" t="s">
        <v>464</v>
      </c>
      <c r="R77" s="483"/>
      <c r="S77" s="475" t="s">
        <v>465</v>
      </c>
      <c r="X77" s="483"/>
      <c r="Y77" s="475" t="s">
        <v>466</v>
      </c>
      <c r="AE77" s="475"/>
      <c r="AM77" s="467"/>
    </row>
    <row r="78" spans="1:39" s="298" customFormat="1" ht="5.0999999999999996" customHeight="1" x14ac:dyDescent="0.25">
      <c r="A78" s="466"/>
      <c r="AM78" s="467"/>
    </row>
    <row r="79" spans="1:39" s="298" customFormat="1" ht="20.100000000000001" customHeight="1" x14ac:dyDescent="0.25">
      <c r="A79" s="473" t="s">
        <v>467</v>
      </c>
      <c r="B79" s="39"/>
      <c r="C79" s="39"/>
      <c r="D79" s="39"/>
      <c r="E79" s="39"/>
      <c r="F79" s="39"/>
      <c r="G79" s="39"/>
      <c r="H79" s="39"/>
      <c r="I79" s="39"/>
      <c r="J79" s="39"/>
      <c r="K79" s="39"/>
      <c r="L79" s="39"/>
      <c r="M79" s="39"/>
      <c r="N79" s="39"/>
      <c r="O79" s="39"/>
      <c r="P79" s="39"/>
      <c r="Q79" s="39"/>
      <c r="R79" s="39"/>
      <c r="S79" s="39"/>
      <c r="T79" s="39"/>
      <c r="U79" s="39"/>
      <c r="V79" s="39"/>
      <c r="W79" s="39"/>
      <c r="X79" s="39"/>
      <c r="Y79" s="39"/>
      <c r="Z79" s="39"/>
      <c r="AA79" s="39"/>
      <c r="AB79" s="39"/>
      <c r="AC79" s="39"/>
      <c r="AD79" s="39"/>
      <c r="AE79" s="39"/>
      <c r="AF79" s="39"/>
      <c r="AG79" s="39"/>
      <c r="AH79" s="39"/>
      <c r="AI79" s="39"/>
      <c r="AJ79" s="39"/>
      <c r="AK79" s="39"/>
      <c r="AL79" s="39"/>
      <c r="AM79" s="474"/>
    </row>
    <row r="80" spans="1:39" s="298" customFormat="1" ht="5.0999999999999996" customHeight="1" x14ac:dyDescent="0.25">
      <c r="A80" s="466"/>
      <c r="AM80" s="467"/>
    </row>
    <row r="81" spans="1:39" s="298" customFormat="1" ht="20.100000000000001" customHeight="1" x14ac:dyDescent="0.25">
      <c r="A81" s="466"/>
      <c r="B81" s="493" t="s">
        <v>468</v>
      </c>
      <c r="C81" s="493"/>
      <c r="D81" s="493"/>
      <c r="E81" s="493"/>
      <c r="F81" s="493"/>
      <c r="G81" s="493"/>
      <c r="H81" s="493"/>
      <c r="I81" s="493"/>
      <c r="J81" s="493"/>
      <c r="L81" s="483"/>
      <c r="M81" s="475" t="s">
        <v>469</v>
      </c>
      <c r="R81" s="483"/>
      <c r="S81" s="475" t="s">
        <v>470</v>
      </c>
      <c r="X81" s="483"/>
      <c r="Y81" s="475" t="s">
        <v>471</v>
      </c>
      <c r="AM81" s="467"/>
    </row>
    <row r="82" spans="1:39" s="298" customFormat="1" ht="5.0999999999999996" customHeight="1" x14ac:dyDescent="0.25">
      <c r="A82" s="466"/>
      <c r="AM82" s="467"/>
    </row>
    <row r="83" spans="1:39" s="298" customFormat="1" ht="20.100000000000001" customHeight="1" x14ac:dyDescent="0.25">
      <c r="A83" s="466"/>
      <c r="B83" s="493" t="s">
        <v>472</v>
      </c>
      <c r="C83" s="493"/>
      <c r="D83" s="493"/>
      <c r="E83" s="493"/>
      <c r="F83" s="493"/>
      <c r="G83" s="493"/>
      <c r="H83" s="493"/>
      <c r="I83" s="493"/>
      <c r="J83" s="493"/>
      <c r="L83" s="483"/>
      <c r="M83" s="475" t="s">
        <v>469</v>
      </c>
      <c r="R83" s="483"/>
      <c r="S83" s="475" t="s">
        <v>418</v>
      </c>
      <c r="X83" s="483"/>
      <c r="Y83" s="475" t="s">
        <v>473</v>
      </c>
      <c r="AC83" s="475"/>
      <c r="AM83" s="467"/>
    </row>
    <row r="84" spans="1:39" s="298" customFormat="1" ht="5.0999999999999996" customHeight="1" x14ac:dyDescent="0.25">
      <c r="A84" s="498"/>
      <c r="B84" s="241"/>
      <c r="C84" s="241"/>
      <c r="D84" s="241"/>
      <c r="E84" s="241"/>
      <c r="F84" s="241"/>
      <c r="G84" s="241"/>
      <c r="H84" s="241"/>
      <c r="I84" s="241"/>
      <c r="L84" s="475"/>
      <c r="Q84" s="475"/>
      <c r="W84" s="475"/>
      <c r="AC84" s="475"/>
      <c r="AM84" s="467"/>
    </row>
    <row r="85" spans="1:39" s="298" customFormat="1" ht="20.100000000000001" customHeight="1" x14ac:dyDescent="0.25">
      <c r="A85" s="498"/>
      <c r="B85" s="241"/>
      <c r="C85" s="241"/>
      <c r="D85" s="241"/>
      <c r="E85" s="241"/>
      <c r="F85" s="241"/>
      <c r="G85" s="241"/>
      <c r="H85" s="241"/>
      <c r="I85" s="241"/>
      <c r="L85" s="475"/>
      <c r="Q85" s="475"/>
      <c r="W85" s="475"/>
      <c r="AC85" s="475"/>
      <c r="AM85" s="467"/>
    </row>
    <row r="86" spans="1:39" s="298" customFormat="1" ht="20.100000000000001" customHeight="1" x14ac:dyDescent="0.25">
      <c r="A86" s="473" t="s">
        <v>474</v>
      </c>
      <c r="B86" s="39"/>
      <c r="C86" s="39"/>
      <c r="D86" s="39"/>
      <c r="E86" s="39"/>
      <c r="F86" s="39"/>
      <c r="G86" s="39"/>
      <c r="H86" s="39"/>
      <c r="I86" s="39"/>
      <c r="J86" s="39"/>
      <c r="K86" s="39"/>
      <c r="L86" s="39"/>
      <c r="M86" s="39"/>
      <c r="N86" s="39"/>
      <c r="O86" s="39"/>
      <c r="P86" s="39"/>
      <c r="Q86" s="39"/>
      <c r="R86" s="39"/>
      <c r="S86" s="39"/>
      <c r="T86" s="39"/>
      <c r="U86" s="39"/>
      <c r="V86" s="39"/>
      <c r="W86" s="39"/>
      <c r="X86" s="39"/>
      <c r="Y86" s="39"/>
      <c r="Z86" s="39"/>
      <c r="AA86" s="39"/>
      <c r="AB86" s="39"/>
      <c r="AC86" s="39"/>
      <c r="AD86" s="39"/>
      <c r="AE86" s="39"/>
      <c r="AF86" s="39"/>
      <c r="AG86" s="39"/>
      <c r="AH86" s="39"/>
      <c r="AI86" s="39"/>
      <c r="AJ86" s="39"/>
      <c r="AK86" s="39"/>
      <c r="AL86" s="39"/>
      <c r="AM86" s="474"/>
    </row>
    <row r="87" spans="1:39" s="298" customFormat="1" ht="5.0999999999999996" customHeight="1" x14ac:dyDescent="0.25">
      <c r="A87" s="466"/>
      <c r="AM87" s="467"/>
    </row>
    <row r="88" spans="1:39" s="298" customFormat="1" ht="20.100000000000001" customHeight="1" x14ac:dyDescent="0.25">
      <c r="A88" s="466"/>
      <c r="F88" s="241"/>
      <c r="H88" s="241"/>
      <c r="L88" s="488"/>
      <c r="M88" s="475" t="s">
        <v>475</v>
      </c>
      <c r="P88" s="475"/>
      <c r="R88" s="488"/>
      <c r="S88" s="475" t="s">
        <v>476</v>
      </c>
      <c r="X88" s="488"/>
      <c r="Y88" s="475" t="s">
        <v>477</v>
      </c>
      <c r="Z88" s="241"/>
      <c r="AD88" s="488"/>
      <c r="AE88" s="475" t="s">
        <v>478</v>
      </c>
      <c r="AM88" s="467"/>
    </row>
    <row r="89" spans="1:39" s="298" customFormat="1" ht="5.0999999999999996" customHeight="1" x14ac:dyDescent="0.25">
      <c r="A89" s="466"/>
      <c r="AM89" s="467"/>
    </row>
    <row r="90" spans="1:39" s="298" customFormat="1" ht="20.100000000000001" customHeight="1" x14ac:dyDescent="0.25">
      <c r="A90" s="466"/>
      <c r="F90" s="241"/>
      <c r="H90" s="241"/>
      <c r="L90" s="488"/>
      <c r="M90" s="475" t="s">
        <v>479</v>
      </c>
      <c r="R90" s="488"/>
      <c r="S90" s="475" t="s">
        <v>480</v>
      </c>
      <c r="X90" s="488"/>
      <c r="Y90" s="475" t="s">
        <v>481</v>
      </c>
      <c r="Z90" s="241"/>
      <c r="AC90" s="475"/>
      <c r="AM90" s="467"/>
    </row>
    <row r="91" spans="1:39" s="298" customFormat="1" ht="5.0999999999999996" customHeight="1" x14ac:dyDescent="0.25">
      <c r="A91" s="498"/>
      <c r="B91" s="241"/>
      <c r="C91" s="241"/>
      <c r="D91" s="241"/>
      <c r="E91" s="241"/>
      <c r="F91" s="241"/>
      <c r="G91" s="241"/>
      <c r="H91" s="241"/>
      <c r="I91" s="241"/>
      <c r="L91" s="475"/>
      <c r="Q91" s="475"/>
      <c r="W91" s="475"/>
      <c r="AC91" s="475"/>
      <c r="AM91" s="467"/>
    </row>
    <row r="92" spans="1:39" s="298" customFormat="1" ht="20.100000000000001" customHeight="1" x14ac:dyDescent="0.25">
      <c r="A92" s="473" t="s">
        <v>482</v>
      </c>
      <c r="B92" s="39"/>
      <c r="C92" s="39"/>
      <c r="D92" s="39"/>
      <c r="E92" s="39"/>
      <c r="F92" s="39"/>
      <c r="G92" s="39"/>
      <c r="H92" s="39"/>
      <c r="I92" s="39"/>
      <c r="J92" s="39"/>
      <c r="K92" s="39"/>
      <c r="L92" s="39"/>
      <c r="M92" s="39"/>
      <c r="N92" s="39"/>
      <c r="O92" s="39"/>
      <c r="P92" s="39"/>
      <c r="Q92" s="39"/>
      <c r="R92" s="39"/>
      <c r="S92" s="39"/>
      <c r="T92" s="39"/>
      <c r="U92" s="39"/>
      <c r="V92" s="39"/>
      <c r="W92" s="39"/>
      <c r="X92" s="39"/>
      <c r="Y92" s="39"/>
      <c r="Z92" s="39"/>
      <c r="AA92" s="39"/>
      <c r="AB92" s="39"/>
      <c r="AC92" s="39"/>
      <c r="AD92" s="39"/>
      <c r="AE92" s="39"/>
      <c r="AF92" s="39"/>
      <c r="AG92" s="39"/>
      <c r="AH92" s="39"/>
      <c r="AI92" s="39"/>
      <c r="AJ92" s="39"/>
      <c r="AK92" s="39"/>
      <c r="AL92" s="39"/>
      <c r="AM92" s="474"/>
    </row>
    <row r="93" spans="1:39" s="298" customFormat="1" ht="5.0999999999999996" customHeight="1" x14ac:dyDescent="0.25">
      <c r="A93" s="466"/>
      <c r="AM93" s="467"/>
    </row>
    <row r="94" spans="1:39" s="298" customFormat="1" ht="20.100000000000001" customHeight="1" x14ac:dyDescent="0.25">
      <c r="A94" s="466"/>
      <c r="B94" s="493" t="s">
        <v>483</v>
      </c>
      <c r="C94" s="493"/>
      <c r="D94" s="493"/>
      <c r="E94" s="493"/>
      <c r="F94" s="493"/>
      <c r="G94" s="493"/>
      <c r="H94" s="493"/>
      <c r="I94" s="493"/>
      <c r="J94" s="493"/>
      <c r="K94" s="493"/>
      <c r="L94" s="493"/>
      <c r="M94" s="493"/>
      <c r="N94" s="493"/>
      <c r="O94" s="493"/>
      <c r="P94" s="493"/>
      <c r="Q94" s="241"/>
      <c r="R94" s="491" t="s">
        <v>484</v>
      </c>
      <c r="S94" s="72"/>
      <c r="T94" s="72"/>
      <c r="U94" s="72"/>
      <c r="V94" s="72"/>
      <c r="W94" s="72"/>
      <c r="X94" s="72"/>
      <c r="Y94" s="72"/>
      <c r="Z94" s="72"/>
      <c r="AA94" s="72"/>
      <c r="AB94" s="72"/>
      <c r="AC94" s="72"/>
      <c r="AD94" s="72"/>
      <c r="AE94" s="72"/>
      <c r="AF94" s="72"/>
      <c r="AG94" s="72"/>
      <c r="AH94" s="492"/>
      <c r="AJ94" s="241"/>
      <c r="AK94" s="241"/>
      <c r="AL94" s="241"/>
      <c r="AM94" s="467"/>
    </row>
    <row r="95" spans="1:39" s="298" customFormat="1" ht="5.0999999999999996" customHeight="1" x14ac:dyDescent="0.25">
      <c r="A95" s="466"/>
      <c r="AM95" s="467"/>
    </row>
    <row r="96" spans="1:39" s="298" customFormat="1" ht="20.100000000000001" customHeight="1" x14ac:dyDescent="0.25">
      <c r="A96" s="466"/>
      <c r="B96" s="493" t="s">
        <v>485</v>
      </c>
      <c r="C96" s="493"/>
      <c r="D96" s="493"/>
      <c r="E96" s="493"/>
      <c r="F96" s="493"/>
      <c r="G96" s="493"/>
      <c r="H96" s="493"/>
      <c r="I96" s="493"/>
      <c r="J96" s="493"/>
      <c r="L96" s="468"/>
      <c r="M96" s="468"/>
      <c r="N96" s="468"/>
      <c r="O96" s="468"/>
      <c r="P96" s="468"/>
      <c r="R96" s="490" t="s">
        <v>485</v>
      </c>
      <c r="S96" s="27"/>
      <c r="T96" s="27"/>
      <c r="U96" s="27"/>
      <c r="V96" s="27"/>
      <c r="W96" s="27"/>
      <c r="X96" s="27"/>
      <c r="Y96" s="27"/>
      <c r="Z96" s="27"/>
      <c r="AA96" s="27"/>
      <c r="AB96" s="494"/>
      <c r="AD96" s="469"/>
      <c r="AE96" s="12"/>
      <c r="AF96" s="12"/>
      <c r="AG96" s="12"/>
      <c r="AH96" s="470"/>
      <c r="AM96" s="467"/>
    </row>
    <row r="97" spans="1:39" s="298" customFormat="1" ht="5.0999999999999996" customHeight="1" x14ac:dyDescent="0.25">
      <c r="A97" s="466"/>
      <c r="AM97" s="467"/>
    </row>
    <row r="98" spans="1:39" s="298" customFormat="1" ht="20.100000000000001" customHeight="1" x14ac:dyDescent="0.25">
      <c r="A98" s="466"/>
      <c r="B98" s="493" t="s">
        <v>486</v>
      </c>
      <c r="C98" s="493"/>
      <c r="D98" s="493"/>
      <c r="E98" s="493"/>
      <c r="F98" s="493"/>
      <c r="G98" s="493"/>
      <c r="H98" s="493"/>
      <c r="I98" s="493"/>
      <c r="J98" s="493"/>
      <c r="L98" s="468"/>
      <c r="M98" s="468"/>
      <c r="N98" s="468"/>
      <c r="O98" s="468"/>
      <c r="P98" s="468"/>
      <c r="R98" s="490" t="s">
        <v>487</v>
      </c>
      <c r="S98" s="27"/>
      <c r="T98" s="27"/>
      <c r="U98" s="27"/>
      <c r="V98" s="27"/>
      <c r="W98" s="27"/>
      <c r="X98" s="27"/>
      <c r="Y98" s="27"/>
      <c r="Z98" s="27"/>
      <c r="AA98" s="27"/>
      <c r="AB98" s="494"/>
      <c r="AD98" s="469"/>
      <c r="AE98" s="12"/>
      <c r="AF98" s="12"/>
      <c r="AG98" s="12"/>
      <c r="AH98" s="470"/>
      <c r="AM98" s="467"/>
    </row>
    <row r="99" spans="1:39" s="298" customFormat="1" ht="5.0999999999999996" customHeight="1" x14ac:dyDescent="0.25">
      <c r="A99" s="466"/>
      <c r="AM99" s="467"/>
    </row>
    <row r="100" spans="1:39" s="298" customFormat="1" ht="20.100000000000001" customHeight="1" x14ac:dyDescent="0.25">
      <c r="A100" s="466"/>
      <c r="B100" s="493" t="s">
        <v>488</v>
      </c>
      <c r="C100" s="493"/>
      <c r="D100" s="493"/>
      <c r="E100" s="493"/>
      <c r="F100" s="493"/>
      <c r="G100" s="493"/>
      <c r="H100" s="493"/>
      <c r="I100" s="493"/>
      <c r="J100" s="493"/>
      <c r="L100" s="468"/>
      <c r="M100" s="468"/>
      <c r="N100" s="468"/>
      <c r="O100" s="468"/>
      <c r="P100" s="468"/>
      <c r="AM100" s="467"/>
    </row>
    <row r="101" spans="1:39" s="298" customFormat="1" ht="5.0999999999999996" customHeight="1" x14ac:dyDescent="0.25">
      <c r="A101" s="466"/>
      <c r="AM101" s="467"/>
    </row>
    <row r="102" spans="1:39" s="298" customFormat="1" ht="20.100000000000001" customHeight="1" x14ac:dyDescent="0.25">
      <c r="A102" s="473" t="s">
        <v>489</v>
      </c>
      <c r="B102" s="39"/>
      <c r="C102" s="39"/>
      <c r="D102" s="39"/>
      <c r="E102" s="39"/>
      <c r="F102" s="39"/>
      <c r="G102" s="39"/>
      <c r="H102" s="39"/>
      <c r="I102" s="39"/>
      <c r="J102" s="39"/>
      <c r="K102" s="39"/>
      <c r="L102" s="39"/>
      <c r="M102" s="39"/>
      <c r="N102" s="39"/>
      <c r="O102" s="39"/>
      <c r="P102" s="39"/>
      <c r="Q102" s="39"/>
      <c r="R102" s="39"/>
      <c r="S102" s="39"/>
      <c r="T102" s="39"/>
      <c r="U102" s="39"/>
      <c r="V102" s="39"/>
      <c r="W102" s="39"/>
      <c r="X102" s="39"/>
      <c r="Y102" s="39"/>
      <c r="Z102" s="39"/>
      <c r="AA102" s="39"/>
      <c r="AB102" s="39"/>
      <c r="AC102" s="39"/>
      <c r="AD102" s="39"/>
      <c r="AE102" s="39"/>
      <c r="AF102" s="39"/>
      <c r="AG102" s="39"/>
      <c r="AH102" s="39"/>
      <c r="AI102" s="39"/>
      <c r="AJ102" s="39"/>
      <c r="AK102" s="39"/>
      <c r="AL102" s="39"/>
      <c r="AM102" s="474"/>
    </row>
    <row r="103" spans="1:39" s="298" customFormat="1" ht="5.0999999999999996" customHeight="1" x14ac:dyDescent="0.25">
      <c r="A103" s="466"/>
      <c r="AM103" s="467"/>
    </row>
    <row r="104" spans="1:39" s="298" customFormat="1" ht="20.100000000000001" customHeight="1" x14ac:dyDescent="0.25">
      <c r="A104" s="466"/>
      <c r="B104" s="493" t="s">
        <v>490</v>
      </c>
      <c r="C104" s="493"/>
      <c r="D104" s="493"/>
      <c r="E104" s="493"/>
      <c r="F104" s="493"/>
      <c r="G104" s="493"/>
      <c r="H104" s="493"/>
      <c r="I104" s="493"/>
      <c r="J104" s="493"/>
      <c r="L104" s="483"/>
      <c r="M104" s="475" t="s">
        <v>48</v>
      </c>
      <c r="R104" s="483"/>
      <c r="S104" s="475" t="s">
        <v>1</v>
      </c>
      <c r="U104" s="241"/>
      <c r="V104" s="241"/>
      <c r="X104" s="483"/>
      <c r="Y104" s="298" t="s">
        <v>491</v>
      </c>
      <c r="Z104" s="241"/>
      <c r="AA104" s="241"/>
      <c r="AB104" s="241"/>
      <c r="AD104" s="483"/>
      <c r="AE104" s="298" t="s">
        <v>492</v>
      </c>
      <c r="AM104" s="467"/>
    </row>
    <row r="105" spans="1:39" s="298" customFormat="1" ht="5.0999999999999996" customHeight="1" x14ac:dyDescent="0.25">
      <c r="A105" s="466"/>
      <c r="AM105" s="467"/>
    </row>
    <row r="106" spans="1:39" s="298" customFormat="1" ht="20.100000000000001" customHeight="1" x14ac:dyDescent="0.25">
      <c r="A106" s="466"/>
      <c r="L106" s="483"/>
      <c r="M106" s="475" t="s">
        <v>493</v>
      </c>
      <c r="R106" s="483"/>
      <c r="S106" s="475" t="s">
        <v>494</v>
      </c>
      <c r="U106" s="241"/>
      <c r="V106" s="241"/>
      <c r="X106" s="483"/>
      <c r="Y106" s="475" t="s">
        <v>495</v>
      </c>
      <c r="Z106" s="241"/>
      <c r="AA106" s="241"/>
      <c r="AB106" s="241"/>
      <c r="AD106" s="483"/>
      <c r="AE106" s="298" t="s">
        <v>496</v>
      </c>
      <c r="AM106" s="467"/>
    </row>
    <row r="107" spans="1:39" s="298" customFormat="1" ht="5.0999999999999996" customHeight="1" x14ac:dyDescent="0.25">
      <c r="A107" s="466"/>
      <c r="S107" s="475"/>
      <c r="Y107" s="475"/>
      <c r="AM107" s="467"/>
    </row>
    <row r="108" spans="1:39" s="298" customFormat="1" ht="20.100000000000001" customHeight="1" x14ac:dyDescent="0.25">
      <c r="A108" s="466"/>
      <c r="L108" s="483"/>
      <c r="M108" s="475" t="s">
        <v>497</v>
      </c>
      <c r="R108" s="483"/>
      <c r="S108" s="475" t="s">
        <v>498</v>
      </c>
      <c r="U108" s="241"/>
      <c r="V108" s="241"/>
      <c r="X108" s="483"/>
      <c r="Y108" s="475" t="s">
        <v>499</v>
      </c>
      <c r="Z108" s="241"/>
      <c r="AA108" s="241"/>
      <c r="AB108" s="241"/>
      <c r="AD108" s="483"/>
      <c r="AE108" s="298" t="s">
        <v>500</v>
      </c>
      <c r="AM108" s="467"/>
    </row>
    <row r="109" spans="1:39" s="298" customFormat="1" ht="5.0999999999999996" customHeight="1" x14ac:dyDescent="0.25">
      <c r="A109" s="466"/>
      <c r="AM109" s="467"/>
    </row>
    <row r="110" spans="1:39" s="298" customFormat="1" ht="20.100000000000001" customHeight="1" x14ac:dyDescent="0.25">
      <c r="A110" s="466"/>
      <c r="L110" s="483"/>
      <c r="M110" s="475" t="s">
        <v>501</v>
      </c>
      <c r="R110" s="475"/>
      <c r="T110" s="241"/>
      <c r="U110" s="241"/>
      <c r="V110" s="241"/>
      <c r="X110" s="483"/>
      <c r="Y110" s="475" t="s">
        <v>502</v>
      </c>
      <c r="Z110" s="241"/>
      <c r="AA110" s="241"/>
      <c r="AB110" s="241"/>
      <c r="AD110" s="483"/>
      <c r="AE110" s="475" t="s">
        <v>503</v>
      </c>
      <c r="AM110" s="467"/>
    </row>
    <row r="111" spans="1:39" s="298" customFormat="1" ht="5.0999999999999996" customHeight="1" x14ac:dyDescent="0.25">
      <c r="A111" s="466"/>
      <c r="M111" s="475"/>
      <c r="R111" s="475"/>
      <c r="T111" s="241"/>
      <c r="U111" s="241"/>
      <c r="V111" s="241"/>
      <c r="X111" s="475"/>
      <c r="Y111" s="241"/>
      <c r="Z111" s="241"/>
      <c r="AA111" s="241"/>
      <c r="AM111" s="467"/>
    </row>
    <row r="112" spans="1:39" s="298" customFormat="1" ht="20.100000000000001" customHeight="1" x14ac:dyDescent="0.25">
      <c r="A112" s="466"/>
      <c r="L112" s="483"/>
      <c r="M112" s="499" t="s">
        <v>504</v>
      </c>
      <c r="N112" s="500"/>
      <c r="O112" s="501"/>
      <c r="P112" s="502"/>
      <c r="Q112" s="502"/>
      <c r="R112" s="502"/>
      <c r="S112" s="502"/>
      <c r="T112" s="502"/>
      <c r="U112" s="502"/>
      <c r="V112" s="502"/>
      <c r="W112" s="502"/>
      <c r="X112" s="502"/>
      <c r="Y112" s="502"/>
      <c r="Z112" s="502"/>
      <c r="AA112" s="502"/>
      <c r="AB112" s="502"/>
      <c r="AC112" s="502"/>
      <c r="AD112" s="502"/>
      <c r="AE112" s="502"/>
      <c r="AF112" s="502"/>
      <c r="AG112" s="502"/>
      <c r="AH112" s="503"/>
      <c r="AM112" s="467"/>
    </row>
    <row r="113" spans="1:39" s="298" customFormat="1" ht="5.0999999999999996" customHeight="1" x14ac:dyDescent="0.25">
      <c r="A113" s="466"/>
      <c r="AM113" s="467"/>
    </row>
    <row r="114" spans="1:39" s="298" customFormat="1" ht="20.100000000000001" customHeight="1" x14ac:dyDescent="0.25">
      <c r="A114" s="473" t="s">
        <v>505</v>
      </c>
      <c r="B114" s="39"/>
      <c r="C114" s="39"/>
      <c r="D114" s="39"/>
      <c r="E114" s="39"/>
      <c r="F114" s="39"/>
      <c r="G114" s="39"/>
      <c r="H114" s="39"/>
      <c r="I114" s="39"/>
      <c r="J114" s="39"/>
      <c r="K114" s="39"/>
      <c r="L114" s="39"/>
      <c r="M114" s="39"/>
      <c r="N114" s="39"/>
      <c r="O114" s="39"/>
      <c r="P114" s="39"/>
      <c r="Q114" s="39"/>
      <c r="R114" s="39"/>
      <c r="S114" s="39"/>
      <c r="T114" s="39"/>
      <c r="U114" s="39"/>
      <c r="V114" s="39"/>
      <c r="W114" s="39"/>
      <c r="X114" s="39"/>
      <c r="Y114" s="39"/>
      <c r="Z114" s="39"/>
      <c r="AA114" s="39"/>
      <c r="AB114" s="39"/>
      <c r="AC114" s="39"/>
      <c r="AD114" s="39"/>
      <c r="AE114" s="39"/>
      <c r="AF114" s="39"/>
      <c r="AG114" s="39"/>
      <c r="AH114" s="39"/>
      <c r="AI114" s="39"/>
      <c r="AJ114" s="39"/>
      <c r="AK114" s="39"/>
      <c r="AL114" s="39"/>
      <c r="AM114" s="474"/>
    </row>
    <row r="115" spans="1:39" s="298" customFormat="1" ht="5.0999999999999996" customHeight="1" x14ac:dyDescent="0.25">
      <c r="A115" s="466"/>
      <c r="AM115" s="467"/>
    </row>
    <row r="116" spans="1:39" s="298" customFormat="1" ht="20.100000000000001" customHeight="1" x14ac:dyDescent="0.25">
      <c r="A116" s="466"/>
      <c r="G116" s="475"/>
      <c r="L116" s="483"/>
      <c r="M116" s="475" t="s">
        <v>506</v>
      </c>
      <c r="R116" s="483"/>
      <c r="S116" s="475" t="s">
        <v>507</v>
      </c>
      <c r="T116" s="475"/>
      <c r="U116" s="475"/>
      <c r="V116" s="475"/>
      <c r="X116" s="488"/>
      <c r="Y116" s="475" t="s">
        <v>508</v>
      </c>
      <c r="Z116" s="475"/>
      <c r="AD116" s="483"/>
      <c r="AE116" s="475" t="s">
        <v>509</v>
      </c>
      <c r="AM116" s="467"/>
    </row>
    <row r="117" spans="1:39" s="298" customFormat="1" ht="5.0999999999999996" customHeight="1" x14ac:dyDescent="0.25">
      <c r="A117" s="466"/>
      <c r="C117" s="241"/>
      <c r="D117" s="475"/>
      <c r="E117" s="475"/>
      <c r="F117" s="475"/>
      <c r="G117" s="475"/>
      <c r="H117" s="475"/>
      <c r="I117" s="475"/>
      <c r="J117" s="475"/>
      <c r="K117" s="475"/>
      <c r="L117" s="475"/>
      <c r="M117" s="475"/>
      <c r="N117" s="475"/>
      <c r="O117" s="475"/>
      <c r="S117" s="475"/>
      <c r="T117" s="475"/>
      <c r="U117" s="475"/>
      <c r="V117" s="475"/>
      <c r="W117" s="475"/>
      <c r="X117" s="475"/>
      <c r="Y117" s="475"/>
      <c r="AM117" s="467"/>
    </row>
    <row r="118" spans="1:39" s="298" customFormat="1" ht="20.100000000000001" customHeight="1" x14ac:dyDescent="0.25">
      <c r="A118" s="466"/>
      <c r="K118" s="475"/>
      <c r="L118" s="488"/>
      <c r="M118" s="475" t="s">
        <v>510</v>
      </c>
      <c r="N118" s="475"/>
      <c r="X118" s="475"/>
      <c r="Y118" s="475"/>
      <c r="AM118" s="467"/>
    </row>
    <row r="119" spans="1:39" s="298" customFormat="1" ht="5.0999999999999996" customHeight="1" x14ac:dyDescent="0.25">
      <c r="A119" s="466"/>
      <c r="AM119" s="467"/>
    </row>
    <row r="120" spans="1:39" s="298" customFormat="1" ht="20.100000000000001" customHeight="1" x14ac:dyDescent="0.25">
      <c r="A120" s="473" t="s">
        <v>511</v>
      </c>
      <c r="B120" s="39"/>
      <c r="C120" s="39"/>
      <c r="D120" s="39"/>
      <c r="E120" s="39"/>
      <c r="F120" s="39"/>
      <c r="G120" s="39"/>
      <c r="H120" s="39"/>
      <c r="I120" s="39"/>
      <c r="J120" s="39"/>
      <c r="K120" s="39"/>
      <c r="L120" s="39"/>
      <c r="M120" s="39"/>
      <c r="N120" s="39"/>
      <c r="O120" s="39"/>
      <c r="P120" s="39"/>
      <c r="Q120" s="39"/>
      <c r="R120" s="39"/>
      <c r="S120" s="39"/>
      <c r="T120" s="39"/>
      <c r="U120" s="39"/>
      <c r="V120" s="39"/>
      <c r="W120" s="39"/>
      <c r="X120" s="39"/>
      <c r="Y120" s="39"/>
      <c r="Z120" s="39"/>
      <c r="AA120" s="39"/>
      <c r="AB120" s="39"/>
      <c r="AC120" s="39"/>
      <c r="AD120" s="39"/>
      <c r="AE120" s="39"/>
      <c r="AF120" s="39"/>
      <c r="AG120" s="39"/>
      <c r="AH120" s="39"/>
      <c r="AI120" s="39"/>
      <c r="AJ120" s="39"/>
      <c r="AK120" s="39"/>
      <c r="AL120" s="39"/>
      <c r="AM120" s="474"/>
    </row>
    <row r="121" spans="1:39" s="298" customFormat="1" ht="5.0999999999999996" customHeight="1" x14ac:dyDescent="0.25">
      <c r="A121" s="466"/>
      <c r="AM121" s="467"/>
    </row>
    <row r="122" spans="1:39" s="298" customFormat="1" ht="20.100000000000001" customHeight="1" x14ac:dyDescent="0.25">
      <c r="A122" s="466"/>
      <c r="K122" s="475"/>
      <c r="L122" s="488"/>
      <c r="M122" s="475" t="s">
        <v>512</v>
      </c>
      <c r="N122" s="475"/>
      <c r="O122" s="475"/>
      <c r="R122" s="488"/>
      <c r="S122" s="475" t="s">
        <v>513</v>
      </c>
      <c r="T122" s="475"/>
      <c r="U122" s="475"/>
      <c r="V122" s="475"/>
      <c r="X122" s="483"/>
      <c r="Y122" s="475" t="s">
        <v>514</v>
      </c>
      <c r="AD122" s="483"/>
      <c r="AE122" s="475" t="s">
        <v>515</v>
      </c>
      <c r="AM122" s="467"/>
    </row>
    <row r="123" spans="1:39" s="298" customFormat="1" ht="5.0999999999999996" customHeight="1" x14ac:dyDescent="0.25">
      <c r="A123" s="466"/>
      <c r="C123" s="241"/>
      <c r="D123" s="475"/>
      <c r="E123" s="475"/>
      <c r="F123" s="475"/>
      <c r="G123" s="475"/>
      <c r="K123" s="475"/>
      <c r="L123" s="475"/>
      <c r="M123" s="475"/>
      <c r="N123" s="475"/>
      <c r="O123" s="475"/>
      <c r="P123" s="475"/>
      <c r="T123" s="475"/>
      <c r="U123" s="475"/>
      <c r="V123" s="475"/>
      <c r="AM123" s="467"/>
    </row>
    <row r="124" spans="1:39" s="298" customFormat="1" ht="20.100000000000001" customHeight="1" x14ac:dyDescent="0.25">
      <c r="A124" s="466"/>
      <c r="K124" s="475"/>
      <c r="L124" s="483"/>
      <c r="M124" s="475" t="s">
        <v>516</v>
      </c>
      <c r="R124" s="483"/>
      <c r="S124" s="475" t="s">
        <v>809</v>
      </c>
      <c r="T124" s="475"/>
      <c r="X124" s="483"/>
      <c r="Y124" s="475" t="s">
        <v>509</v>
      </c>
      <c r="AM124" s="467"/>
    </row>
    <row r="125" spans="1:39" s="298" customFormat="1" ht="5.0999999999999996" customHeight="1" x14ac:dyDescent="0.25">
      <c r="A125" s="466"/>
      <c r="AM125" s="467"/>
    </row>
    <row r="126" spans="1:39" s="298" customFormat="1" ht="20.100000000000001" customHeight="1" x14ac:dyDescent="0.25">
      <c r="A126" s="13" t="s">
        <v>812</v>
      </c>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row>
    <row r="127" spans="1:39" s="298" customFormat="1" ht="20.100000000000001" customHeight="1" x14ac:dyDescent="0.25">
      <c r="A127" s="512" t="s">
        <v>813</v>
      </c>
      <c r="B127" s="512"/>
      <c r="C127" s="512"/>
      <c r="D127" s="512"/>
      <c r="E127" s="512"/>
      <c r="F127" s="512"/>
      <c r="G127" s="512"/>
      <c r="H127" s="512"/>
      <c r="I127" s="512"/>
      <c r="J127" s="512"/>
      <c r="K127" s="512"/>
      <c r="L127" s="512"/>
      <c r="M127" s="512"/>
      <c r="N127" s="512"/>
      <c r="O127" s="512"/>
      <c r="P127" s="512"/>
      <c r="Q127" s="512"/>
      <c r="R127" s="512"/>
      <c r="S127" s="512"/>
      <c r="T127" s="512"/>
      <c r="U127" s="512"/>
      <c r="V127" s="512"/>
      <c r="W127" s="512"/>
      <c r="X127" s="512"/>
      <c r="Y127" s="512"/>
      <c r="Z127" s="512"/>
      <c r="AA127" s="512"/>
      <c r="AB127" s="512"/>
      <c r="AC127" s="512"/>
      <c r="AD127" s="512"/>
      <c r="AE127" s="512"/>
      <c r="AF127" s="512"/>
      <c r="AG127" s="512"/>
      <c r="AH127" s="512"/>
      <c r="AI127" s="512"/>
      <c r="AJ127" s="512"/>
      <c r="AK127" s="512"/>
      <c r="AL127" s="512"/>
      <c r="AM127" s="512"/>
    </row>
    <row r="128" spans="1:39" s="298" customFormat="1" ht="5.0999999999999996" customHeight="1" x14ac:dyDescent="0.25">
      <c r="A128" s="466"/>
      <c r="AM128" s="467"/>
    </row>
    <row r="129" spans="1:39" s="298" customFormat="1" ht="20.100000000000001" customHeight="1" x14ac:dyDescent="0.25">
      <c r="A129" s="466"/>
      <c r="B129" s="513" t="s">
        <v>814</v>
      </c>
      <c r="C129" s="513"/>
      <c r="D129" s="513"/>
      <c r="E129" s="513"/>
      <c r="F129" s="513"/>
      <c r="G129" s="513"/>
      <c r="H129" s="513"/>
      <c r="I129" s="513"/>
      <c r="J129" s="513"/>
      <c r="M129" s="513" t="s">
        <v>815</v>
      </c>
      <c r="N129" s="513"/>
      <c r="O129" s="513"/>
      <c r="P129" s="513"/>
      <c r="Q129" s="513"/>
      <c r="R129" s="513"/>
      <c r="S129" s="513"/>
      <c r="T129" s="513"/>
      <c r="U129" s="513"/>
      <c r="X129" s="513" t="s">
        <v>816</v>
      </c>
      <c r="Y129" s="513"/>
      <c r="Z129" s="513"/>
      <c r="AA129" s="513"/>
      <c r="AB129" s="513"/>
      <c r="AC129" s="513"/>
      <c r="AD129" s="513"/>
      <c r="AE129" s="513"/>
      <c r="AF129" s="513"/>
      <c r="AM129" s="467"/>
    </row>
    <row r="130" spans="1:39" s="298" customFormat="1" ht="20.100000000000001" customHeight="1" x14ac:dyDescent="0.25">
      <c r="A130" s="466"/>
      <c r="B130" s="468"/>
      <c r="C130" s="468"/>
      <c r="D130" s="468"/>
      <c r="E130" s="468"/>
      <c r="F130" s="468"/>
      <c r="G130" s="468"/>
      <c r="H130" s="468"/>
      <c r="I130" s="468"/>
      <c r="J130" s="468"/>
      <c r="M130" s="468"/>
      <c r="N130" s="468"/>
      <c r="O130" s="468"/>
      <c r="P130" s="468"/>
      <c r="Q130" s="468"/>
      <c r="R130" s="468"/>
      <c r="S130" s="468"/>
      <c r="T130" s="468"/>
      <c r="U130" s="468"/>
      <c r="X130" s="468"/>
      <c r="Y130" s="468"/>
      <c r="Z130" s="468"/>
      <c r="AA130" s="468"/>
      <c r="AB130" s="468"/>
      <c r="AC130" s="468"/>
      <c r="AD130" s="468"/>
      <c r="AE130" s="468"/>
      <c r="AF130" s="468"/>
      <c r="AM130" s="467"/>
    </row>
    <row r="131" spans="1:39" s="298" customFormat="1" ht="5.0999999999999996" customHeight="1" x14ac:dyDescent="0.25">
      <c r="A131" s="466"/>
      <c r="AM131" s="467"/>
    </row>
    <row r="132" spans="1:39" s="298" customFormat="1" ht="20.100000000000001" customHeight="1" x14ac:dyDescent="0.25">
      <c r="A132" s="466"/>
      <c r="B132" s="513" t="s">
        <v>817</v>
      </c>
      <c r="C132" s="513"/>
      <c r="D132" s="513"/>
      <c r="E132" s="513"/>
      <c r="F132" s="513"/>
      <c r="G132" s="513"/>
      <c r="H132" s="513"/>
      <c r="I132" s="513"/>
      <c r="J132" s="513"/>
      <c r="M132" s="513" t="s">
        <v>818</v>
      </c>
      <c r="N132" s="513"/>
      <c r="O132" s="513"/>
      <c r="P132" s="513"/>
      <c r="Q132" s="513"/>
      <c r="R132" s="513"/>
      <c r="S132" s="513"/>
      <c r="T132" s="513"/>
      <c r="U132" s="513"/>
      <c r="X132" s="513" t="s">
        <v>819</v>
      </c>
      <c r="Y132" s="513"/>
      <c r="Z132" s="513"/>
      <c r="AA132" s="513"/>
      <c r="AB132" s="513"/>
      <c r="AC132" s="513"/>
      <c r="AD132" s="513"/>
      <c r="AE132" s="513"/>
      <c r="AF132" s="513"/>
      <c r="AM132" s="467"/>
    </row>
    <row r="133" spans="1:39" s="298" customFormat="1" ht="20.100000000000001" customHeight="1" x14ac:dyDescent="0.25">
      <c r="A133" s="466"/>
      <c r="B133" s="468"/>
      <c r="C133" s="468"/>
      <c r="D133" s="468"/>
      <c r="E133" s="468"/>
      <c r="F133" s="468"/>
      <c r="G133" s="468"/>
      <c r="H133" s="468"/>
      <c r="I133" s="468"/>
      <c r="J133" s="468"/>
      <c r="M133" s="468"/>
      <c r="N133" s="468"/>
      <c r="O133" s="468"/>
      <c r="P133" s="468"/>
      <c r="Q133" s="468"/>
      <c r="R133" s="468"/>
      <c r="S133" s="468"/>
      <c r="T133" s="468"/>
      <c r="U133" s="468"/>
      <c r="X133" s="468"/>
      <c r="Y133" s="468"/>
      <c r="Z133" s="468"/>
      <c r="AA133" s="468"/>
      <c r="AB133" s="468"/>
      <c r="AC133" s="468"/>
      <c r="AD133" s="468"/>
      <c r="AE133" s="468"/>
      <c r="AF133" s="468"/>
      <c r="AM133" s="467"/>
    </row>
    <row r="134" spans="1:39" s="298" customFormat="1" ht="5.0999999999999996" customHeight="1" x14ac:dyDescent="0.25">
      <c r="A134" s="466"/>
      <c r="AM134" s="467"/>
    </row>
    <row r="135" spans="1:39" s="298" customFormat="1" ht="20.100000000000001" customHeight="1" x14ac:dyDescent="0.25">
      <c r="A135" s="466"/>
      <c r="B135" s="513" t="s">
        <v>820</v>
      </c>
      <c r="C135" s="513"/>
      <c r="D135" s="513"/>
      <c r="E135" s="513"/>
      <c r="F135" s="513"/>
      <c r="G135" s="513"/>
      <c r="H135" s="513"/>
      <c r="I135" s="513"/>
      <c r="J135" s="513"/>
      <c r="M135" s="513" t="s">
        <v>821</v>
      </c>
      <c r="N135" s="513"/>
      <c r="O135" s="513"/>
      <c r="P135" s="513"/>
      <c r="Q135" s="513"/>
      <c r="R135" s="513"/>
      <c r="S135" s="513"/>
      <c r="T135" s="513"/>
      <c r="U135" s="513"/>
      <c r="X135" s="513" t="s">
        <v>822</v>
      </c>
      <c r="Y135" s="513"/>
      <c r="Z135" s="513"/>
      <c r="AA135" s="513"/>
      <c r="AB135" s="513"/>
      <c r="AC135" s="513"/>
      <c r="AD135" s="513"/>
      <c r="AE135" s="513"/>
      <c r="AF135" s="513"/>
      <c r="AM135" s="467"/>
    </row>
    <row r="136" spans="1:39" s="298" customFormat="1" ht="20.100000000000001" customHeight="1" x14ac:dyDescent="0.25">
      <c r="A136" s="466"/>
      <c r="B136" s="468"/>
      <c r="C136" s="468"/>
      <c r="D136" s="468"/>
      <c r="E136" s="468"/>
      <c r="F136" s="468"/>
      <c r="G136" s="468"/>
      <c r="H136" s="468"/>
      <c r="I136" s="468"/>
      <c r="J136" s="468"/>
      <c r="M136" s="468"/>
      <c r="N136" s="468"/>
      <c r="O136" s="468"/>
      <c r="P136" s="468"/>
      <c r="Q136" s="468"/>
      <c r="R136" s="468"/>
      <c r="S136" s="468"/>
      <c r="T136" s="468"/>
      <c r="U136" s="468"/>
      <c r="X136" s="468"/>
      <c r="Y136" s="468"/>
      <c r="Z136" s="468"/>
      <c r="AA136" s="468"/>
      <c r="AB136" s="468"/>
      <c r="AC136" s="468"/>
      <c r="AD136" s="468"/>
      <c r="AE136" s="468"/>
      <c r="AF136" s="468"/>
      <c r="AM136" s="467"/>
    </row>
    <row r="137" spans="1:39" s="298" customFormat="1" ht="5.0999999999999996" customHeight="1" x14ac:dyDescent="0.25">
      <c r="A137" s="466"/>
      <c r="AM137" s="467"/>
    </row>
    <row r="138" spans="1:39" s="298" customFormat="1" ht="20.100000000000001" customHeight="1" x14ac:dyDescent="0.25">
      <c r="A138" s="466"/>
      <c r="X138" s="513" t="s">
        <v>823</v>
      </c>
      <c r="Y138" s="513"/>
      <c r="Z138" s="513"/>
      <c r="AA138" s="513"/>
      <c r="AB138" s="513"/>
      <c r="AC138" s="513"/>
      <c r="AD138" s="513"/>
      <c r="AE138" s="513"/>
      <c r="AF138" s="513"/>
      <c r="AM138" s="467"/>
    </row>
    <row r="139" spans="1:39" s="298" customFormat="1" ht="20.100000000000001" customHeight="1" x14ac:dyDescent="0.25">
      <c r="A139" s="466"/>
      <c r="X139" s="468"/>
      <c r="Y139" s="468"/>
      <c r="Z139" s="468"/>
      <c r="AA139" s="468"/>
      <c r="AB139" s="468"/>
      <c r="AC139" s="468"/>
      <c r="AD139" s="468"/>
      <c r="AE139" s="468"/>
      <c r="AF139" s="468"/>
      <c r="AM139" s="467"/>
    </row>
    <row r="140" spans="1:39" s="298" customFormat="1" ht="5.0999999999999996" customHeight="1" x14ac:dyDescent="0.25">
      <c r="A140" s="466"/>
      <c r="AM140" s="467"/>
    </row>
    <row r="141" spans="1:39" s="298" customFormat="1" ht="20.100000000000001" customHeight="1" x14ac:dyDescent="0.25">
      <c r="A141" s="466"/>
      <c r="B141" s="513" t="s">
        <v>824</v>
      </c>
      <c r="C141" s="513"/>
      <c r="D141" s="513"/>
      <c r="E141" s="513"/>
      <c r="F141" s="513"/>
      <c r="G141" s="513"/>
      <c r="H141" s="513"/>
      <c r="I141" s="513"/>
      <c r="J141" s="513"/>
      <c r="AM141" s="467"/>
    </row>
    <row r="142" spans="1:39" s="298" customFormat="1" ht="20.100000000000001" customHeight="1" x14ac:dyDescent="0.25">
      <c r="A142" s="466"/>
      <c r="B142" s="468"/>
      <c r="C142" s="468"/>
      <c r="D142" s="468"/>
      <c r="E142" s="468"/>
      <c r="F142" s="468"/>
      <c r="G142" s="468"/>
      <c r="H142" s="468"/>
      <c r="I142" s="468"/>
      <c r="J142" s="468"/>
      <c r="AM142" s="467"/>
    </row>
    <row r="143" spans="1:39" s="298" customFormat="1" ht="5.0999999999999996" customHeight="1" x14ac:dyDescent="0.25">
      <c r="A143" s="466"/>
      <c r="AM143" s="467"/>
    </row>
    <row r="144" spans="1:39" s="298" customFormat="1" ht="20.100000000000001" customHeight="1" x14ac:dyDescent="0.25">
      <c r="A144" s="44" t="s">
        <v>825</v>
      </c>
      <c r="B144" s="44"/>
      <c r="C144" s="44"/>
      <c r="D144" s="44"/>
      <c r="E144" s="44"/>
      <c r="F144" s="44"/>
      <c r="G144" s="44"/>
      <c r="H144" s="44"/>
      <c r="I144" s="44"/>
      <c r="J144" s="44"/>
      <c r="K144" s="44"/>
      <c r="L144" s="44"/>
      <c r="M144" s="44"/>
      <c r="N144" s="44"/>
      <c r="O144" s="44"/>
      <c r="P144" s="44"/>
      <c r="Q144" s="44"/>
      <c r="R144" s="44"/>
      <c r="S144" s="44"/>
      <c r="T144" s="44"/>
      <c r="U144" s="44"/>
      <c r="V144" s="44"/>
      <c r="W144" s="44"/>
      <c r="X144" s="44"/>
      <c r="Y144" s="44"/>
      <c r="Z144" s="44"/>
      <c r="AA144" s="44"/>
      <c r="AB144" s="44"/>
      <c r="AC144" s="44"/>
      <c r="AD144" s="44"/>
      <c r="AE144" s="44"/>
      <c r="AF144" s="44"/>
      <c r="AG144" s="44"/>
      <c r="AH144" s="44"/>
      <c r="AI144" s="44"/>
      <c r="AJ144" s="44"/>
      <c r="AK144" s="44"/>
      <c r="AL144" s="44"/>
      <c r="AM144" s="44"/>
    </row>
    <row r="145" spans="1:39" s="298" customFormat="1" ht="5.0999999999999996" customHeight="1" x14ac:dyDescent="0.25">
      <c r="A145" s="466"/>
      <c r="AM145" s="467"/>
    </row>
    <row r="146" spans="1:39" s="298" customFormat="1" ht="20.100000000000001" customHeight="1" x14ac:dyDescent="0.25">
      <c r="A146" s="466"/>
      <c r="B146" s="514" t="s">
        <v>826</v>
      </c>
      <c r="C146" s="514"/>
      <c r="D146" s="514"/>
      <c r="E146" s="514"/>
      <c r="F146" s="514"/>
      <c r="G146" s="514" t="s">
        <v>827</v>
      </c>
      <c r="H146" s="514"/>
      <c r="I146" s="514"/>
      <c r="J146" s="514"/>
      <c r="K146" s="514"/>
      <c r="L146" s="514"/>
      <c r="M146" s="514"/>
      <c r="N146" s="514"/>
      <c r="O146" s="514" t="s">
        <v>828</v>
      </c>
      <c r="P146" s="514"/>
      <c r="Q146" s="514"/>
      <c r="R146" s="514"/>
      <c r="S146" s="514"/>
      <c r="T146" s="514"/>
      <c r="U146" s="514"/>
      <c r="V146" s="514"/>
      <c r="W146" s="514" t="s">
        <v>829</v>
      </c>
      <c r="X146" s="514"/>
      <c r="Y146" s="514"/>
      <c r="Z146" s="514"/>
      <c r="AA146" s="514"/>
      <c r="AB146" s="514"/>
      <c r="AC146" s="514"/>
      <c r="AD146" s="514"/>
      <c r="AE146" s="514" t="s">
        <v>830</v>
      </c>
      <c r="AF146" s="514"/>
      <c r="AG146" s="514"/>
      <c r="AH146" s="514"/>
      <c r="AI146" s="514"/>
      <c r="AJ146" s="514"/>
      <c r="AK146" s="514"/>
      <c r="AL146" s="514"/>
      <c r="AM146" s="467"/>
    </row>
    <row r="147" spans="1:39" s="298" customFormat="1" ht="20.100000000000001" customHeight="1" x14ac:dyDescent="0.25">
      <c r="A147" s="466"/>
      <c r="B147" s="468" t="s">
        <v>831</v>
      </c>
      <c r="C147" s="468"/>
      <c r="D147" s="468"/>
      <c r="E147" s="468"/>
      <c r="F147" s="468"/>
      <c r="G147" s="468"/>
      <c r="H147" s="468"/>
      <c r="I147" s="468"/>
      <c r="J147" s="468"/>
      <c r="K147" s="468"/>
      <c r="L147" s="468"/>
      <c r="M147" s="468"/>
      <c r="N147" s="468"/>
      <c r="O147" s="468"/>
      <c r="P147" s="468"/>
      <c r="Q147" s="468"/>
      <c r="R147" s="468"/>
      <c r="S147" s="468"/>
      <c r="T147" s="468"/>
      <c r="U147" s="468"/>
      <c r="V147" s="468"/>
      <c r="W147" s="468"/>
      <c r="X147" s="468"/>
      <c r="Y147" s="468"/>
      <c r="Z147" s="468"/>
      <c r="AA147" s="468"/>
      <c r="AB147" s="468"/>
      <c r="AC147" s="468"/>
      <c r="AD147" s="468"/>
      <c r="AE147" s="468"/>
      <c r="AF147" s="468"/>
      <c r="AG147" s="468"/>
      <c r="AH147" s="468"/>
      <c r="AI147" s="468"/>
      <c r="AJ147" s="468"/>
      <c r="AK147" s="468"/>
      <c r="AL147" s="468"/>
      <c r="AM147" s="467"/>
    </row>
    <row r="148" spans="1:39" s="298" customFormat="1" ht="20.100000000000001" customHeight="1" x14ac:dyDescent="0.25">
      <c r="A148" s="466"/>
      <c r="B148" s="468" t="s">
        <v>832</v>
      </c>
      <c r="C148" s="468"/>
      <c r="D148" s="468"/>
      <c r="E148" s="468"/>
      <c r="F148" s="468"/>
      <c r="G148" s="468"/>
      <c r="H148" s="468"/>
      <c r="I148" s="468"/>
      <c r="J148" s="468"/>
      <c r="K148" s="468"/>
      <c r="L148" s="468"/>
      <c r="M148" s="468"/>
      <c r="N148" s="468"/>
      <c r="O148" s="468"/>
      <c r="P148" s="468"/>
      <c r="Q148" s="468"/>
      <c r="R148" s="468"/>
      <c r="S148" s="468"/>
      <c r="T148" s="468"/>
      <c r="U148" s="468"/>
      <c r="V148" s="468"/>
      <c r="W148" s="468"/>
      <c r="X148" s="468"/>
      <c r="Y148" s="468"/>
      <c r="Z148" s="468"/>
      <c r="AA148" s="468"/>
      <c r="AB148" s="468"/>
      <c r="AC148" s="468"/>
      <c r="AD148" s="468"/>
      <c r="AE148" s="468"/>
      <c r="AF148" s="468"/>
      <c r="AG148" s="468"/>
      <c r="AH148" s="468"/>
      <c r="AI148" s="468"/>
      <c r="AJ148" s="468"/>
      <c r="AK148" s="468"/>
      <c r="AL148" s="468"/>
      <c r="AM148" s="467"/>
    </row>
    <row r="149" spans="1:39" s="298" customFormat="1" ht="20.100000000000001" customHeight="1" x14ac:dyDescent="0.25">
      <c r="A149" s="466"/>
      <c r="B149" s="468" t="s">
        <v>833</v>
      </c>
      <c r="C149" s="468"/>
      <c r="D149" s="468"/>
      <c r="E149" s="468"/>
      <c r="F149" s="468"/>
      <c r="G149" s="468"/>
      <c r="H149" s="468"/>
      <c r="I149" s="468"/>
      <c r="J149" s="468"/>
      <c r="K149" s="468"/>
      <c r="L149" s="468"/>
      <c r="M149" s="468"/>
      <c r="N149" s="468"/>
      <c r="O149" s="468"/>
      <c r="P149" s="468"/>
      <c r="Q149" s="468"/>
      <c r="R149" s="468"/>
      <c r="S149" s="468"/>
      <c r="T149" s="468"/>
      <c r="U149" s="468"/>
      <c r="V149" s="468"/>
      <c r="W149" s="468"/>
      <c r="X149" s="468"/>
      <c r="Y149" s="468"/>
      <c r="Z149" s="468"/>
      <c r="AA149" s="468"/>
      <c r="AB149" s="468"/>
      <c r="AC149" s="468"/>
      <c r="AD149" s="468"/>
      <c r="AE149" s="468"/>
      <c r="AF149" s="468"/>
      <c r="AG149" s="468"/>
      <c r="AH149" s="468"/>
      <c r="AI149" s="468"/>
      <c r="AJ149" s="468"/>
      <c r="AK149" s="468"/>
      <c r="AL149" s="468"/>
      <c r="AM149" s="467"/>
    </row>
    <row r="150" spans="1:39" s="298" customFormat="1" ht="20.100000000000001" customHeight="1" x14ac:dyDescent="0.25">
      <c r="A150" s="466"/>
      <c r="B150" s="468" t="s">
        <v>834</v>
      </c>
      <c r="C150" s="468"/>
      <c r="D150" s="468"/>
      <c r="E150" s="468"/>
      <c r="F150" s="468"/>
      <c r="G150" s="468"/>
      <c r="H150" s="468"/>
      <c r="I150" s="468"/>
      <c r="J150" s="468"/>
      <c r="K150" s="468"/>
      <c r="L150" s="468"/>
      <c r="M150" s="468"/>
      <c r="N150" s="468"/>
      <c r="O150" s="468"/>
      <c r="P150" s="468"/>
      <c r="Q150" s="468"/>
      <c r="R150" s="468"/>
      <c r="S150" s="468"/>
      <c r="T150" s="468"/>
      <c r="U150" s="468"/>
      <c r="V150" s="468"/>
      <c r="W150" s="468"/>
      <c r="X150" s="468"/>
      <c r="Y150" s="468"/>
      <c r="Z150" s="468"/>
      <c r="AA150" s="468"/>
      <c r="AB150" s="468"/>
      <c r="AC150" s="468"/>
      <c r="AD150" s="468"/>
      <c r="AE150" s="468"/>
      <c r="AF150" s="468"/>
      <c r="AG150" s="468"/>
      <c r="AH150" s="468"/>
      <c r="AI150" s="468"/>
      <c r="AJ150" s="468"/>
      <c r="AK150" s="468"/>
      <c r="AL150" s="468"/>
      <c r="AM150" s="467"/>
    </row>
    <row r="151" spans="1:39" s="298" customFormat="1" ht="20.100000000000001" customHeight="1" x14ac:dyDescent="0.25">
      <c r="A151" s="466"/>
      <c r="B151" s="468" t="s">
        <v>835</v>
      </c>
      <c r="C151" s="468"/>
      <c r="D151" s="468"/>
      <c r="E151" s="468"/>
      <c r="F151" s="468"/>
      <c r="G151" s="468"/>
      <c r="H151" s="468"/>
      <c r="I151" s="468"/>
      <c r="J151" s="468"/>
      <c r="K151" s="468"/>
      <c r="L151" s="468"/>
      <c r="M151" s="468"/>
      <c r="N151" s="468"/>
      <c r="O151" s="468"/>
      <c r="P151" s="468"/>
      <c r="Q151" s="468"/>
      <c r="R151" s="468"/>
      <c r="S151" s="468"/>
      <c r="T151" s="468"/>
      <c r="U151" s="468"/>
      <c r="V151" s="468"/>
      <c r="W151" s="468"/>
      <c r="X151" s="468"/>
      <c r="Y151" s="468"/>
      <c r="Z151" s="468"/>
      <c r="AA151" s="468"/>
      <c r="AB151" s="468"/>
      <c r="AC151" s="468"/>
      <c r="AD151" s="468"/>
      <c r="AE151" s="468"/>
      <c r="AF151" s="468"/>
      <c r="AG151" s="468"/>
      <c r="AH151" s="468"/>
      <c r="AI151" s="468"/>
      <c r="AJ151" s="468"/>
      <c r="AK151" s="468"/>
      <c r="AL151" s="468"/>
      <c r="AM151" s="467"/>
    </row>
    <row r="152" spans="1:39" s="298" customFormat="1" ht="20.100000000000001" customHeight="1" x14ac:dyDescent="0.25">
      <c r="A152" s="466"/>
      <c r="B152" s="468" t="s">
        <v>836</v>
      </c>
      <c r="C152" s="468"/>
      <c r="D152" s="468"/>
      <c r="E152" s="468"/>
      <c r="F152" s="468"/>
      <c r="G152" s="468"/>
      <c r="H152" s="468"/>
      <c r="I152" s="468"/>
      <c r="J152" s="468"/>
      <c r="K152" s="468"/>
      <c r="L152" s="468"/>
      <c r="M152" s="468"/>
      <c r="N152" s="468"/>
      <c r="O152" s="468"/>
      <c r="P152" s="468"/>
      <c r="Q152" s="468"/>
      <c r="R152" s="468"/>
      <c r="S152" s="468"/>
      <c r="T152" s="468"/>
      <c r="U152" s="468"/>
      <c r="V152" s="468"/>
      <c r="W152" s="468"/>
      <c r="X152" s="468"/>
      <c r="Y152" s="468"/>
      <c r="Z152" s="468"/>
      <c r="AA152" s="468"/>
      <c r="AB152" s="468"/>
      <c r="AC152" s="468"/>
      <c r="AD152" s="468"/>
      <c r="AE152" s="468"/>
      <c r="AF152" s="468"/>
      <c r="AG152" s="468"/>
      <c r="AH152" s="468"/>
      <c r="AI152" s="468"/>
      <c r="AJ152" s="468"/>
      <c r="AK152" s="468"/>
      <c r="AL152" s="468"/>
      <c r="AM152" s="467"/>
    </row>
    <row r="153" spans="1:39" s="298" customFormat="1" ht="5.0999999999999996" customHeight="1" x14ac:dyDescent="0.25">
      <c r="A153" s="466"/>
      <c r="AM153" s="467"/>
    </row>
    <row r="154" spans="1:39" s="298" customFormat="1" ht="20.100000000000001" customHeight="1" x14ac:dyDescent="0.25">
      <c r="A154" s="466"/>
      <c r="B154" s="515" t="s">
        <v>837</v>
      </c>
      <c r="C154" s="515"/>
      <c r="D154" s="515"/>
      <c r="E154" s="515"/>
      <c r="F154" s="515"/>
      <c r="G154" s="516"/>
      <c r="H154" s="516"/>
      <c r="I154" s="516"/>
      <c r="J154" s="516"/>
      <c r="K154" s="516"/>
      <c r="L154" s="516"/>
      <c r="M154" s="516"/>
      <c r="N154" s="516"/>
      <c r="O154" s="516"/>
      <c r="P154" s="516"/>
      <c r="Q154" s="516"/>
      <c r="R154" s="516"/>
      <c r="S154" s="516"/>
      <c r="T154" s="516"/>
      <c r="U154" s="516"/>
      <c r="V154" s="516"/>
      <c r="W154" s="516"/>
      <c r="X154" s="516"/>
      <c r="Y154" s="516"/>
      <c r="Z154" s="516"/>
      <c r="AA154" s="516"/>
      <c r="AB154" s="516"/>
      <c r="AC154" s="516"/>
      <c r="AD154" s="516"/>
      <c r="AE154" s="516"/>
      <c r="AF154" s="516"/>
      <c r="AG154" s="516"/>
      <c r="AH154" s="516"/>
      <c r="AI154" s="516"/>
      <c r="AJ154" s="516"/>
      <c r="AK154" s="516"/>
      <c r="AL154" s="516"/>
      <c r="AM154" s="467"/>
    </row>
    <row r="155" spans="1:39" s="298" customFormat="1" ht="20.100000000000001" customHeight="1" x14ac:dyDescent="0.25">
      <c r="A155" s="466"/>
      <c r="G155" s="516"/>
      <c r="H155" s="516"/>
      <c r="I155" s="516"/>
      <c r="J155" s="516"/>
      <c r="K155" s="516"/>
      <c r="L155" s="516"/>
      <c r="M155" s="516"/>
      <c r="N155" s="516"/>
      <c r="O155" s="516"/>
      <c r="P155" s="516"/>
      <c r="Q155" s="516"/>
      <c r="R155" s="516"/>
      <c r="S155" s="516"/>
      <c r="T155" s="516"/>
      <c r="U155" s="516"/>
      <c r="V155" s="516"/>
      <c r="W155" s="516"/>
      <c r="X155" s="516"/>
      <c r="Y155" s="516"/>
      <c r="Z155" s="516"/>
      <c r="AA155" s="516"/>
      <c r="AB155" s="516"/>
      <c r="AC155" s="516"/>
      <c r="AD155" s="516"/>
      <c r="AE155" s="516"/>
      <c r="AF155" s="516"/>
      <c r="AG155" s="516"/>
      <c r="AH155" s="516"/>
      <c r="AI155" s="516"/>
      <c r="AJ155" s="516"/>
      <c r="AK155" s="516"/>
      <c r="AL155" s="516"/>
      <c r="AM155" s="467"/>
    </row>
    <row r="156" spans="1:39" s="298" customFormat="1" ht="20.100000000000001" customHeight="1" x14ac:dyDescent="0.25">
      <c r="A156" s="466"/>
      <c r="G156" s="516"/>
      <c r="H156" s="516"/>
      <c r="I156" s="516"/>
      <c r="J156" s="516"/>
      <c r="K156" s="516"/>
      <c r="L156" s="516"/>
      <c r="M156" s="516"/>
      <c r="N156" s="516"/>
      <c r="O156" s="516"/>
      <c r="P156" s="516"/>
      <c r="Q156" s="516"/>
      <c r="R156" s="516"/>
      <c r="S156" s="516"/>
      <c r="T156" s="516"/>
      <c r="U156" s="516"/>
      <c r="V156" s="516"/>
      <c r="W156" s="516"/>
      <c r="X156" s="516"/>
      <c r="Y156" s="516"/>
      <c r="Z156" s="516"/>
      <c r="AA156" s="516"/>
      <c r="AB156" s="516"/>
      <c r="AC156" s="516"/>
      <c r="AD156" s="516"/>
      <c r="AE156" s="516"/>
      <c r="AF156" s="516"/>
      <c r="AG156" s="516"/>
      <c r="AH156" s="516"/>
      <c r="AI156" s="516"/>
      <c r="AJ156" s="516"/>
      <c r="AK156" s="516"/>
      <c r="AL156" s="516"/>
      <c r="AM156" s="467"/>
    </row>
    <row r="157" spans="1:39" s="298" customFormat="1" ht="20.100000000000001" customHeight="1" x14ac:dyDescent="0.25">
      <c r="A157" s="466"/>
      <c r="G157" s="516"/>
      <c r="H157" s="516"/>
      <c r="I157" s="516"/>
      <c r="J157" s="516"/>
      <c r="K157" s="516"/>
      <c r="L157" s="516"/>
      <c r="M157" s="516"/>
      <c r="N157" s="516"/>
      <c r="O157" s="516"/>
      <c r="P157" s="516"/>
      <c r="Q157" s="516"/>
      <c r="R157" s="516"/>
      <c r="S157" s="516"/>
      <c r="T157" s="516"/>
      <c r="U157" s="516"/>
      <c r="V157" s="516"/>
      <c r="W157" s="516"/>
      <c r="X157" s="516"/>
      <c r="Y157" s="516"/>
      <c r="Z157" s="516"/>
      <c r="AA157" s="516"/>
      <c r="AB157" s="516"/>
      <c r="AC157" s="516"/>
      <c r="AD157" s="516"/>
      <c r="AE157" s="516"/>
      <c r="AF157" s="516"/>
      <c r="AG157" s="516"/>
      <c r="AH157" s="516"/>
      <c r="AI157" s="516"/>
      <c r="AJ157" s="516"/>
      <c r="AK157" s="516"/>
      <c r="AL157" s="516"/>
      <c r="AM157" s="467"/>
    </row>
    <row r="158" spans="1:39" s="298" customFormat="1" ht="20.100000000000001" customHeight="1" x14ac:dyDescent="0.25">
      <c r="A158" s="466"/>
      <c r="G158" s="516"/>
      <c r="H158" s="516"/>
      <c r="I158" s="516"/>
      <c r="J158" s="516"/>
      <c r="K158" s="516"/>
      <c r="L158" s="516"/>
      <c r="M158" s="516"/>
      <c r="N158" s="516"/>
      <c r="O158" s="516"/>
      <c r="P158" s="516"/>
      <c r="Q158" s="516"/>
      <c r="R158" s="516"/>
      <c r="S158" s="516"/>
      <c r="T158" s="516"/>
      <c r="U158" s="516"/>
      <c r="V158" s="516"/>
      <c r="W158" s="516"/>
      <c r="X158" s="516"/>
      <c r="Y158" s="516"/>
      <c r="Z158" s="516"/>
      <c r="AA158" s="516"/>
      <c r="AB158" s="516"/>
      <c r="AC158" s="516"/>
      <c r="AD158" s="516"/>
      <c r="AE158" s="516"/>
      <c r="AF158" s="516"/>
      <c r="AG158" s="516"/>
      <c r="AH158" s="516"/>
      <c r="AI158" s="516"/>
      <c r="AJ158" s="516"/>
      <c r="AK158" s="516"/>
      <c r="AL158" s="516"/>
      <c r="AM158" s="467"/>
    </row>
    <row r="159" spans="1:39" s="298" customFormat="1" ht="5.0999999999999996" customHeight="1" x14ac:dyDescent="0.25">
      <c r="A159" s="466"/>
      <c r="AM159" s="467"/>
    </row>
    <row r="160" spans="1:39" s="298" customFormat="1" ht="20.100000000000001" customHeight="1" x14ac:dyDescent="0.25">
      <c r="A160" s="473" t="s">
        <v>517</v>
      </c>
      <c r="B160" s="39"/>
      <c r="C160" s="39"/>
      <c r="D160" s="39"/>
      <c r="E160" s="39"/>
      <c r="F160" s="39"/>
      <c r="G160" s="39"/>
      <c r="H160" s="39"/>
      <c r="I160" s="39"/>
      <c r="J160" s="39"/>
      <c r="K160" s="39"/>
      <c r="L160" s="39"/>
      <c r="M160" s="39"/>
      <c r="N160" s="39"/>
      <c r="O160" s="39"/>
      <c r="P160" s="39"/>
      <c r="Q160" s="39"/>
      <c r="R160" s="39"/>
      <c r="S160" s="39"/>
      <c r="T160" s="39"/>
      <c r="U160" s="39"/>
      <c r="V160" s="39"/>
      <c r="W160" s="39"/>
      <c r="X160" s="39"/>
      <c r="Y160" s="39"/>
      <c r="Z160" s="39"/>
      <c r="AA160" s="39"/>
      <c r="AB160" s="39"/>
      <c r="AC160" s="39"/>
      <c r="AD160" s="39"/>
      <c r="AE160" s="39"/>
      <c r="AF160" s="39"/>
      <c r="AG160" s="39"/>
      <c r="AH160" s="39"/>
      <c r="AI160" s="39"/>
      <c r="AJ160" s="39"/>
      <c r="AK160" s="39"/>
      <c r="AL160" s="39"/>
      <c r="AM160" s="474"/>
    </row>
    <row r="161" spans="1:39" s="298" customFormat="1" ht="5.0999999999999996" customHeight="1" x14ac:dyDescent="0.25">
      <c r="A161" s="466"/>
      <c r="AM161" s="467"/>
    </row>
    <row r="162" spans="1:39" s="298" customFormat="1" ht="20.100000000000001" customHeight="1" x14ac:dyDescent="0.25">
      <c r="A162" s="466"/>
      <c r="B162" s="17" t="s">
        <v>518</v>
      </c>
      <c r="C162" s="17"/>
      <c r="D162" s="17"/>
      <c r="E162" s="17"/>
      <c r="F162" s="17"/>
      <c r="G162" s="17"/>
      <c r="H162" s="17"/>
      <c r="I162" s="17"/>
      <c r="J162" s="17"/>
      <c r="K162" s="17"/>
      <c r="L162" s="17"/>
      <c r="M162" s="17"/>
      <c r="N162" s="17"/>
      <c r="O162" s="17"/>
      <c r="P162" s="17"/>
      <c r="Q162" s="17"/>
      <c r="R162" s="17"/>
      <c r="S162" s="17"/>
      <c r="T162" s="17"/>
      <c r="U162" s="17"/>
      <c r="V162" s="17"/>
      <c r="W162" s="241"/>
      <c r="X162" s="488"/>
      <c r="Y162" s="475" t="s">
        <v>448</v>
      </c>
      <c r="Z162" s="241"/>
      <c r="AA162" s="241"/>
      <c r="AB162" s="241"/>
      <c r="AC162" s="241"/>
      <c r="AD162" s="488"/>
      <c r="AE162" s="475" t="s">
        <v>449</v>
      </c>
      <c r="AM162" s="467"/>
    </row>
    <row r="163" spans="1:39" s="298" customFormat="1" ht="5.0999999999999996" customHeight="1" x14ac:dyDescent="0.25">
      <c r="A163" s="466"/>
      <c r="B163" s="241"/>
      <c r="C163" s="241"/>
      <c r="D163" s="241"/>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D163" s="241"/>
      <c r="AE163" s="241"/>
      <c r="AM163" s="467"/>
    </row>
    <row r="164" spans="1:39" s="298" customFormat="1" ht="20.100000000000001" customHeight="1" x14ac:dyDescent="0.25">
      <c r="A164" s="466"/>
      <c r="B164" s="17" t="s">
        <v>519</v>
      </c>
      <c r="C164" s="17"/>
      <c r="D164" s="17"/>
      <c r="E164" s="17"/>
      <c r="F164" s="17"/>
      <c r="G164" s="17"/>
      <c r="H164" s="17"/>
      <c r="I164" s="17"/>
      <c r="J164" s="17"/>
      <c r="K164" s="17"/>
      <c r="L164" s="17"/>
      <c r="M164" s="17"/>
      <c r="N164" s="17"/>
      <c r="O164" s="17"/>
      <c r="P164" s="17"/>
      <c r="Q164" s="17"/>
      <c r="R164" s="17"/>
      <c r="S164" s="17"/>
      <c r="T164" s="17"/>
      <c r="U164" s="17"/>
      <c r="V164" s="17"/>
      <c r="W164" s="475"/>
      <c r="X164" s="488"/>
      <c r="Y164" s="475" t="s">
        <v>448</v>
      </c>
      <c r="Z164" s="475"/>
      <c r="AA164" s="475"/>
      <c r="AB164" s="475"/>
      <c r="AD164" s="488"/>
      <c r="AE164" s="475" t="s">
        <v>449</v>
      </c>
      <c r="AM164" s="467"/>
    </row>
    <row r="165" spans="1:39" s="298" customFormat="1" ht="5.0999999999999996" customHeight="1" x14ac:dyDescent="0.25">
      <c r="A165" s="466"/>
      <c r="B165" s="475"/>
      <c r="C165" s="475"/>
      <c r="D165" s="475"/>
      <c r="E165" s="475"/>
      <c r="F165" s="475"/>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D165" s="241"/>
      <c r="AE165" s="241"/>
      <c r="AM165" s="467"/>
    </row>
    <row r="166" spans="1:39" s="298" customFormat="1" ht="20.100000000000001" customHeight="1" x14ac:dyDescent="0.25">
      <c r="A166" s="466"/>
      <c r="B166" s="17" t="s">
        <v>520</v>
      </c>
      <c r="C166" s="17"/>
      <c r="D166" s="17"/>
      <c r="E166" s="17"/>
      <c r="F166" s="17"/>
      <c r="G166" s="17"/>
      <c r="H166" s="17"/>
      <c r="I166" s="17"/>
      <c r="J166" s="17"/>
      <c r="K166" s="17"/>
      <c r="L166" s="17"/>
      <c r="M166" s="17"/>
      <c r="N166" s="17"/>
      <c r="O166" s="17"/>
      <c r="P166" s="17"/>
      <c r="Q166" s="17"/>
      <c r="R166" s="17"/>
      <c r="S166" s="17"/>
      <c r="T166" s="17"/>
      <c r="U166" s="17"/>
      <c r="V166" s="17"/>
      <c r="W166" s="475"/>
      <c r="X166" s="488"/>
      <c r="Y166" s="475" t="s">
        <v>448</v>
      </c>
      <c r="Z166" s="475"/>
      <c r="AA166" s="475"/>
      <c r="AB166" s="475"/>
      <c r="AD166" s="488"/>
      <c r="AE166" s="475" t="s">
        <v>449</v>
      </c>
      <c r="AM166" s="467"/>
    </row>
    <row r="167" spans="1:39" s="298" customFormat="1" ht="5.0999999999999996" customHeight="1" x14ac:dyDescent="0.25">
      <c r="A167" s="466"/>
      <c r="B167" s="475"/>
      <c r="C167" s="475"/>
      <c r="D167" s="475"/>
      <c r="E167" s="475"/>
      <c r="F167" s="475"/>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D167" s="241"/>
      <c r="AE167" s="241"/>
      <c r="AM167" s="467"/>
    </row>
    <row r="168" spans="1:39" s="298" customFormat="1" ht="20.100000000000001" customHeight="1" x14ac:dyDescent="0.25">
      <c r="A168" s="466"/>
      <c r="B168" s="17" t="s">
        <v>521</v>
      </c>
      <c r="C168" s="17"/>
      <c r="D168" s="17"/>
      <c r="E168" s="17"/>
      <c r="F168" s="17"/>
      <c r="G168" s="17"/>
      <c r="H168" s="17"/>
      <c r="I168" s="17"/>
      <c r="J168" s="17"/>
      <c r="K168" s="17"/>
      <c r="L168" s="17"/>
      <c r="M168" s="17"/>
      <c r="N168" s="17"/>
      <c r="O168" s="17"/>
      <c r="P168" s="17"/>
      <c r="Q168" s="17"/>
      <c r="R168" s="17"/>
      <c r="S168" s="17"/>
      <c r="T168" s="17"/>
      <c r="U168" s="17"/>
      <c r="V168" s="17"/>
      <c r="W168" s="475"/>
      <c r="X168" s="488"/>
      <c r="Y168" s="475" t="s">
        <v>448</v>
      </c>
      <c r="Z168" s="475"/>
      <c r="AA168" s="475"/>
      <c r="AB168" s="475"/>
      <c r="AD168" s="488"/>
      <c r="AE168" s="475" t="s">
        <v>449</v>
      </c>
      <c r="AM168" s="467"/>
    </row>
    <row r="169" spans="1:39" s="298" customFormat="1" ht="5.0999999999999996" customHeight="1" x14ac:dyDescent="0.25">
      <c r="A169" s="466"/>
      <c r="B169" s="475"/>
      <c r="C169" s="475"/>
      <c r="D169" s="475"/>
      <c r="E169" s="475"/>
      <c r="F169" s="475"/>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D169" s="241"/>
      <c r="AE169" s="241"/>
      <c r="AM169" s="467"/>
    </row>
    <row r="170" spans="1:39" s="298" customFormat="1" ht="20.100000000000001" customHeight="1" x14ac:dyDescent="0.25">
      <c r="A170" s="466"/>
      <c r="B170" s="17" t="s">
        <v>522</v>
      </c>
      <c r="C170" s="17"/>
      <c r="D170" s="17"/>
      <c r="E170" s="17"/>
      <c r="F170" s="17"/>
      <c r="G170" s="17"/>
      <c r="H170" s="17"/>
      <c r="I170" s="17"/>
      <c r="J170" s="17"/>
      <c r="K170" s="17"/>
      <c r="L170" s="17"/>
      <c r="M170" s="17"/>
      <c r="N170" s="17"/>
      <c r="O170" s="17"/>
      <c r="P170" s="17"/>
      <c r="Q170" s="17"/>
      <c r="R170" s="17"/>
      <c r="S170" s="17"/>
      <c r="T170" s="17"/>
      <c r="U170" s="17"/>
      <c r="V170" s="17"/>
      <c r="W170" s="241"/>
      <c r="X170" s="488"/>
      <c r="Y170" s="475" t="s">
        <v>448</v>
      </c>
      <c r="Z170" s="241"/>
      <c r="AA170" s="241"/>
      <c r="AB170" s="241"/>
      <c r="AC170" s="241"/>
      <c r="AD170" s="488"/>
      <c r="AE170" s="475" t="s">
        <v>449</v>
      </c>
      <c r="AM170" s="467"/>
    </row>
    <row r="171" spans="1:39" s="298" customFormat="1" ht="5.0999999999999996" customHeight="1" x14ac:dyDescent="0.25">
      <c r="A171" s="466"/>
      <c r="AM171" s="467"/>
    </row>
    <row r="172" spans="1:39" s="298" customFormat="1" ht="20.100000000000001" customHeight="1" x14ac:dyDescent="0.25">
      <c r="A172" s="466"/>
      <c r="B172" s="22" t="s">
        <v>523</v>
      </c>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c r="AA172" s="22"/>
      <c r="AB172" s="22"/>
      <c r="AC172" s="22"/>
      <c r="AD172" s="22"/>
      <c r="AE172" s="22"/>
      <c r="AF172" s="22"/>
      <c r="AG172" s="22"/>
      <c r="AH172" s="22"/>
      <c r="AI172" s="22"/>
      <c r="AJ172" s="22"/>
      <c r="AK172" s="22"/>
      <c r="AL172" s="22"/>
      <c r="AM172" s="467"/>
    </row>
    <row r="173" spans="1:39" s="298" customFormat="1" ht="5.0999999999999996" customHeight="1" x14ac:dyDescent="0.25">
      <c r="A173" s="504"/>
      <c r="B173" s="299"/>
      <c r="C173" s="299"/>
      <c r="D173" s="299"/>
      <c r="E173" s="299"/>
      <c r="F173" s="299"/>
      <c r="G173" s="299"/>
      <c r="H173" s="299"/>
      <c r="I173" s="299"/>
      <c r="J173" s="299"/>
      <c r="K173" s="299"/>
      <c r="L173" s="299"/>
      <c r="M173" s="299"/>
      <c r="N173" s="299"/>
      <c r="O173" s="299"/>
      <c r="P173" s="299"/>
      <c r="Q173" s="299"/>
      <c r="R173" s="299"/>
      <c r="S173" s="299"/>
      <c r="T173" s="299"/>
      <c r="U173" s="299"/>
      <c r="V173" s="299"/>
      <c r="W173" s="299"/>
      <c r="X173" s="299"/>
      <c r="Y173" s="299"/>
      <c r="Z173" s="299"/>
      <c r="AA173" s="299"/>
      <c r="AB173" s="299"/>
      <c r="AC173" s="299"/>
      <c r="AD173" s="299"/>
      <c r="AE173" s="299"/>
      <c r="AF173" s="299"/>
      <c r="AG173" s="299"/>
      <c r="AH173" s="299"/>
      <c r="AI173" s="299"/>
      <c r="AJ173" s="299"/>
      <c r="AK173" s="299"/>
      <c r="AL173" s="299"/>
      <c r="AM173" s="505"/>
    </row>
    <row r="174" spans="1:39" s="298" customFormat="1" ht="5.0999999999999996" customHeight="1" x14ac:dyDescent="0.25"/>
    <row r="175" spans="1:39" s="298" customFormat="1" ht="20.100000000000001" customHeight="1" x14ac:dyDescent="0.25">
      <c r="A175" s="468" t="s">
        <v>524</v>
      </c>
      <c r="B175" s="468"/>
      <c r="C175" s="468"/>
      <c r="D175" s="468"/>
      <c r="E175" s="468"/>
      <c r="F175" s="468"/>
      <c r="G175" s="468"/>
      <c r="H175" s="468"/>
      <c r="I175" s="468"/>
      <c r="J175" s="468"/>
      <c r="K175" s="468"/>
      <c r="L175" s="506"/>
      <c r="M175" s="507"/>
      <c r="N175" s="507"/>
      <c r="O175" s="507"/>
      <c r="P175" s="507"/>
      <c r="Q175" s="507"/>
      <c r="R175" s="507"/>
      <c r="S175" s="507"/>
      <c r="T175" s="507"/>
      <c r="U175" s="507"/>
      <c r="V175" s="507"/>
      <c r="W175" s="507"/>
      <c r="X175" s="507"/>
      <c r="Y175" s="507"/>
      <c r="Z175" s="507"/>
      <c r="AA175" s="507"/>
      <c r="AB175" s="507"/>
      <c r="AC175" s="507"/>
      <c r="AD175" s="507"/>
      <c r="AE175" s="507"/>
      <c r="AF175" s="507"/>
      <c r="AG175" s="507"/>
      <c r="AH175" s="507"/>
      <c r="AI175" s="507"/>
      <c r="AJ175" s="507"/>
      <c r="AK175" s="507"/>
      <c r="AL175" s="507"/>
      <c r="AM175" s="508"/>
    </row>
    <row r="176" spans="1:39" s="298" customFormat="1" ht="5.0999999999999996" customHeight="1" x14ac:dyDescent="0.25"/>
    <row r="177" spans="1:39" s="298" customFormat="1" ht="20.100000000000001" customHeight="1" x14ac:dyDescent="0.25">
      <c r="A177" s="501" t="s">
        <v>810</v>
      </c>
      <c r="B177" s="502"/>
      <c r="C177" s="502"/>
      <c r="D177" s="502"/>
      <c r="E177" s="502"/>
      <c r="F177" s="502"/>
      <c r="G177" s="502"/>
      <c r="H177" s="502"/>
      <c r="I177" s="502"/>
      <c r="J177" s="502"/>
      <c r="K177" s="502"/>
      <c r="L177" s="502"/>
      <c r="M177" s="502"/>
      <c r="N177" s="502"/>
      <c r="O177" s="502"/>
      <c r="P177" s="502"/>
      <c r="Q177" s="502"/>
      <c r="R177" s="502"/>
      <c r="S177" s="502"/>
      <c r="T177" s="502"/>
      <c r="U177" s="502"/>
      <c r="V177" s="502"/>
      <c r="W177" s="502"/>
      <c r="X177" s="502"/>
      <c r="Y177" s="502"/>
      <c r="Z177" s="502"/>
      <c r="AA177" s="502"/>
      <c r="AB177" s="502"/>
      <c r="AC177" s="502"/>
      <c r="AD177" s="502"/>
      <c r="AE177" s="502"/>
      <c r="AF177" s="502"/>
      <c r="AG177" s="502"/>
      <c r="AH177" s="502"/>
      <c r="AI177" s="502"/>
      <c r="AJ177" s="502"/>
      <c r="AK177" s="502"/>
      <c r="AL177" s="502"/>
      <c r="AM177" s="503"/>
    </row>
  </sheetData>
  <sheetProtection algorithmName="SHA-512" hashValue="Hrv7wIAhBYeyOcnnK9BCF8WhXI+OVCNNUEAEtlLndqM5LupfSBlUe7pZuQfIeMG2BrdAhWMxPqBvvwbum7kT/g==" saltValue="DRhbjhqc+BqcqOBUlrd7Yw==" spinCount="100000" sheet="1" objects="1" scenarios="1"/>
  <mergeCells count="149">
    <mergeCell ref="A1:AF1"/>
    <mergeCell ref="AG1:AM1"/>
    <mergeCell ref="A5:AM5"/>
    <mergeCell ref="A6:AM6"/>
    <mergeCell ref="A8:AM8"/>
    <mergeCell ref="A10:AM10"/>
    <mergeCell ref="B16:K16"/>
    <mergeCell ref="L16:AL16"/>
    <mergeCell ref="B17:K17"/>
    <mergeCell ref="L17:AL17"/>
    <mergeCell ref="B18:K18"/>
    <mergeCell ref="L18:AL18"/>
    <mergeCell ref="A11:AM11"/>
    <mergeCell ref="B13:K13"/>
    <mergeCell ref="L13:AL13"/>
    <mergeCell ref="B14:K14"/>
    <mergeCell ref="L14:AL14"/>
    <mergeCell ref="B15:K15"/>
    <mergeCell ref="L15:AL15"/>
    <mergeCell ref="A23:AM23"/>
    <mergeCell ref="B25:K25"/>
    <mergeCell ref="L25:AL25"/>
    <mergeCell ref="B26:K26"/>
    <mergeCell ref="L26:AL26"/>
    <mergeCell ref="B27:K27"/>
    <mergeCell ref="L27:AL27"/>
    <mergeCell ref="B19:K19"/>
    <mergeCell ref="L19:AL19"/>
    <mergeCell ref="B20:K20"/>
    <mergeCell ref="L20:AL20"/>
    <mergeCell ref="B21:K21"/>
    <mergeCell ref="L21:AL21"/>
    <mergeCell ref="A55:AM55"/>
    <mergeCell ref="B57:J57"/>
    <mergeCell ref="K57:O57"/>
    <mergeCell ref="Q57:W57"/>
    <mergeCell ref="X57:AA57"/>
    <mergeCell ref="AD57:AG57"/>
    <mergeCell ref="AH57:AL57"/>
    <mergeCell ref="A29:AM29"/>
    <mergeCell ref="B31:J31"/>
    <mergeCell ref="L31:AL31"/>
    <mergeCell ref="B41:J41"/>
    <mergeCell ref="A43:AM43"/>
    <mergeCell ref="A49:AM49"/>
    <mergeCell ref="A71:AM71"/>
    <mergeCell ref="B73:J73"/>
    <mergeCell ref="B75:J75"/>
    <mergeCell ref="A79:AM79"/>
    <mergeCell ref="B81:J81"/>
    <mergeCell ref="B83:J83"/>
    <mergeCell ref="B59:J59"/>
    <mergeCell ref="B61:J61"/>
    <mergeCell ref="B63:J63"/>
    <mergeCell ref="B65:J65"/>
    <mergeCell ref="B67:J67"/>
    <mergeCell ref="B69:J69"/>
    <mergeCell ref="B98:J98"/>
    <mergeCell ref="L98:P98"/>
    <mergeCell ref="R98:AB98"/>
    <mergeCell ref="AD98:AH98"/>
    <mergeCell ref="B100:J100"/>
    <mergeCell ref="L100:P100"/>
    <mergeCell ref="A86:AM86"/>
    <mergeCell ref="A92:AM92"/>
    <mergeCell ref="B94:P94"/>
    <mergeCell ref="R94:AH94"/>
    <mergeCell ref="B96:J96"/>
    <mergeCell ref="L96:P96"/>
    <mergeCell ref="R96:AB96"/>
    <mergeCell ref="AD96:AH96"/>
    <mergeCell ref="A126:AM126"/>
    <mergeCell ref="A127:AM127"/>
    <mergeCell ref="B129:J129"/>
    <mergeCell ref="M129:U129"/>
    <mergeCell ref="X129:AF129"/>
    <mergeCell ref="B130:J130"/>
    <mergeCell ref="M130:U130"/>
    <mergeCell ref="X130:AF130"/>
    <mergeCell ref="A102:AM102"/>
    <mergeCell ref="B104:J104"/>
    <mergeCell ref="M112:N112"/>
    <mergeCell ref="O112:AH112"/>
    <mergeCell ref="A114:AM114"/>
    <mergeCell ref="A120:AM120"/>
    <mergeCell ref="B135:J135"/>
    <mergeCell ref="M135:U135"/>
    <mergeCell ref="X135:AF135"/>
    <mergeCell ref="B136:J136"/>
    <mergeCell ref="M136:U136"/>
    <mergeCell ref="X136:AF136"/>
    <mergeCell ref="B132:J132"/>
    <mergeCell ref="M132:U132"/>
    <mergeCell ref="X132:AF132"/>
    <mergeCell ref="B133:J133"/>
    <mergeCell ref="M133:U133"/>
    <mergeCell ref="X133:AF133"/>
    <mergeCell ref="X138:AF138"/>
    <mergeCell ref="X139:AF139"/>
    <mergeCell ref="B141:J141"/>
    <mergeCell ref="B142:J142"/>
    <mergeCell ref="A144:AM144"/>
    <mergeCell ref="B146:F146"/>
    <mergeCell ref="G146:N146"/>
    <mergeCell ref="O146:V146"/>
    <mergeCell ref="W146:AD146"/>
    <mergeCell ref="AE146:AL146"/>
    <mergeCell ref="B147:F147"/>
    <mergeCell ref="G147:N147"/>
    <mergeCell ref="O147:V147"/>
    <mergeCell ref="W147:AD147"/>
    <mergeCell ref="AE147:AL147"/>
    <mergeCell ref="B148:F148"/>
    <mergeCell ref="G148:N148"/>
    <mergeCell ref="O148:V148"/>
    <mergeCell ref="W148:AD148"/>
    <mergeCell ref="AE148:AL148"/>
    <mergeCell ref="B149:F149"/>
    <mergeCell ref="G149:N149"/>
    <mergeCell ref="O149:V149"/>
    <mergeCell ref="W149:AD149"/>
    <mergeCell ref="AE149:AL149"/>
    <mergeCell ref="B150:F150"/>
    <mergeCell ref="G150:N150"/>
    <mergeCell ref="O150:V150"/>
    <mergeCell ref="W150:AD150"/>
    <mergeCell ref="AE150:AL150"/>
    <mergeCell ref="B151:F151"/>
    <mergeCell ref="G151:N151"/>
    <mergeCell ref="O151:V151"/>
    <mergeCell ref="W151:AD151"/>
    <mergeCell ref="AE151:AL151"/>
    <mergeCell ref="B152:F152"/>
    <mergeCell ref="G152:N152"/>
    <mergeCell ref="O152:V152"/>
    <mergeCell ref="W152:AD152"/>
    <mergeCell ref="AE152:AL152"/>
    <mergeCell ref="B168:V168"/>
    <mergeCell ref="B170:V170"/>
    <mergeCell ref="B172:AL172"/>
    <mergeCell ref="A175:K175"/>
    <mergeCell ref="L175:AM175"/>
    <mergeCell ref="A177:AM177"/>
    <mergeCell ref="B154:F154"/>
    <mergeCell ref="G154:AL158"/>
    <mergeCell ref="A160:AM160"/>
    <mergeCell ref="B162:V162"/>
    <mergeCell ref="B164:V164"/>
    <mergeCell ref="B166:V166"/>
  </mergeCells>
  <conditionalFormatting sqref="G167:AB167 AD167:AE167">
    <cfRule type="expression" dxfId="3" priority="2" stopIfTrue="1">
      <formula>IF(AND(#REF!="",#REF!="SIM"),TRUE,FALSE)</formula>
    </cfRule>
  </conditionalFormatting>
  <conditionalFormatting sqref="X163:Y163 AD163:AE163 G165:AB165 AD165:AE165 G169:AB169 AD169:AE169">
    <cfRule type="expression" dxfId="2" priority="1" stopIfTrue="1">
      <formula>IF(AND(#REF!="",#REF!="NÃO"),TRUE,FALSE)</formula>
    </cfRule>
  </conditionalFormatting>
  <dataValidations count="2">
    <dataValidation type="whole" operator="greaterThanOrEqual" allowBlank="1" showInputMessage="1" showErrorMessage="1" errorTitle="ATENÇÃO" error="Campo aceita somente números." sqref="AD104 AD106 AD108 AC111" xr:uid="{4860B176-2644-48C9-8ED9-81740FB7D597}">
      <formula1>0</formula1>
    </dataValidation>
    <dataValidation type="date" allowBlank="1" showInputMessage="1" showErrorMessage="1" errorTitle="ATENÇÃO" error="Este campo aceita somente datas no formato DD/MM/AAAA._x000a_Não são aceitas datas futuras e datas anteriores a 180 dias." sqref="J44 J50" xr:uid="{83E9C1C6-B6C3-453D-949A-869AC109BA96}">
      <formula1>TODAY()-180</formula1>
      <formula2>TODAY()+7</formula2>
    </dataValidation>
  </dataValidations>
  <hyperlinks>
    <hyperlink ref="AO1" location="MENU!B26" display="MENU" xr:uid="{5A1EF374-EB96-45B5-8D01-531F731DEA5F}"/>
  </hyperlinks>
  <pageMargins left="0.511811024" right="0.511811024" top="0.78740157499999996" bottom="0.78740157499999996" header="0.31496062000000002" footer="0.31496062000000002"/>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34B9F-197C-4AF3-993E-3D69CD102DC8}">
  <dimension ref="A1:BJ196"/>
  <sheetViews>
    <sheetView showGridLines="0" zoomScaleNormal="100" workbookViewId="0">
      <selection activeCell="AO1" sqref="AO1"/>
    </sheetView>
  </sheetViews>
  <sheetFormatPr defaultColWidth="3.625" defaultRowHeight="20.100000000000001" customHeight="1" x14ac:dyDescent="0.25"/>
  <cols>
    <col min="1" max="39" width="3.625" style="298"/>
    <col min="40" max="40" width="15.625" style="298" customWidth="1"/>
    <col min="41" max="41" width="25.625" style="298" customWidth="1"/>
    <col min="42" max="43" width="3.625" style="298"/>
    <col min="44" max="16384" width="3.625" style="458"/>
  </cols>
  <sheetData>
    <row r="1" spans="1:41" ht="140.1" customHeight="1" x14ac:dyDescent="0.25">
      <c r="A1" s="509"/>
      <c r="B1" s="509"/>
      <c r="C1" s="509"/>
      <c r="D1" s="509"/>
      <c r="E1" s="509"/>
      <c r="F1" s="509"/>
      <c r="G1" s="509"/>
      <c r="H1" s="509"/>
      <c r="I1" s="509"/>
      <c r="J1" s="509"/>
      <c r="K1" s="509"/>
      <c r="L1" s="509"/>
      <c r="M1" s="509"/>
      <c r="N1" s="509"/>
      <c r="O1" s="509"/>
      <c r="P1" s="509"/>
      <c r="Q1" s="509"/>
      <c r="R1" s="509"/>
      <c r="S1" s="509"/>
      <c r="T1" s="509"/>
      <c r="U1" s="509"/>
      <c r="V1" s="509"/>
      <c r="W1" s="509"/>
      <c r="X1" s="509"/>
      <c r="Y1" s="509"/>
      <c r="Z1" s="509"/>
      <c r="AA1" s="509"/>
      <c r="AB1" s="509"/>
      <c r="AC1" s="509"/>
      <c r="AD1" s="509"/>
      <c r="AE1" s="509"/>
      <c r="AF1" s="509"/>
      <c r="AG1" s="380"/>
      <c r="AH1" s="380"/>
      <c r="AI1" s="380"/>
      <c r="AJ1" s="380"/>
      <c r="AK1" s="380"/>
      <c r="AL1" s="380"/>
      <c r="AM1" s="380"/>
      <c r="AN1" s="204"/>
      <c r="AO1" s="206" t="s">
        <v>698</v>
      </c>
    </row>
    <row r="2" spans="1:41" ht="5.0999999999999996" customHeight="1" x14ac:dyDescent="0.25">
      <c r="A2" s="204"/>
      <c r="B2" s="204"/>
      <c r="C2" s="204"/>
      <c r="D2" s="204"/>
      <c r="E2" s="204"/>
      <c r="F2" s="204"/>
      <c r="G2" s="204"/>
      <c r="H2" s="204"/>
      <c r="I2" s="204"/>
      <c r="J2" s="204"/>
      <c r="K2" s="204"/>
      <c r="L2" s="204"/>
      <c r="M2" s="204"/>
      <c r="N2" s="204"/>
      <c r="O2" s="204"/>
      <c r="P2" s="204"/>
      <c r="Q2" s="204"/>
      <c r="R2" s="204"/>
      <c r="S2" s="204"/>
      <c r="T2" s="204"/>
      <c r="U2" s="204"/>
      <c r="V2" s="204"/>
      <c r="W2" s="204"/>
      <c r="X2" s="204"/>
      <c r="Y2" s="204"/>
      <c r="Z2" s="204"/>
      <c r="AA2" s="204"/>
      <c r="AB2" s="204"/>
      <c r="AC2" s="204"/>
      <c r="AD2" s="204"/>
      <c r="AE2" s="204"/>
      <c r="AF2" s="204"/>
      <c r="AG2" s="204"/>
      <c r="AH2" s="204"/>
      <c r="AI2" s="204"/>
      <c r="AJ2" s="204"/>
      <c r="AK2" s="204"/>
      <c r="AL2" s="204"/>
      <c r="AM2" s="204"/>
      <c r="AN2" s="204"/>
      <c r="AO2" s="204"/>
    </row>
    <row r="3" spans="1:41" ht="5.0999999999999996" customHeight="1" x14ac:dyDescent="0.25">
      <c r="A3" s="203"/>
      <c r="B3" s="203"/>
      <c r="C3" s="203"/>
      <c r="D3" s="203"/>
      <c r="E3" s="203"/>
      <c r="F3" s="203"/>
      <c r="G3" s="203"/>
      <c r="H3" s="203"/>
      <c r="I3" s="203"/>
      <c r="J3" s="203"/>
      <c r="K3" s="203"/>
      <c r="L3" s="203"/>
      <c r="M3" s="203"/>
      <c r="N3" s="203"/>
      <c r="O3" s="203"/>
      <c r="P3" s="203"/>
      <c r="Q3" s="203"/>
      <c r="R3" s="203"/>
      <c r="S3" s="203"/>
      <c r="T3" s="203"/>
      <c r="U3" s="203"/>
      <c r="V3" s="203"/>
      <c r="W3" s="203"/>
      <c r="X3" s="203"/>
      <c r="Y3" s="203"/>
      <c r="Z3" s="203"/>
      <c r="AA3" s="203"/>
      <c r="AB3" s="203"/>
      <c r="AC3" s="203"/>
      <c r="AD3" s="203"/>
      <c r="AE3" s="203"/>
      <c r="AF3" s="203"/>
      <c r="AG3" s="203"/>
      <c r="AH3" s="203"/>
      <c r="AI3" s="203"/>
      <c r="AJ3" s="203"/>
      <c r="AK3" s="203"/>
      <c r="AL3" s="203"/>
      <c r="AM3" s="203"/>
      <c r="AN3" s="204"/>
      <c r="AO3" s="204"/>
    </row>
    <row r="5" spans="1:41" s="298" customFormat="1" ht="20.100000000000001" customHeight="1" x14ac:dyDescent="0.25">
      <c r="A5" s="459" t="s">
        <v>380</v>
      </c>
      <c r="B5" s="459"/>
      <c r="C5" s="459"/>
      <c r="D5" s="459"/>
      <c r="E5" s="459"/>
      <c r="F5" s="459"/>
      <c r="G5" s="459"/>
      <c r="H5" s="459"/>
      <c r="I5" s="459"/>
      <c r="J5" s="459"/>
      <c r="K5" s="459"/>
      <c r="L5" s="459"/>
      <c r="M5" s="459"/>
      <c r="N5" s="459"/>
      <c r="O5" s="459"/>
      <c r="P5" s="459"/>
      <c r="Q5" s="459"/>
      <c r="R5" s="459"/>
      <c r="S5" s="459"/>
      <c r="T5" s="459"/>
      <c r="U5" s="459"/>
      <c r="V5" s="459"/>
      <c r="W5" s="459"/>
      <c r="X5" s="459"/>
      <c r="Y5" s="459"/>
      <c r="Z5" s="459"/>
      <c r="AA5" s="459"/>
      <c r="AB5" s="459"/>
      <c r="AC5" s="459"/>
      <c r="AD5" s="459"/>
      <c r="AE5" s="459"/>
      <c r="AF5" s="459"/>
      <c r="AG5" s="459"/>
      <c r="AH5" s="459"/>
      <c r="AI5" s="459"/>
      <c r="AJ5" s="459"/>
      <c r="AK5" s="459"/>
      <c r="AL5" s="459"/>
      <c r="AM5" s="459"/>
    </row>
    <row r="6" spans="1:41" s="298" customFormat="1" ht="20.100000000000001" customHeight="1" x14ac:dyDescent="0.25">
      <c r="A6" s="460" t="s">
        <v>381</v>
      </c>
      <c r="B6" s="460"/>
      <c r="C6" s="460"/>
      <c r="D6" s="460"/>
      <c r="E6" s="460"/>
      <c r="F6" s="460"/>
      <c r="G6" s="460"/>
      <c r="H6" s="460"/>
      <c r="I6" s="460"/>
      <c r="J6" s="460"/>
      <c r="K6" s="460"/>
      <c r="L6" s="460"/>
      <c r="M6" s="460"/>
      <c r="N6" s="460"/>
      <c r="O6" s="460"/>
      <c r="P6" s="460"/>
      <c r="Q6" s="460"/>
      <c r="R6" s="460"/>
      <c r="S6" s="460"/>
      <c r="T6" s="460"/>
      <c r="U6" s="460"/>
      <c r="V6" s="460"/>
      <c r="W6" s="460"/>
      <c r="X6" s="460"/>
      <c r="Y6" s="460"/>
      <c r="Z6" s="460"/>
      <c r="AA6" s="460"/>
      <c r="AB6" s="460"/>
      <c r="AC6" s="460"/>
      <c r="AD6" s="460"/>
      <c r="AE6" s="460"/>
      <c r="AF6" s="460"/>
      <c r="AG6" s="460"/>
      <c r="AH6" s="460"/>
      <c r="AI6" s="460"/>
      <c r="AJ6" s="460"/>
      <c r="AK6" s="460"/>
      <c r="AL6" s="460"/>
      <c r="AM6" s="460"/>
    </row>
    <row r="7" spans="1:41" s="298" customFormat="1" ht="5.0999999999999996" customHeight="1" x14ac:dyDescent="0.25">
      <c r="A7" s="461"/>
      <c r="B7" s="461"/>
      <c r="C7" s="461"/>
      <c r="D7" s="461"/>
      <c r="E7" s="461"/>
      <c r="F7" s="461"/>
      <c r="G7" s="461"/>
      <c r="H7" s="461"/>
      <c r="I7" s="461"/>
      <c r="J7" s="461"/>
      <c r="K7" s="461"/>
      <c r="L7" s="461"/>
      <c r="M7" s="461"/>
      <c r="N7" s="461"/>
      <c r="O7" s="461"/>
      <c r="P7" s="461"/>
      <c r="Q7" s="461"/>
      <c r="R7" s="461"/>
      <c r="S7" s="461"/>
      <c r="T7" s="461"/>
      <c r="U7" s="461"/>
      <c r="V7" s="461"/>
      <c r="W7" s="461"/>
      <c r="X7" s="461"/>
      <c r="Y7" s="461"/>
      <c r="Z7" s="461"/>
      <c r="AA7" s="461"/>
      <c r="AB7" s="461"/>
      <c r="AC7" s="461"/>
      <c r="AD7" s="461"/>
      <c r="AE7" s="461"/>
      <c r="AF7" s="461"/>
      <c r="AG7" s="461"/>
      <c r="AH7" s="461"/>
      <c r="AI7" s="461"/>
      <c r="AJ7" s="461"/>
      <c r="AK7" s="461"/>
      <c r="AL7" s="461"/>
      <c r="AM7" s="461"/>
    </row>
    <row r="8" spans="1:41" s="298" customFormat="1" ht="20.100000000000001" customHeight="1" x14ac:dyDescent="0.25">
      <c r="A8" s="517" t="s">
        <v>382</v>
      </c>
      <c r="B8" s="517"/>
      <c r="C8" s="517"/>
      <c r="D8" s="517"/>
      <c r="E8" s="517"/>
      <c r="F8" s="517"/>
      <c r="G8" s="517"/>
      <c r="H8" s="517"/>
      <c r="I8" s="517"/>
      <c r="J8" s="517"/>
      <c r="K8" s="517"/>
      <c r="L8" s="517"/>
      <c r="M8" s="517"/>
      <c r="N8" s="517"/>
      <c r="O8" s="517"/>
      <c r="P8" s="517"/>
      <c r="Q8" s="517"/>
      <c r="R8" s="517"/>
      <c r="S8" s="517"/>
      <c r="T8" s="517"/>
      <c r="U8" s="517"/>
      <c r="V8" s="517"/>
      <c r="W8" s="517"/>
      <c r="X8" s="517"/>
      <c r="Y8" s="517"/>
      <c r="Z8" s="517"/>
      <c r="AA8" s="517"/>
      <c r="AB8" s="517"/>
      <c r="AC8" s="517"/>
      <c r="AD8" s="517"/>
      <c r="AE8" s="517"/>
      <c r="AF8" s="517"/>
      <c r="AG8" s="517"/>
      <c r="AH8" s="517"/>
      <c r="AI8" s="517"/>
      <c r="AJ8" s="517"/>
      <c r="AK8" s="517"/>
      <c r="AL8" s="517"/>
      <c r="AM8" s="517"/>
    </row>
    <row r="9" spans="1:41" s="298" customFormat="1" ht="5.0999999999999996" customHeight="1" x14ac:dyDescent="0.25">
      <c r="A9" s="511"/>
      <c r="B9" s="511"/>
      <c r="C9" s="511"/>
      <c r="D9" s="511"/>
      <c r="E9" s="511"/>
      <c r="F9" s="511"/>
      <c r="G9" s="511"/>
      <c r="H9" s="511"/>
      <c r="I9" s="511"/>
      <c r="J9" s="511"/>
      <c r="K9" s="511"/>
      <c r="L9" s="511"/>
      <c r="M9" s="511"/>
      <c r="N9" s="511"/>
      <c r="O9" s="511"/>
      <c r="P9" s="511"/>
      <c r="Q9" s="511"/>
      <c r="R9" s="511"/>
      <c r="S9" s="511"/>
      <c r="T9" s="511"/>
      <c r="U9" s="511"/>
      <c r="V9" s="511"/>
      <c r="W9" s="511"/>
      <c r="X9" s="511"/>
      <c r="Y9" s="511"/>
      <c r="Z9" s="511"/>
      <c r="AA9" s="511"/>
      <c r="AB9" s="511"/>
      <c r="AC9" s="511"/>
      <c r="AD9" s="511"/>
      <c r="AE9" s="511"/>
      <c r="AF9" s="511"/>
      <c r="AG9" s="511"/>
      <c r="AH9" s="511"/>
      <c r="AI9" s="511"/>
      <c r="AJ9" s="511"/>
      <c r="AK9" s="511"/>
      <c r="AL9" s="511"/>
      <c r="AM9" s="511"/>
    </row>
    <row r="10" spans="1:41" s="298" customFormat="1" ht="20.100000000000001" customHeight="1" x14ac:dyDescent="0.25">
      <c r="A10" s="462" t="s">
        <v>803</v>
      </c>
      <c r="B10" s="462"/>
      <c r="C10" s="462"/>
      <c r="D10" s="462"/>
      <c r="E10" s="462"/>
      <c r="F10" s="462"/>
      <c r="G10" s="462"/>
      <c r="H10" s="462"/>
      <c r="I10" s="462"/>
      <c r="J10" s="462"/>
      <c r="K10" s="462"/>
      <c r="L10" s="462"/>
      <c r="M10" s="462"/>
      <c r="N10" s="462"/>
      <c r="O10" s="462"/>
      <c r="P10" s="462"/>
      <c r="Q10" s="462"/>
      <c r="R10" s="462"/>
      <c r="S10" s="462"/>
      <c r="T10" s="462"/>
      <c r="U10" s="462"/>
      <c r="V10" s="462"/>
      <c r="W10" s="462"/>
      <c r="X10" s="462"/>
      <c r="Y10" s="462"/>
      <c r="Z10" s="462"/>
      <c r="AA10" s="462"/>
      <c r="AB10" s="462"/>
      <c r="AC10" s="462"/>
      <c r="AD10" s="462"/>
      <c r="AE10" s="462"/>
      <c r="AF10" s="462"/>
      <c r="AG10" s="462"/>
      <c r="AH10" s="462"/>
      <c r="AI10" s="462"/>
      <c r="AJ10" s="462"/>
      <c r="AK10" s="462"/>
      <c r="AL10" s="462"/>
      <c r="AM10" s="462"/>
    </row>
    <row r="11" spans="1:41" s="298" customFormat="1" ht="20.100000000000001" customHeight="1" x14ac:dyDescent="0.25">
      <c r="A11" s="512" t="s">
        <v>383</v>
      </c>
      <c r="B11" s="512"/>
      <c r="C11" s="512"/>
      <c r="D11" s="512"/>
      <c r="E11" s="512"/>
      <c r="F11" s="512"/>
      <c r="G11" s="512"/>
      <c r="H11" s="512"/>
      <c r="I11" s="512"/>
      <c r="J11" s="512"/>
      <c r="K11" s="512"/>
      <c r="L11" s="512"/>
      <c r="M11" s="512"/>
      <c r="N11" s="512"/>
      <c r="O11" s="512"/>
      <c r="P11" s="512"/>
      <c r="Q11" s="512"/>
      <c r="R11" s="512"/>
      <c r="S11" s="512"/>
      <c r="T11" s="512"/>
      <c r="U11" s="512"/>
      <c r="V11" s="512"/>
      <c r="W11" s="512"/>
      <c r="X11" s="512"/>
      <c r="Y11" s="512"/>
      <c r="Z11" s="512"/>
      <c r="AA11" s="512"/>
      <c r="AB11" s="512"/>
      <c r="AC11" s="512"/>
      <c r="AD11" s="512"/>
      <c r="AE11" s="512"/>
      <c r="AF11" s="512"/>
      <c r="AG11" s="512"/>
      <c r="AH11" s="512"/>
      <c r="AI11" s="512"/>
      <c r="AJ11" s="512"/>
      <c r="AK11" s="512"/>
      <c r="AL11" s="512"/>
      <c r="AM11" s="512"/>
    </row>
    <row r="12" spans="1:41" s="298" customFormat="1" ht="5.0999999999999996" customHeight="1" x14ac:dyDescent="0.25">
      <c r="A12" s="466"/>
      <c r="K12" s="299"/>
      <c r="AM12" s="467"/>
    </row>
    <row r="13" spans="1:41" s="298" customFormat="1" ht="20.100000000000001" customHeight="1" x14ac:dyDescent="0.25">
      <c r="A13" s="466"/>
      <c r="B13" s="468" t="s">
        <v>384</v>
      </c>
      <c r="C13" s="468"/>
      <c r="D13" s="468"/>
      <c r="E13" s="468"/>
      <c r="F13" s="468"/>
      <c r="G13" s="468"/>
      <c r="H13" s="468"/>
      <c r="I13" s="468"/>
      <c r="J13" s="468"/>
      <c r="K13" s="468"/>
      <c r="L13" s="468"/>
      <c r="M13" s="468"/>
      <c r="N13" s="468"/>
      <c r="O13" s="468"/>
      <c r="P13" s="468"/>
      <c r="Q13" s="468"/>
      <c r="R13" s="468"/>
      <c r="S13" s="468"/>
      <c r="T13" s="468"/>
      <c r="U13" s="468"/>
      <c r="V13" s="468"/>
      <c r="W13" s="468"/>
      <c r="X13" s="468"/>
      <c r="Y13" s="468"/>
      <c r="Z13" s="468"/>
      <c r="AA13" s="468"/>
      <c r="AB13" s="468"/>
      <c r="AC13" s="468"/>
      <c r="AD13" s="468"/>
      <c r="AE13" s="468"/>
      <c r="AF13" s="468"/>
      <c r="AG13" s="468"/>
      <c r="AH13" s="468"/>
      <c r="AI13" s="468"/>
      <c r="AJ13" s="468"/>
      <c r="AK13" s="468"/>
      <c r="AL13" s="468"/>
      <c r="AM13" s="467"/>
    </row>
    <row r="14" spans="1:41" s="298" customFormat="1" ht="20.100000000000001" customHeight="1" x14ac:dyDescent="0.25">
      <c r="A14" s="466"/>
      <c r="B14" s="469" t="s">
        <v>385</v>
      </c>
      <c r="C14" s="12"/>
      <c r="D14" s="12"/>
      <c r="E14" s="12"/>
      <c r="F14" s="12"/>
      <c r="G14" s="12"/>
      <c r="H14" s="12"/>
      <c r="I14" s="12"/>
      <c r="J14" s="12"/>
      <c r="K14" s="470"/>
      <c r="L14" s="468"/>
      <c r="M14" s="468"/>
      <c r="N14" s="468"/>
      <c r="O14" s="468"/>
      <c r="P14" s="468"/>
      <c r="Q14" s="468"/>
      <c r="R14" s="468"/>
      <c r="S14" s="468"/>
      <c r="T14" s="468"/>
      <c r="U14" s="468"/>
      <c r="V14" s="468"/>
      <c r="W14" s="468"/>
      <c r="X14" s="468"/>
      <c r="Y14" s="468"/>
      <c r="Z14" s="468"/>
      <c r="AA14" s="468"/>
      <c r="AB14" s="468"/>
      <c r="AC14" s="468"/>
      <c r="AD14" s="468"/>
      <c r="AE14" s="468"/>
      <c r="AF14" s="468"/>
      <c r="AG14" s="468"/>
      <c r="AH14" s="468"/>
      <c r="AI14" s="468"/>
      <c r="AJ14" s="468"/>
      <c r="AK14" s="468"/>
      <c r="AL14" s="468"/>
      <c r="AM14" s="467"/>
    </row>
    <row r="15" spans="1:41" s="298" customFormat="1" ht="20.100000000000001" customHeight="1" x14ac:dyDescent="0.25">
      <c r="A15" s="466"/>
      <c r="B15" s="469" t="s">
        <v>386</v>
      </c>
      <c r="C15" s="12"/>
      <c r="D15" s="12"/>
      <c r="E15" s="12"/>
      <c r="F15" s="12"/>
      <c r="G15" s="12"/>
      <c r="H15" s="12"/>
      <c r="I15" s="12"/>
      <c r="J15" s="12"/>
      <c r="K15" s="470"/>
      <c r="L15" s="468"/>
      <c r="M15" s="468"/>
      <c r="N15" s="468"/>
      <c r="O15" s="468"/>
      <c r="P15" s="468"/>
      <c r="Q15" s="468"/>
      <c r="R15" s="468"/>
      <c r="S15" s="468"/>
      <c r="T15" s="468"/>
      <c r="U15" s="468"/>
      <c r="V15" s="468"/>
      <c r="W15" s="468"/>
      <c r="X15" s="468"/>
      <c r="Y15" s="468"/>
      <c r="Z15" s="468"/>
      <c r="AA15" s="468"/>
      <c r="AB15" s="468"/>
      <c r="AC15" s="468"/>
      <c r="AD15" s="468"/>
      <c r="AE15" s="468"/>
      <c r="AF15" s="468"/>
      <c r="AG15" s="468"/>
      <c r="AH15" s="468"/>
      <c r="AI15" s="468"/>
      <c r="AJ15" s="468"/>
      <c r="AK15" s="468"/>
      <c r="AL15" s="468"/>
      <c r="AM15" s="467"/>
    </row>
    <row r="16" spans="1:41" s="298" customFormat="1" ht="20.100000000000001" customHeight="1" x14ac:dyDescent="0.25">
      <c r="A16" s="466"/>
      <c r="B16" s="469" t="s">
        <v>387</v>
      </c>
      <c r="C16" s="12"/>
      <c r="D16" s="12"/>
      <c r="E16" s="12"/>
      <c r="F16" s="12"/>
      <c r="G16" s="12"/>
      <c r="H16" s="12"/>
      <c r="I16" s="12"/>
      <c r="J16" s="12"/>
      <c r="K16" s="470"/>
      <c r="L16" s="468"/>
      <c r="M16" s="468"/>
      <c r="N16" s="468"/>
      <c r="O16" s="468"/>
      <c r="P16" s="468"/>
      <c r="Q16" s="468"/>
      <c r="R16" s="468"/>
      <c r="S16" s="468"/>
      <c r="T16" s="468"/>
      <c r="U16" s="468"/>
      <c r="V16" s="468"/>
      <c r="W16" s="468"/>
      <c r="X16" s="468"/>
      <c r="Y16" s="468"/>
      <c r="Z16" s="468"/>
      <c r="AA16" s="468"/>
      <c r="AB16" s="468"/>
      <c r="AC16" s="468"/>
      <c r="AD16" s="468"/>
      <c r="AE16" s="468"/>
      <c r="AF16" s="468"/>
      <c r="AG16" s="468"/>
      <c r="AH16" s="468"/>
      <c r="AI16" s="468"/>
      <c r="AJ16" s="468"/>
      <c r="AK16" s="468"/>
      <c r="AL16" s="468"/>
      <c r="AM16" s="467"/>
    </row>
    <row r="17" spans="1:39" s="298" customFormat="1" ht="20.100000000000001" customHeight="1" x14ac:dyDescent="0.25">
      <c r="A17" s="466"/>
      <c r="B17" s="469" t="s">
        <v>388</v>
      </c>
      <c r="C17" s="12"/>
      <c r="D17" s="12"/>
      <c r="E17" s="12"/>
      <c r="F17" s="12"/>
      <c r="G17" s="12"/>
      <c r="H17" s="12"/>
      <c r="I17" s="12"/>
      <c r="J17" s="12"/>
      <c r="K17" s="470"/>
      <c r="L17" s="471"/>
      <c r="M17" s="471"/>
      <c r="N17" s="471"/>
      <c r="O17" s="471"/>
      <c r="P17" s="471"/>
      <c r="Q17" s="471"/>
      <c r="R17" s="471"/>
      <c r="S17" s="471"/>
      <c r="T17" s="471"/>
      <c r="U17" s="471"/>
      <c r="V17" s="471"/>
      <c r="W17" s="471"/>
      <c r="X17" s="471"/>
      <c r="Y17" s="471"/>
      <c r="Z17" s="471"/>
      <c r="AA17" s="471"/>
      <c r="AB17" s="471"/>
      <c r="AC17" s="471"/>
      <c r="AD17" s="471"/>
      <c r="AE17" s="471"/>
      <c r="AF17" s="471"/>
      <c r="AG17" s="471"/>
      <c r="AH17" s="471"/>
      <c r="AI17" s="471"/>
      <c r="AJ17" s="471"/>
      <c r="AK17" s="471"/>
      <c r="AL17" s="471"/>
      <c r="AM17" s="467"/>
    </row>
    <row r="18" spans="1:39" s="298" customFormat="1" ht="20.100000000000001" customHeight="1" x14ac:dyDescent="0.25">
      <c r="A18" s="466"/>
      <c r="B18" s="469" t="s">
        <v>389</v>
      </c>
      <c r="C18" s="12"/>
      <c r="D18" s="12"/>
      <c r="E18" s="12"/>
      <c r="F18" s="12"/>
      <c r="G18" s="12"/>
      <c r="H18" s="12"/>
      <c r="I18" s="12"/>
      <c r="J18" s="12"/>
      <c r="K18" s="470"/>
      <c r="L18" s="472"/>
      <c r="M18" s="472"/>
      <c r="N18" s="472"/>
      <c r="O18" s="472"/>
      <c r="P18" s="472"/>
      <c r="Q18" s="472"/>
      <c r="R18" s="472"/>
      <c r="S18" s="472"/>
      <c r="T18" s="472"/>
      <c r="U18" s="472"/>
      <c r="V18" s="472"/>
      <c r="W18" s="472"/>
      <c r="X18" s="472"/>
      <c r="Y18" s="472"/>
      <c r="Z18" s="472"/>
      <c r="AA18" s="472"/>
      <c r="AB18" s="472"/>
      <c r="AC18" s="472"/>
      <c r="AD18" s="472"/>
      <c r="AE18" s="472"/>
      <c r="AF18" s="472"/>
      <c r="AG18" s="472"/>
      <c r="AH18" s="472"/>
      <c r="AI18" s="472"/>
      <c r="AJ18" s="472"/>
      <c r="AK18" s="472"/>
      <c r="AL18" s="472"/>
      <c r="AM18" s="467"/>
    </row>
    <row r="19" spans="1:39" s="298" customFormat="1" ht="20.100000000000001" customHeight="1" x14ac:dyDescent="0.25">
      <c r="A19" s="466"/>
      <c r="B19" s="469" t="s">
        <v>390</v>
      </c>
      <c r="C19" s="12"/>
      <c r="D19" s="12"/>
      <c r="E19" s="12"/>
      <c r="F19" s="12"/>
      <c r="G19" s="12"/>
      <c r="H19" s="12"/>
      <c r="I19" s="12"/>
      <c r="J19" s="12"/>
      <c r="K19" s="470"/>
      <c r="L19" s="468"/>
      <c r="M19" s="468"/>
      <c r="N19" s="468"/>
      <c r="O19" s="468"/>
      <c r="P19" s="468"/>
      <c r="Q19" s="468"/>
      <c r="R19" s="468"/>
      <c r="S19" s="468"/>
      <c r="T19" s="468"/>
      <c r="U19" s="468"/>
      <c r="V19" s="468"/>
      <c r="W19" s="468"/>
      <c r="X19" s="468"/>
      <c r="Y19" s="468"/>
      <c r="Z19" s="468"/>
      <c r="AA19" s="468"/>
      <c r="AB19" s="468"/>
      <c r="AC19" s="468"/>
      <c r="AD19" s="468"/>
      <c r="AE19" s="468"/>
      <c r="AF19" s="468"/>
      <c r="AG19" s="468"/>
      <c r="AH19" s="468"/>
      <c r="AI19" s="468"/>
      <c r="AJ19" s="468"/>
      <c r="AK19" s="468"/>
      <c r="AL19" s="468"/>
      <c r="AM19" s="467"/>
    </row>
    <row r="20" spans="1:39" s="298" customFormat="1" ht="20.100000000000001" customHeight="1" x14ac:dyDescent="0.25">
      <c r="A20" s="466"/>
      <c r="B20" s="469" t="s">
        <v>391</v>
      </c>
      <c r="C20" s="12"/>
      <c r="D20" s="12"/>
      <c r="E20" s="12"/>
      <c r="F20" s="12"/>
      <c r="G20" s="12"/>
      <c r="H20" s="12"/>
      <c r="I20" s="12"/>
      <c r="J20" s="12"/>
      <c r="K20" s="470"/>
      <c r="L20" s="468"/>
      <c r="M20" s="468"/>
      <c r="N20" s="468"/>
      <c r="O20" s="468"/>
      <c r="P20" s="468"/>
      <c r="Q20" s="468"/>
      <c r="R20" s="468"/>
      <c r="S20" s="468"/>
      <c r="T20" s="468"/>
      <c r="U20" s="468"/>
      <c r="V20" s="468"/>
      <c r="W20" s="468"/>
      <c r="X20" s="468"/>
      <c r="Y20" s="468"/>
      <c r="Z20" s="468"/>
      <c r="AA20" s="468"/>
      <c r="AB20" s="468"/>
      <c r="AC20" s="468"/>
      <c r="AD20" s="468"/>
      <c r="AE20" s="468"/>
      <c r="AF20" s="468"/>
      <c r="AG20" s="468"/>
      <c r="AH20" s="468"/>
      <c r="AI20" s="468"/>
      <c r="AJ20" s="468"/>
      <c r="AK20" s="468"/>
      <c r="AL20" s="468"/>
      <c r="AM20" s="467"/>
    </row>
    <row r="21" spans="1:39" s="298" customFormat="1" ht="20.100000000000001" customHeight="1" x14ac:dyDescent="0.25">
      <c r="A21" s="466"/>
      <c r="B21" s="469" t="s">
        <v>392</v>
      </c>
      <c r="C21" s="12"/>
      <c r="D21" s="12"/>
      <c r="E21" s="12"/>
      <c r="F21" s="12"/>
      <c r="G21" s="12"/>
      <c r="H21" s="12"/>
      <c r="I21" s="12"/>
      <c r="J21" s="12"/>
      <c r="K21" s="470"/>
      <c r="L21" s="468"/>
      <c r="M21" s="468"/>
      <c r="N21" s="468"/>
      <c r="O21" s="468"/>
      <c r="P21" s="468"/>
      <c r="Q21" s="468"/>
      <c r="R21" s="468"/>
      <c r="S21" s="468"/>
      <c r="T21" s="468"/>
      <c r="U21" s="468"/>
      <c r="V21" s="468"/>
      <c r="W21" s="468"/>
      <c r="X21" s="468"/>
      <c r="Y21" s="468"/>
      <c r="Z21" s="468"/>
      <c r="AA21" s="468"/>
      <c r="AB21" s="468"/>
      <c r="AC21" s="468"/>
      <c r="AD21" s="468"/>
      <c r="AE21" s="468"/>
      <c r="AF21" s="468"/>
      <c r="AG21" s="468"/>
      <c r="AH21" s="468"/>
      <c r="AI21" s="468"/>
      <c r="AJ21" s="468"/>
      <c r="AK21" s="468"/>
      <c r="AL21" s="468"/>
      <c r="AM21" s="467"/>
    </row>
    <row r="22" spans="1:39" s="298" customFormat="1" ht="5.0999999999999996" customHeight="1" x14ac:dyDescent="0.25">
      <c r="A22" s="466"/>
      <c r="AM22" s="467"/>
    </row>
    <row r="23" spans="1:39" s="298" customFormat="1" ht="20.100000000000001" customHeight="1" x14ac:dyDescent="0.25">
      <c r="A23" s="473" t="s">
        <v>393</v>
      </c>
      <c r="B23" s="39"/>
      <c r="C23" s="39"/>
      <c r="D23" s="39"/>
      <c r="E23" s="39"/>
      <c r="F23" s="39"/>
      <c r="G23" s="39"/>
      <c r="H23" s="39"/>
      <c r="I23" s="39"/>
      <c r="J23" s="39"/>
      <c r="K23" s="39"/>
      <c r="L23" s="39"/>
      <c r="M23" s="39"/>
      <c r="N23" s="39"/>
      <c r="O23" s="39"/>
      <c r="P23" s="39"/>
      <c r="Q23" s="39"/>
      <c r="R23" s="39"/>
      <c r="S23" s="39"/>
      <c r="T23" s="39"/>
      <c r="U23" s="39"/>
      <c r="V23" s="39"/>
      <c r="W23" s="39"/>
      <c r="X23" s="39"/>
      <c r="Y23" s="39"/>
      <c r="Z23" s="39"/>
      <c r="AA23" s="39"/>
      <c r="AB23" s="39"/>
      <c r="AC23" s="39"/>
      <c r="AD23" s="39"/>
      <c r="AE23" s="39"/>
      <c r="AF23" s="39"/>
      <c r="AG23" s="39"/>
      <c r="AH23" s="39"/>
      <c r="AI23" s="39"/>
      <c r="AJ23" s="39"/>
      <c r="AK23" s="39"/>
      <c r="AL23" s="39"/>
      <c r="AM23" s="474"/>
    </row>
    <row r="24" spans="1:39" s="298" customFormat="1" ht="5.0999999999999996" customHeight="1" x14ac:dyDescent="0.25">
      <c r="A24" s="466"/>
      <c r="AM24" s="467"/>
    </row>
    <row r="25" spans="1:39" s="298" customFormat="1" ht="20.100000000000001" customHeight="1" x14ac:dyDescent="0.25">
      <c r="A25" s="466"/>
      <c r="B25" s="468" t="s">
        <v>394</v>
      </c>
      <c r="C25" s="468"/>
      <c r="D25" s="468"/>
      <c r="E25" s="468"/>
      <c r="F25" s="468"/>
      <c r="G25" s="468"/>
      <c r="H25" s="468"/>
      <c r="I25" s="468"/>
      <c r="J25" s="468"/>
      <c r="K25" s="468"/>
      <c r="L25" s="468"/>
      <c r="M25" s="468"/>
      <c r="N25" s="468"/>
      <c r="O25" s="468"/>
      <c r="P25" s="468"/>
      <c r="Q25" s="468"/>
      <c r="R25" s="468"/>
      <c r="S25" s="468"/>
      <c r="T25" s="468"/>
      <c r="U25" s="468"/>
      <c r="V25" s="468"/>
      <c r="W25" s="468"/>
      <c r="X25" s="468"/>
      <c r="Y25" s="468"/>
      <c r="Z25" s="468"/>
      <c r="AA25" s="468"/>
      <c r="AB25" s="468"/>
      <c r="AC25" s="468"/>
      <c r="AD25" s="468"/>
      <c r="AE25" s="468"/>
      <c r="AF25" s="468"/>
      <c r="AG25" s="468"/>
      <c r="AH25" s="468"/>
      <c r="AI25" s="468"/>
      <c r="AJ25" s="468"/>
      <c r="AK25" s="468"/>
      <c r="AL25" s="468"/>
      <c r="AM25" s="467"/>
    </row>
    <row r="26" spans="1:39" s="298" customFormat="1" ht="20.100000000000001" customHeight="1" x14ac:dyDescent="0.25">
      <c r="A26" s="466"/>
      <c r="B26" s="468" t="s">
        <v>395</v>
      </c>
      <c r="C26" s="468"/>
      <c r="D26" s="468"/>
      <c r="E26" s="468"/>
      <c r="F26" s="468"/>
      <c r="G26" s="468"/>
      <c r="H26" s="468"/>
      <c r="I26" s="468"/>
      <c r="J26" s="468"/>
      <c r="K26" s="468"/>
      <c r="L26" s="468"/>
      <c r="M26" s="468"/>
      <c r="N26" s="468"/>
      <c r="O26" s="468"/>
      <c r="P26" s="468"/>
      <c r="Q26" s="468"/>
      <c r="R26" s="468"/>
      <c r="S26" s="468"/>
      <c r="T26" s="468"/>
      <c r="U26" s="468"/>
      <c r="V26" s="468"/>
      <c r="W26" s="468"/>
      <c r="X26" s="468"/>
      <c r="Y26" s="468"/>
      <c r="Z26" s="468"/>
      <c r="AA26" s="468"/>
      <c r="AB26" s="468"/>
      <c r="AC26" s="468"/>
      <c r="AD26" s="468"/>
      <c r="AE26" s="468"/>
      <c r="AF26" s="468"/>
      <c r="AG26" s="468"/>
      <c r="AH26" s="468"/>
      <c r="AI26" s="468"/>
      <c r="AJ26" s="468"/>
      <c r="AK26" s="468"/>
      <c r="AL26" s="468"/>
      <c r="AM26" s="467"/>
    </row>
    <row r="27" spans="1:39" s="298" customFormat="1" ht="20.100000000000001" customHeight="1" x14ac:dyDescent="0.25">
      <c r="A27" s="466"/>
      <c r="B27" s="468" t="s">
        <v>396</v>
      </c>
      <c r="C27" s="468"/>
      <c r="D27" s="468"/>
      <c r="E27" s="468"/>
      <c r="F27" s="468"/>
      <c r="G27" s="468"/>
      <c r="H27" s="468"/>
      <c r="I27" s="468"/>
      <c r="J27" s="468"/>
      <c r="K27" s="468"/>
      <c r="L27" s="468"/>
      <c r="M27" s="468"/>
      <c r="N27" s="468"/>
      <c r="O27" s="468"/>
      <c r="P27" s="468"/>
      <c r="Q27" s="468"/>
      <c r="R27" s="468"/>
      <c r="S27" s="468"/>
      <c r="T27" s="468"/>
      <c r="U27" s="468"/>
      <c r="V27" s="468"/>
      <c r="W27" s="468"/>
      <c r="X27" s="468"/>
      <c r="Y27" s="468"/>
      <c r="Z27" s="468"/>
      <c r="AA27" s="468"/>
      <c r="AB27" s="468"/>
      <c r="AC27" s="468"/>
      <c r="AD27" s="468"/>
      <c r="AE27" s="468"/>
      <c r="AF27" s="468"/>
      <c r="AG27" s="468"/>
      <c r="AH27" s="468"/>
      <c r="AI27" s="468"/>
      <c r="AJ27" s="468"/>
      <c r="AK27" s="468"/>
      <c r="AL27" s="468"/>
      <c r="AM27" s="467"/>
    </row>
    <row r="28" spans="1:39" s="298" customFormat="1" ht="5.0999999999999996" customHeight="1" x14ac:dyDescent="0.25">
      <c r="A28" s="466"/>
      <c r="AM28" s="467"/>
    </row>
    <row r="29" spans="1:39" s="298" customFormat="1" ht="20.100000000000001" customHeight="1" x14ac:dyDescent="0.25">
      <c r="A29" s="473" t="s">
        <v>397</v>
      </c>
      <c r="B29" s="39"/>
      <c r="C29" s="39"/>
      <c r="D29" s="39"/>
      <c r="E29" s="39"/>
      <c r="F29" s="39"/>
      <c r="G29" s="39"/>
      <c r="H29" s="39"/>
      <c r="I29" s="39"/>
      <c r="J29" s="39"/>
      <c r="K29" s="39"/>
      <c r="L29" s="39"/>
      <c r="M29" s="39"/>
      <c r="N29" s="39"/>
      <c r="O29" s="39"/>
      <c r="P29" s="39"/>
      <c r="Q29" s="39"/>
      <c r="R29" s="39"/>
      <c r="S29" s="39"/>
      <c r="T29" s="39"/>
      <c r="U29" s="39"/>
      <c r="V29" s="39"/>
      <c r="W29" s="39"/>
      <c r="X29" s="39"/>
      <c r="Y29" s="39"/>
      <c r="Z29" s="39"/>
      <c r="AA29" s="39"/>
      <c r="AB29" s="39"/>
      <c r="AC29" s="39"/>
      <c r="AD29" s="39"/>
      <c r="AE29" s="39"/>
      <c r="AF29" s="39"/>
      <c r="AG29" s="39"/>
      <c r="AH29" s="39"/>
      <c r="AI29" s="39"/>
      <c r="AJ29" s="39"/>
      <c r="AK29" s="39"/>
      <c r="AL29" s="39"/>
      <c r="AM29" s="474"/>
    </row>
    <row r="30" spans="1:39" s="298" customFormat="1" ht="5.0999999999999996" customHeight="1" x14ac:dyDescent="0.25">
      <c r="A30" s="466"/>
      <c r="AC30" s="475"/>
      <c r="AM30" s="467"/>
    </row>
    <row r="31" spans="1:39" s="298" customFormat="1" ht="20.100000000000001" customHeight="1" x14ac:dyDescent="0.25">
      <c r="A31" s="466"/>
      <c r="B31" s="476" t="s">
        <v>398</v>
      </c>
      <c r="C31" s="477"/>
      <c r="D31" s="477"/>
      <c r="E31" s="477"/>
      <c r="F31" s="477"/>
      <c r="G31" s="477"/>
      <c r="H31" s="477"/>
      <c r="I31" s="477"/>
      <c r="J31" s="478"/>
      <c r="L31" s="479" t="s">
        <v>399</v>
      </c>
      <c r="M31" s="480"/>
      <c r="N31" s="480"/>
      <c r="O31" s="480"/>
      <c r="P31" s="480"/>
      <c r="Q31" s="480"/>
      <c r="R31" s="480"/>
      <c r="S31" s="480"/>
      <c r="T31" s="480"/>
      <c r="U31" s="480"/>
      <c r="V31" s="480"/>
      <c r="W31" s="480"/>
      <c r="X31" s="480"/>
      <c r="Y31" s="480"/>
      <c r="Z31" s="480"/>
      <c r="AA31" s="480"/>
      <c r="AB31" s="480"/>
      <c r="AC31" s="480"/>
      <c r="AD31" s="480"/>
      <c r="AE31" s="480"/>
      <c r="AF31" s="480"/>
      <c r="AG31" s="480"/>
      <c r="AH31" s="480"/>
      <c r="AI31" s="480"/>
      <c r="AJ31" s="480"/>
      <c r="AK31" s="480"/>
      <c r="AL31" s="481"/>
      <c r="AM31" s="482"/>
    </row>
    <row r="32" spans="1:39" s="298" customFormat="1" ht="5.0999999999999996" customHeight="1" x14ac:dyDescent="0.25">
      <c r="A32" s="466"/>
      <c r="AC32" s="475"/>
      <c r="AM32" s="467"/>
    </row>
    <row r="33" spans="1:62" s="298" customFormat="1" ht="20.100000000000001" customHeight="1" x14ac:dyDescent="0.25">
      <c r="A33" s="466"/>
      <c r="B33" s="483"/>
      <c r="C33" s="475" t="s">
        <v>400</v>
      </c>
      <c r="L33" s="483"/>
      <c r="M33" s="484" t="s">
        <v>401</v>
      </c>
      <c r="N33" s="475"/>
      <c r="O33" s="475"/>
      <c r="X33" s="483"/>
      <c r="Y33" s="484" t="s">
        <v>402</v>
      </c>
      <c r="AA33" s="475"/>
      <c r="AB33" s="475"/>
      <c r="AC33" s="475"/>
      <c r="AD33" s="483"/>
      <c r="AE33" s="484" t="s">
        <v>403</v>
      </c>
      <c r="AH33" s="475"/>
      <c r="AJ33" s="475"/>
      <c r="AK33" s="475"/>
      <c r="AL33" s="475"/>
      <c r="AM33" s="482"/>
    </row>
    <row r="34" spans="1:62" s="298" customFormat="1" ht="5.0999999999999996" customHeight="1" x14ac:dyDescent="0.25">
      <c r="A34" s="466"/>
      <c r="C34" s="475"/>
      <c r="N34" s="475"/>
      <c r="O34" s="475"/>
      <c r="AA34" s="475"/>
      <c r="AB34" s="475"/>
      <c r="AC34" s="475"/>
      <c r="AD34" s="475"/>
      <c r="AJ34" s="475"/>
      <c r="AK34" s="475"/>
      <c r="AL34" s="475"/>
      <c r="AM34" s="482"/>
    </row>
    <row r="35" spans="1:62" s="298" customFormat="1" ht="20.100000000000001" customHeight="1" x14ac:dyDescent="0.25">
      <c r="A35" s="466"/>
      <c r="B35" s="483"/>
      <c r="C35" s="475" t="s">
        <v>404</v>
      </c>
      <c r="L35" s="483"/>
      <c r="M35" s="484" t="s">
        <v>405</v>
      </c>
      <c r="N35" s="475"/>
      <c r="O35" s="475"/>
      <c r="X35" s="483"/>
      <c r="Y35" s="484" t="s">
        <v>406</v>
      </c>
      <c r="AB35" s="475"/>
      <c r="AC35" s="475"/>
      <c r="AD35" s="475"/>
      <c r="AG35" s="475"/>
      <c r="AH35" s="475"/>
      <c r="AI35" s="475"/>
      <c r="AJ35" s="475"/>
      <c r="AK35" s="475"/>
      <c r="AL35" s="475"/>
      <c r="AM35" s="467"/>
    </row>
    <row r="36" spans="1:62" s="298" customFormat="1" ht="5.0999999999999996" customHeight="1" x14ac:dyDescent="0.25">
      <c r="A36" s="466"/>
      <c r="K36" s="475"/>
      <c r="N36" s="475"/>
      <c r="O36" s="475"/>
      <c r="Z36" s="475"/>
      <c r="AA36" s="475"/>
      <c r="AB36" s="475"/>
      <c r="AC36" s="475"/>
      <c r="AD36" s="475"/>
      <c r="AF36" s="475"/>
      <c r="AG36" s="475"/>
      <c r="AH36" s="475"/>
      <c r="AI36" s="475"/>
      <c r="AJ36" s="475"/>
      <c r="AK36" s="475"/>
      <c r="AL36" s="475"/>
      <c r="AM36" s="467"/>
    </row>
    <row r="37" spans="1:62" s="298" customFormat="1" ht="20.100000000000001" customHeight="1" x14ac:dyDescent="0.25">
      <c r="A37" s="466"/>
      <c r="B37" s="483"/>
      <c r="C37" s="475" t="s">
        <v>407</v>
      </c>
      <c r="AM37" s="467"/>
    </row>
    <row r="38" spans="1:62" s="298" customFormat="1" ht="5.0999999999999996" customHeight="1" x14ac:dyDescent="0.25">
      <c r="A38" s="466"/>
      <c r="W38" s="475"/>
      <c r="AM38" s="467"/>
    </row>
    <row r="39" spans="1:62" s="298" customFormat="1" ht="20.100000000000001" customHeight="1" x14ac:dyDescent="0.25">
      <c r="A39" s="466"/>
      <c r="B39" s="483"/>
      <c r="C39" s="475" t="s">
        <v>408</v>
      </c>
      <c r="W39" s="475"/>
      <c r="AM39" s="467"/>
    </row>
    <row r="40" spans="1:62" s="298" customFormat="1" ht="5.0999999999999996" customHeight="1" x14ac:dyDescent="0.25">
      <c r="A40" s="466"/>
      <c r="W40" s="475"/>
      <c r="AM40" s="467"/>
    </row>
    <row r="41" spans="1:62" s="298" customFormat="1" ht="20.100000000000001" customHeight="1" x14ac:dyDescent="0.25">
      <c r="A41" s="466"/>
      <c r="B41" s="469" t="s">
        <v>409</v>
      </c>
      <c r="C41" s="12"/>
      <c r="D41" s="12"/>
      <c r="E41" s="12"/>
      <c r="F41" s="12"/>
      <c r="G41" s="12"/>
      <c r="H41" s="12"/>
      <c r="I41" s="12"/>
      <c r="J41" s="470"/>
      <c r="L41" s="483"/>
      <c r="M41" s="475" t="s">
        <v>410</v>
      </c>
      <c r="X41" s="483"/>
      <c r="Y41" s="475" t="s">
        <v>411</v>
      </c>
      <c r="AM41" s="467"/>
    </row>
    <row r="42" spans="1:62" s="298" customFormat="1" ht="5.0999999999999996" customHeight="1" x14ac:dyDescent="0.25">
      <c r="A42" s="466"/>
      <c r="W42" s="475"/>
      <c r="AM42" s="467"/>
    </row>
    <row r="43" spans="1:62" s="298" customFormat="1" ht="20.100000000000001" customHeight="1" x14ac:dyDescent="0.25">
      <c r="A43" s="473" t="s">
        <v>412</v>
      </c>
      <c r="B43" s="39"/>
      <c r="C43" s="39"/>
      <c r="D43" s="39"/>
      <c r="E43" s="39"/>
      <c r="F43" s="39"/>
      <c r="G43" s="39"/>
      <c r="H43" s="39"/>
      <c r="I43" s="39"/>
      <c r="J43" s="39"/>
      <c r="K43" s="39"/>
      <c r="L43" s="39"/>
      <c r="M43" s="39"/>
      <c r="N43" s="39"/>
      <c r="O43" s="39"/>
      <c r="P43" s="39"/>
      <c r="Q43" s="39"/>
      <c r="R43" s="39"/>
      <c r="S43" s="39"/>
      <c r="T43" s="39"/>
      <c r="U43" s="39"/>
      <c r="V43" s="39"/>
      <c r="W43" s="39"/>
      <c r="X43" s="39"/>
      <c r="Y43" s="39"/>
      <c r="Z43" s="39"/>
      <c r="AA43" s="39"/>
      <c r="AB43" s="39"/>
      <c r="AC43" s="39"/>
      <c r="AD43" s="39"/>
      <c r="AE43" s="39"/>
      <c r="AF43" s="39"/>
      <c r="AG43" s="39"/>
      <c r="AH43" s="39"/>
      <c r="AI43" s="39"/>
      <c r="AJ43" s="39"/>
      <c r="AK43" s="39"/>
      <c r="AL43" s="39"/>
      <c r="AM43" s="474"/>
    </row>
    <row r="44" spans="1:62" s="298" customFormat="1" ht="5.0999999999999996" customHeight="1" x14ac:dyDescent="0.25">
      <c r="A44" s="466"/>
      <c r="B44" s="241"/>
      <c r="C44" s="241"/>
      <c r="D44" s="241"/>
      <c r="E44" s="241"/>
      <c r="F44" s="241"/>
      <c r="G44" s="241"/>
      <c r="H44" s="241"/>
      <c r="I44" s="241"/>
      <c r="J44" s="485"/>
      <c r="K44" s="485"/>
      <c r="L44" s="485"/>
      <c r="M44" s="485"/>
      <c r="N44" s="485"/>
      <c r="O44" s="485"/>
      <c r="P44" s="485"/>
      <c r="Q44" s="485"/>
      <c r="R44" s="485"/>
      <c r="S44" s="485"/>
      <c r="T44" s="485"/>
      <c r="U44" s="485"/>
      <c r="V44" s="241"/>
      <c r="W44" s="241"/>
      <c r="X44" s="241"/>
      <c r="Y44" s="241"/>
      <c r="Z44" s="241"/>
      <c r="AA44" s="241"/>
      <c r="AB44" s="241"/>
      <c r="AC44" s="486"/>
      <c r="AD44" s="486"/>
      <c r="AE44" s="486"/>
      <c r="AF44" s="486"/>
      <c r="AG44" s="486"/>
      <c r="AH44" s="486"/>
      <c r="AI44" s="241"/>
      <c r="AJ44" s="241"/>
      <c r="AK44" s="241"/>
      <c r="AL44" s="241"/>
      <c r="AM44" s="487"/>
    </row>
    <row r="45" spans="1:62" s="298" customFormat="1" ht="20.100000000000001" customHeight="1" x14ac:dyDescent="0.25">
      <c r="A45" s="466"/>
      <c r="G45" s="241"/>
      <c r="H45" s="241"/>
      <c r="I45" s="241"/>
      <c r="J45" s="475"/>
      <c r="L45" s="488"/>
      <c r="M45" s="475" t="s">
        <v>413</v>
      </c>
      <c r="N45" s="241"/>
      <c r="O45" s="241"/>
      <c r="P45" s="241"/>
      <c r="R45" s="488"/>
      <c r="S45" s="475" t="s">
        <v>414</v>
      </c>
      <c r="T45" s="475"/>
      <c r="X45" s="488"/>
      <c r="Y45" s="475" t="s">
        <v>415</v>
      </c>
      <c r="AC45" s="475"/>
      <c r="AD45" s="488"/>
      <c r="AE45" s="475" t="s">
        <v>416</v>
      </c>
      <c r="AI45" s="489"/>
      <c r="AL45" s="475"/>
      <c r="AM45" s="482"/>
    </row>
    <row r="46" spans="1:62" s="298" customFormat="1" ht="5.0999999999999996" customHeight="1" x14ac:dyDescent="0.25">
      <c r="A46" s="466"/>
      <c r="G46" s="241"/>
      <c r="H46" s="241"/>
      <c r="I46" s="241"/>
      <c r="J46" s="475"/>
      <c r="L46" s="475"/>
      <c r="M46" s="475"/>
      <c r="N46" s="241"/>
      <c r="O46" s="241"/>
      <c r="P46" s="241"/>
      <c r="R46" s="475"/>
      <c r="S46" s="475"/>
      <c r="T46" s="475"/>
      <c r="X46" s="475"/>
      <c r="Y46" s="475"/>
      <c r="AC46" s="475"/>
      <c r="AD46" s="475"/>
      <c r="AE46" s="475"/>
      <c r="AI46" s="475"/>
      <c r="AL46" s="475"/>
      <c r="AM46" s="482"/>
      <c r="AV46" s="475"/>
      <c r="AW46" s="475"/>
      <c r="AX46" s="475"/>
      <c r="BJ46" s="475"/>
    </row>
    <row r="47" spans="1:62" s="298" customFormat="1" ht="20.100000000000001" customHeight="1" x14ac:dyDescent="0.25">
      <c r="A47" s="466"/>
      <c r="G47" s="241"/>
      <c r="H47" s="241"/>
      <c r="I47" s="241"/>
      <c r="J47" s="475"/>
      <c r="L47" s="488"/>
      <c r="M47" s="475" t="s">
        <v>417</v>
      </c>
      <c r="N47" s="241"/>
      <c r="O47" s="241"/>
      <c r="P47" s="241"/>
      <c r="R47" s="488"/>
      <c r="S47" s="475" t="s">
        <v>418</v>
      </c>
      <c r="T47" s="475"/>
      <c r="X47" s="488"/>
      <c r="Y47" s="475" t="s">
        <v>419</v>
      </c>
      <c r="AC47" s="475"/>
      <c r="AD47" s="488"/>
      <c r="AE47" s="475" t="s">
        <v>420</v>
      </c>
      <c r="AI47" s="475"/>
      <c r="AL47" s="475"/>
      <c r="AM47" s="482"/>
      <c r="AV47" s="475"/>
      <c r="AW47" s="475"/>
      <c r="AX47" s="475"/>
      <c r="BJ47" s="475"/>
    </row>
    <row r="48" spans="1:62" s="298" customFormat="1" ht="5.0999999999999996" customHeight="1" x14ac:dyDescent="0.25">
      <c r="A48" s="466"/>
      <c r="B48" s="475"/>
      <c r="C48" s="475"/>
      <c r="D48" s="241"/>
      <c r="E48" s="241"/>
      <c r="F48" s="241"/>
      <c r="G48" s="241"/>
      <c r="H48" s="241"/>
      <c r="I48" s="241"/>
      <c r="J48" s="475"/>
      <c r="AC48" s="475"/>
      <c r="AI48" s="475"/>
      <c r="AL48" s="475"/>
      <c r="AM48" s="482"/>
      <c r="AV48" s="475"/>
      <c r="AW48" s="475"/>
      <c r="AX48" s="475"/>
      <c r="BJ48" s="475"/>
    </row>
    <row r="49" spans="1:39" s="298" customFormat="1" ht="20.100000000000001" customHeight="1" x14ac:dyDescent="0.25">
      <c r="A49" s="473" t="s">
        <v>421</v>
      </c>
      <c r="B49" s="39"/>
      <c r="C49" s="39"/>
      <c r="D49" s="39"/>
      <c r="E49" s="39"/>
      <c r="F49" s="39"/>
      <c r="G49" s="39"/>
      <c r="H49" s="39"/>
      <c r="I49" s="39"/>
      <c r="J49" s="39"/>
      <c r="K49" s="39"/>
      <c r="L49" s="39"/>
      <c r="M49" s="39"/>
      <c r="N49" s="39"/>
      <c r="O49" s="39"/>
      <c r="P49" s="39"/>
      <c r="Q49" s="39"/>
      <c r="R49" s="39"/>
      <c r="S49" s="39"/>
      <c r="T49" s="39"/>
      <c r="U49" s="39"/>
      <c r="V49" s="39"/>
      <c r="W49" s="39"/>
      <c r="X49" s="39"/>
      <c r="Y49" s="39"/>
      <c r="Z49" s="39"/>
      <c r="AA49" s="39"/>
      <c r="AB49" s="39"/>
      <c r="AC49" s="39"/>
      <c r="AD49" s="39"/>
      <c r="AE49" s="39"/>
      <c r="AF49" s="39"/>
      <c r="AG49" s="39"/>
      <c r="AH49" s="39"/>
      <c r="AI49" s="39"/>
      <c r="AJ49" s="39"/>
      <c r="AK49" s="39"/>
      <c r="AL49" s="39"/>
      <c r="AM49" s="474"/>
    </row>
    <row r="50" spans="1:39" s="298" customFormat="1" ht="5.0999999999999996" customHeight="1" x14ac:dyDescent="0.25">
      <c r="A50" s="466"/>
      <c r="B50" s="241"/>
      <c r="C50" s="241"/>
      <c r="D50" s="241"/>
      <c r="E50" s="241"/>
      <c r="F50" s="241"/>
      <c r="G50" s="241"/>
      <c r="H50" s="241"/>
      <c r="I50" s="241"/>
      <c r="J50" s="485"/>
      <c r="K50" s="485"/>
      <c r="L50" s="485"/>
      <c r="M50" s="485"/>
      <c r="N50" s="485"/>
      <c r="O50" s="485"/>
      <c r="P50" s="485"/>
      <c r="Q50" s="485"/>
      <c r="R50" s="485"/>
      <c r="S50" s="485"/>
      <c r="T50" s="485"/>
      <c r="U50" s="485"/>
      <c r="V50" s="241"/>
      <c r="W50" s="241"/>
      <c r="X50" s="241"/>
      <c r="Y50" s="241"/>
      <c r="Z50" s="241"/>
      <c r="AA50" s="241"/>
      <c r="AB50" s="241"/>
      <c r="AC50" s="486"/>
      <c r="AD50" s="486"/>
      <c r="AE50" s="486"/>
      <c r="AF50" s="486"/>
      <c r="AG50" s="486"/>
      <c r="AH50" s="486"/>
      <c r="AI50" s="241"/>
      <c r="AJ50" s="241"/>
      <c r="AK50" s="241"/>
      <c r="AL50" s="241"/>
      <c r="AM50" s="487"/>
    </row>
    <row r="51" spans="1:39" s="298" customFormat="1" ht="20.100000000000001" customHeight="1" x14ac:dyDescent="0.25">
      <c r="A51" s="466"/>
      <c r="B51" s="241"/>
      <c r="F51" s="241"/>
      <c r="G51" s="241"/>
      <c r="H51" s="241"/>
      <c r="I51" s="241"/>
      <c r="J51" s="475"/>
      <c r="L51" s="488"/>
      <c r="M51" s="475" t="s">
        <v>422</v>
      </c>
      <c r="N51" s="475"/>
      <c r="O51" s="475"/>
      <c r="P51" s="475"/>
      <c r="Q51" s="475"/>
      <c r="R51" s="488"/>
      <c r="S51" s="475" t="s">
        <v>811</v>
      </c>
      <c r="X51" s="488"/>
      <c r="Y51" s="475" t="s">
        <v>424</v>
      </c>
      <c r="AD51" s="488"/>
      <c r="AE51" s="475" t="s">
        <v>425</v>
      </c>
      <c r="AI51" s="489"/>
      <c r="AL51" s="475"/>
      <c r="AM51" s="482"/>
    </row>
    <row r="52" spans="1:39" s="298" customFormat="1" ht="5.0999999999999996" customHeight="1" x14ac:dyDescent="0.25">
      <c r="A52" s="466"/>
      <c r="B52" s="475"/>
      <c r="C52" s="475"/>
      <c r="D52" s="241"/>
      <c r="E52" s="241"/>
      <c r="F52" s="241"/>
      <c r="G52" s="241"/>
      <c r="H52" s="241"/>
      <c r="I52" s="241"/>
      <c r="J52" s="475"/>
      <c r="L52" s="475"/>
      <c r="M52" s="475"/>
      <c r="N52" s="475"/>
      <c r="O52" s="475"/>
      <c r="P52" s="475"/>
      <c r="Q52" s="475"/>
      <c r="R52" s="475"/>
      <c r="S52" s="475"/>
      <c r="X52" s="475"/>
      <c r="Y52" s="475"/>
      <c r="AD52" s="475"/>
      <c r="AE52" s="475"/>
      <c r="AI52" s="475"/>
      <c r="AL52" s="475"/>
      <c r="AM52" s="482"/>
    </row>
    <row r="53" spans="1:39" s="298" customFormat="1" ht="20.100000000000001" customHeight="1" x14ac:dyDescent="0.25">
      <c r="A53" s="466"/>
      <c r="B53" s="475"/>
      <c r="C53" s="475"/>
      <c r="D53" s="241"/>
      <c r="E53" s="241"/>
      <c r="F53" s="241"/>
      <c r="G53" s="241"/>
      <c r="H53" s="241"/>
      <c r="I53" s="241"/>
      <c r="J53" s="475"/>
      <c r="L53" s="488"/>
      <c r="M53" s="475" t="s">
        <v>426</v>
      </c>
      <c r="N53" s="241"/>
      <c r="O53" s="241"/>
      <c r="P53" s="475"/>
      <c r="Q53" s="475"/>
      <c r="R53" s="488"/>
      <c r="S53" s="475" t="s">
        <v>427</v>
      </c>
      <c r="T53" s="241"/>
      <c r="U53" s="241"/>
      <c r="V53" s="241"/>
      <c r="X53" s="488"/>
      <c r="Y53" s="475" t="s">
        <v>428</v>
      </c>
      <c r="Z53" s="475"/>
      <c r="AB53" s="475"/>
      <c r="AC53" s="475"/>
      <c r="AD53" s="488"/>
      <c r="AE53" s="475" t="s">
        <v>429</v>
      </c>
      <c r="AI53" s="475"/>
      <c r="AL53" s="475"/>
      <c r="AM53" s="482"/>
    </row>
    <row r="54" spans="1:39" s="298" customFormat="1" ht="5.0999999999999996" customHeight="1" x14ac:dyDescent="0.25">
      <c r="A54" s="466"/>
      <c r="AM54" s="467"/>
    </row>
    <row r="55" spans="1:39" s="298" customFormat="1" ht="20.100000000000001" customHeight="1" x14ac:dyDescent="0.25">
      <c r="A55" s="473" t="s">
        <v>430</v>
      </c>
      <c r="B55" s="39"/>
      <c r="C55" s="39"/>
      <c r="D55" s="39"/>
      <c r="E55" s="39"/>
      <c r="F55" s="39"/>
      <c r="G55" s="39"/>
      <c r="H55" s="39"/>
      <c r="I55" s="39"/>
      <c r="J55" s="39"/>
      <c r="K55" s="39"/>
      <c r="L55" s="39"/>
      <c r="M55" s="39"/>
      <c r="N55" s="39"/>
      <c r="O55" s="39"/>
      <c r="P55" s="39"/>
      <c r="Q55" s="39"/>
      <c r="R55" s="39"/>
      <c r="S55" s="39"/>
      <c r="T55" s="39"/>
      <c r="U55" s="39"/>
      <c r="V55" s="39"/>
      <c r="W55" s="39"/>
      <c r="X55" s="39"/>
      <c r="Y55" s="39"/>
      <c r="Z55" s="39"/>
      <c r="AA55" s="39"/>
      <c r="AB55" s="39"/>
      <c r="AC55" s="39"/>
      <c r="AD55" s="39"/>
      <c r="AE55" s="39"/>
      <c r="AF55" s="39"/>
      <c r="AG55" s="39"/>
      <c r="AH55" s="39"/>
      <c r="AI55" s="39"/>
      <c r="AJ55" s="39"/>
      <c r="AK55" s="39"/>
      <c r="AL55" s="39"/>
      <c r="AM55" s="474"/>
    </row>
    <row r="56" spans="1:39" s="298" customFormat="1" ht="5.0999999999999996" customHeight="1" x14ac:dyDescent="0.25">
      <c r="A56" s="466"/>
      <c r="AM56" s="467"/>
    </row>
    <row r="57" spans="1:39" s="298" customFormat="1" ht="20.100000000000001" customHeight="1" x14ac:dyDescent="0.25">
      <c r="A57" s="466"/>
      <c r="B57" s="490" t="s">
        <v>431</v>
      </c>
      <c r="C57" s="27"/>
      <c r="D57" s="27"/>
      <c r="E57" s="27"/>
      <c r="F57" s="27"/>
      <c r="G57" s="27"/>
      <c r="H57" s="27"/>
      <c r="I57" s="27"/>
      <c r="J57" s="27"/>
      <c r="K57" s="468"/>
      <c r="L57" s="468"/>
      <c r="M57" s="468"/>
      <c r="N57" s="468"/>
      <c r="O57" s="468"/>
      <c r="Q57" s="490" t="s">
        <v>432</v>
      </c>
      <c r="R57" s="27"/>
      <c r="S57" s="27"/>
      <c r="T57" s="27"/>
      <c r="U57" s="27"/>
      <c r="V57" s="27"/>
      <c r="W57" s="27"/>
      <c r="X57" s="493"/>
      <c r="Y57" s="493"/>
      <c r="Z57" s="493"/>
      <c r="AA57" s="493"/>
      <c r="AD57" s="490" t="s">
        <v>433</v>
      </c>
      <c r="AE57" s="27"/>
      <c r="AF57" s="27"/>
      <c r="AG57" s="494"/>
      <c r="AH57" s="495"/>
      <c r="AI57" s="496"/>
      <c r="AJ57" s="496"/>
      <c r="AK57" s="496"/>
      <c r="AL57" s="497"/>
      <c r="AM57" s="467"/>
    </row>
    <row r="58" spans="1:39" s="298" customFormat="1" ht="5.0999999999999996" customHeight="1" x14ac:dyDescent="0.25">
      <c r="A58" s="466"/>
      <c r="AM58" s="467"/>
    </row>
    <row r="59" spans="1:39" s="298" customFormat="1" ht="20.100000000000001" customHeight="1" x14ac:dyDescent="0.25">
      <c r="A59" s="466"/>
      <c r="B59" s="493" t="s">
        <v>434</v>
      </c>
      <c r="C59" s="493"/>
      <c r="D59" s="493"/>
      <c r="E59" s="493"/>
      <c r="F59" s="493"/>
      <c r="G59" s="493"/>
      <c r="H59" s="493"/>
      <c r="I59" s="493"/>
      <c r="J59" s="493"/>
      <c r="L59" s="483"/>
      <c r="M59" s="475" t="s">
        <v>435</v>
      </c>
      <c r="R59" s="483"/>
      <c r="S59" s="475" t="s">
        <v>436</v>
      </c>
      <c r="X59" s="483"/>
      <c r="Y59" s="475" t="s">
        <v>437</v>
      </c>
      <c r="AD59" s="483"/>
      <c r="AE59" s="475" t="s">
        <v>805</v>
      </c>
      <c r="AM59" s="467"/>
    </row>
    <row r="60" spans="1:39" s="298" customFormat="1" ht="5.0999999999999996" customHeight="1" x14ac:dyDescent="0.25">
      <c r="A60" s="466"/>
      <c r="AM60" s="467"/>
    </row>
    <row r="61" spans="1:39" s="298" customFormat="1" ht="20.100000000000001" customHeight="1" x14ac:dyDescent="0.25">
      <c r="A61" s="466"/>
      <c r="B61" s="493" t="s">
        <v>438</v>
      </c>
      <c r="C61" s="493"/>
      <c r="D61" s="493"/>
      <c r="E61" s="493"/>
      <c r="F61" s="493"/>
      <c r="G61" s="493"/>
      <c r="H61" s="493"/>
      <c r="I61" s="493"/>
      <c r="J61" s="493"/>
      <c r="L61" s="483"/>
      <c r="M61" s="475" t="s">
        <v>47</v>
      </c>
      <c r="R61" s="483"/>
      <c r="S61" s="475" t="s">
        <v>439</v>
      </c>
      <c r="X61" s="483"/>
      <c r="Y61" s="298" t="s">
        <v>806</v>
      </c>
      <c r="AM61" s="467"/>
    </row>
    <row r="62" spans="1:39" s="298" customFormat="1" ht="5.0999999999999996" customHeight="1" x14ac:dyDescent="0.25">
      <c r="A62" s="466"/>
      <c r="AM62" s="467"/>
    </row>
    <row r="63" spans="1:39" s="298" customFormat="1" ht="20.100000000000001" customHeight="1" x14ac:dyDescent="0.25">
      <c r="A63" s="466"/>
      <c r="B63" s="493" t="s">
        <v>440</v>
      </c>
      <c r="C63" s="493"/>
      <c r="D63" s="493"/>
      <c r="E63" s="493"/>
      <c r="F63" s="493"/>
      <c r="G63" s="493"/>
      <c r="H63" s="493"/>
      <c r="I63" s="493"/>
      <c r="J63" s="493"/>
      <c r="L63" s="483"/>
      <c r="M63" s="475" t="s">
        <v>441</v>
      </c>
      <c r="R63" s="483"/>
      <c r="S63" s="475" t="s">
        <v>442</v>
      </c>
      <c r="X63" s="483"/>
      <c r="Y63" s="475" t="s">
        <v>443</v>
      </c>
      <c r="AM63" s="467"/>
    </row>
    <row r="64" spans="1:39" s="298" customFormat="1" ht="5.0999999999999996" customHeight="1" x14ac:dyDescent="0.25">
      <c r="A64" s="466"/>
      <c r="AM64" s="467"/>
    </row>
    <row r="65" spans="1:39" s="298" customFormat="1" ht="20.100000000000001" customHeight="1" x14ac:dyDescent="0.25">
      <c r="A65" s="466"/>
      <c r="B65" s="493" t="s">
        <v>444</v>
      </c>
      <c r="C65" s="493"/>
      <c r="D65" s="493"/>
      <c r="E65" s="493"/>
      <c r="F65" s="493"/>
      <c r="G65" s="493"/>
      <c r="H65" s="493"/>
      <c r="I65" s="493"/>
      <c r="J65" s="493"/>
      <c r="L65" s="483"/>
      <c r="M65" s="475" t="s">
        <v>445</v>
      </c>
      <c r="R65" s="483"/>
      <c r="S65" s="475" t="s">
        <v>807</v>
      </c>
      <c r="X65" s="483"/>
      <c r="Y65" s="475" t="s">
        <v>446</v>
      </c>
      <c r="AD65" s="483"/>
      <c r="AE65" s="475" t="s">
        <v>808</v>
      </c>
      <c r="AM65" s="467"/>
    </row>
    <row r="66" spans="1:39" s="298" customFormat="1" ht="5.0999999999999996" customHeight="1" x14ac:dyDescent="0.25">
      <c r="A66" s="466"/>
      <c r="AM66" s="467"/>
    </row>
    <row r="67" spans="1:39" s="298" customFormat="1" ht="20.100000000000001" customHeight="1" x14ac:dyDescent="0.25">
      <c r="A67" s="466"/>
      <c r="B67" s="493" t="s">
        <v>447</v>
      </c>
      <c r="C67" s="493"/>
      <c r="D67" s="493"/>
      <c r="E67" s="493"/>
      <c r="F67" s="493"/>
      <c r="G67" s="493"/>
      <c r="H67" s="493"/>
      <c r="I67" s="493"/>
      <c r="J67" s="493"/>
      <c r="L67" s="483"/>
      <c r="M67" s="475" t="s">
        <v>448</v>
      </c>
      <c r="R67" s="483"/>
      <c r="S67" s="475" t="s">
        <v>449</v>
      </c>
      <c r="AM67" s="467"/>
    </row>
    <row r="68" spans="1:39" s="298" customFormat="1" ht="5.0999999999999996" customHeight="1" x14ac:dyDescent="0.25">
      <c r="A68" s="466"/>
      <c r="AM68" s="467"/>
    </row>
    <row r="69" spans="1:39" s="298" customFormat="1" ht="20.100000000000001" customHeight="1" x14ac:dyDescent="0.25">
      <c r="A69" s="466"/>
      <c r="B69" s="493" t="s">
        <v>450</v>
      </c>
      <c r="C69" s="493"/>
      <c r="D69" s="493"/>
      <c r="E69" s="493"/>
      <c r="F69" s="493"/>
      <c r="G69" s="493"/>
      <c r="H69" s="493"/>
      <c r="I69" s="493"/>
      <c r="J69" s="493"/>
      <c r="L69" s="483"/>
      <c r="M69" s="475" t="s">
        <v>451</v>
      </c>
      <c r="R69" s="483"/>
      <c r="S69" s="475" t="s">
        <v>452</v>
      </c>
      <c r="X69" s="483"/>
      <c r="Y69" s="475" t="s">
        <v>453</v>
      </c>
      <c r="AE69" s="475"/>
      <c r="AM69" s="467"/>
    </row>
    <row r="70" spans="1:39" s="298" customFormat="1" ht="5.0999999999999996" customHeight="1" x14ac:dyDescent="0.25">
      <c r="A70" s="466"/>
      <c r="AM70" s="467"/>
    </row>
    <row r="71" spans="1:39" s="298" customFormat="1" ht="20.100000000000001" customHeight="1" x14ac:dyDescent="0.25">
      <c r="A71" s="473" t="s">
        <v>454</v>
      </c>
      <c r="B71" s="39"/>
      <c r="C71" s="39"/>
      <c r="D71" s="39"/>
      <c r="E71" s="39"/>
      <c r="F71" s="39"/>
      <c r="G71" s="39"/>
      <c r="H71" s="39"/>
      <c r="I71" s="39"/>
      <c r="J71" s="39"/>
      <c r="K71" s="39"/>
      <c r="L71" s="39"/>
      <c r="M71" s="39"/>
      <c r="N71" s="39"/>
      <c r="O71" s="39"/>
      <c r="P71" s="39"/>
      <c r="Q71" s="39"/>
      <c r="R71" s="39"/>
      <c r="S71" s="39"/>
      <c r="T71" s="39"/>
      <c r="U71" s="39"/>
      <c r="V71" s="39"/>
      <c r="W71" s="39"/>
      <c r="X71" s="39"/>
      <c r="Y71" s="39"/>
      <c r="Z71" s="39"/>
      <c r="AA71" s="39"/>
      <c r="AB71" s="39"/>
      <c r="AC71" s="39"/>
      <c r="AD71" s="39"/>
      <c r="AE71" s="39"/>
      <c r="AF71" s="39"/>
      <c r="AG71" s="39"/>
      <c r="AH71" s="39"/>
      <c r="AI71" s="39"/>
      <c r="AJ71" s="39"/>
      <c r="AK71" s="39"/>
      <c r="AL71" s="39"/>
      <c r="AM71" s="474"/>
    </row>
    <row r="72" spans="1:39" s="298" customFormat="1" ht="5.0999999999999996" customHeight="1" x14ac:dyDescent="0.25">
      <c r="A72" s="466"/>
      <c r="AM72" s="467"/>
    </row>
    <row r="73" spans="1:39" s="298" customFormat="1" ht="20.100000000000001" customHeight="1" x14ac:dyDescent="0.25">
      <c r="A73" s="466"/>
      <c r="B73" s="493" t="s">
        <v>455</v>
      </c>
      <c r="C73" s="493"/>
      <c r="D73" s="493"/>
      <c r="E73" s="493"/>
      <c r="F73" s="493"/>
      <c r="G73" s="493"/>
      <c r="H73" s="493"/>
      <c r="I73" s="493"/>
      <c r="J73" s="493"/>
      <c r="L73" s="483"/>
      <c r="M73" s="475" t="s">
        <v>456</v>
      </c>
      <c r="R73" s="483"/>
      <c r="S73" s="475" t="s">
        <v>457</v>
      </c>
      <c r="X73" s="483"/>
      <c r="Y73" s="475" t="s">
        <v>47</v>
      </c>
      <c r="AD73" s="483"/>
      <c r="AE73" s="475" t="s">
        <v>458</v>
      </c>
      <c r="AM73" s="467"/>
    </row>
    <row r="74" spans="1:39" s="298" customFormat="1" ht="5.0999999999999996" customHeight="1" x14ac:dyDescent="0.25">
      <c r="A74" s="466"/>
      <c r="AM74" s="467"/>
    </row>
    <row r="75" spans="1:39" s="298" customFormat="1" ht="20.100000000000001" customHeight="1" x14ac:dyDescent="0.25">
      <c r="A75" s="466"/>
      <c r="B75" s="493" t="s">
        <v>459</v>
      </c>
      <c r="C75" s="493"/>
      <c r="D75" s="493"/>
      <c r="E75" s="493"/>
      <c r="F75" s="493"/>
      <c r="G75" s="493"/>
      <c r="H75" s="493"/>
      <c r="I75" s="493"/>
      <c r="J75" s="493"/>
      <c r="L75" s="483"/>
      <c r="M75" s="475" t="s">
        <v>460</v>
      </c>
      <c r="R75" s="483"/>
      <c r="S75" s="475" t="s">
        <v>461</v>
      </c>
      <c r="X75" s="483"/>
      <c r="Y75" s="475" t="s">
        <v>462</v>
      </c>
      <c r="AD75" s="483"/>
      <c r="AE75" s="475" t="s">
        <v>463</v>
      </c>
      <c r="AM75" s="467"/>
    </row>
    <row r="76" spans="1:39" s="298" customFormat="1" ht="5.0999999999999996" customHeight="1" x14ac:dyDescent="0.25">
      <c r="A76" s="466"/>
      <c r="B76" s="241"/>
      <c r="C76" s="241"/>
      <c r="D76" s="241"/>
      <c r="E76" s="241"/>
      <c r="F76" s="241"/>
      <c r="G76" s="241"/>
      <c r="H76" s="241"/>
      <c r="I76" s="241"/>
      <c r="J76" s="241"/>
      <c r="M76" s="475"/>
      <c r="S76" s="475"/>
      <c r="Y76" s="475"/>
      <c r="AE76" s="475"/>
      <c r="AM76" s="467"/>
    </row>
    <row r="77" spans="1:39" s="298" customFormat="1" ht="20.100000000000001" customHeight="1" x14ac:dyDescent="0.25">
      <c r="A77" s="466"/>
      <c r="B77" s="241"/>
      <c r="C77" s="241"/>
      <c r="D77" s="241"/>
      <c r="E77" s="241"/>
      <c r="F77" s="241"/>
      <c r="G77" s="241"/>
      <c r="H77" s="241"/>
      <c r="I77" s="241"/>
      <c r="J77" s="241"/>
      <c r="L77" s="483"/>
      <c r="M77" s="475" t="s">
        <v>464</v>
      </c>
      <c r="R77" s="483"/>
      <c r="S77" s="475" t="s">
        <v>465</v>
      </c>
      <c r="X77" s="483"/>
      <c r="Y77" s="475" t="s">
        <v>466</v>
      </c>
      <c r="AE77" s="475"/>
      <c r="AM77" s="467"/>
    </row>
    <row r="78" spans="1:39" s="298" customFormat="1" ht="5.0999999999999996" customHeight="1" x14ac:dyDescent="0.25">
      <c r="A78" s="466"/>
      <c r="AM78" s="467"/>
    </row>
    <row r="79" spans="1:39" s="298" customFormat="1" ht="20.100000000000001" customHeight="1" x14ac:dyDescent="0.25">
      <c r="A79" s="473" t="s">
        <v>467</v>
      </c>
      <c r="B79" s="39"/>
      <c r="C79" s="39"/>
      <c r="D79" s="39"/>
      <c r="E79" s="39"/>
      <c r="F79" s="39"/>
      <c r="G79" s="39"/>
      <c r="H79" s="39"/>
      <c r="I79" s="39"/>
      <c r="J79" s="39"/>
      <c r="K79" s="39"/>
      <c r="L79" s="39"/>
      <c r="M79" s="39"/>
      <c r="N79" s="39"/>
      <c r="O79" s="39"/>
      <c r="P79" s="39"/>
      <c r="Q79" s="39"/>
      <c r="R79" s="39"/>
      <c r="S79" s="39"/>
      <c r="T79" s="39"/>
      <c r="U79" s="39"/>
      <c r="V79" s="39"/>
      <c r="W79" s="39"/>
      <c r="X79" s="39"/>
      <c r="Y79" s="39"/>
      <c r="Z79" s="39"/>
      <c r="AA79" s="39"/>
      <c r="AB79" s="39"/>
      <c r="AC79" s="39"/>
      <c r="AD79" s="39"/>
      <c r="AE79" s="39"/>
      <c r="AF79" s="39"/>
      <c r="AG79" s="39"/>
      <c r="AH79" s="39"/>
      <c r="AI79" s="39"/>
      <c r="AJ79" s="39"/>
      <c r="AK79" s="39"/>
      <c r="AL79" s="39"/>
      <c r="AM79" s="474"/>
    </row>
    <row r="80" spans="1:39" s="298" customFormat="1" ht="5.0999999999999996" customHeight="1" x14ac:dyDescent="0.25">
      <c r="A80" s="466"/>
      <c r="AM80" s="467"/>
    </row>
    <row r="81" spans="1:39" s="298" customFormat="1" ht="20.100000000000001" customHeight="1" x14ac:dyDescent="0.25">
      <c r="A81" s="466"/>
      <c r="B81" s="493" t="s">
        <v>468</v>
      </c>
      <c r="C81" s="493"/>
      <c r="D81" s="493"/>
      <c r="E81" s="493"/>
      <c r="F81" s="493"/>
      <c r="G81" s="493"/>
      <c r="H81" s="493"/>
      <c r="I81" s="493"/>
      <c r="J81" s="493"/>
      <c r="L81" s="483"/>
      <c r="M81" s="475" t="s">
        <v>469</v>
      </c>
      <c r="R81" s="483"/>
      <c r="S81" s="475" t="s">
        <v>470</v>
      </c>
      <c r="X81" s="483"/>
      <c r="Y81" s="475" t="s">
        <v>471</v>
      </c>
      <c r="AM81" s="467"/>
    </row>
    <row r="82" spans="1:39" s="298" customFormat="1" ht="5.0999999999999996" customHeight="1" x14ac:dyDescent="0.25">
      <c r="A82" s="466"/>
      <c r="AM82" s="467"/>
    </row>
    <row r="83" spans="1:39" s="298" customFormat="1" ht="20.100000000000001" customHeight="1" x14ac:dyDescent="0.25">
      <c r="A83" s="466"/>
      <c r="B83" s="493" t="s">
        <v>472</v>
      </c>
      <c r="C83" s="493"/>
      <c r="D83" s="493"/>
      <c r="E83" s="493"/>
      <c r="F83" s="493"/>
      <c r="G83" s="493"/>
      <c r="H83" s="493"/>
      <c r="I83" s="493"/>
      <c r="J83" s="493"/>
      <c r="L83" s="483"/>
      <c r="M83" s="475" t="s">
        <v>469</v>
      </c>
      <c r="R83" s="483"/>
      <c r="S83" s="475" t="s">
        <v>418</v>
      </c>
      <c r="X83" s="483"/>
      <c r="Y83" s="475" t="s">
        <v>473</v>
      </c>
      <c r="AC83" s="475"/>
      <c r="AM83" s="467"/>
    </row>
    <row r="84" spans="1:39" s="298" customFormat="1" ht="5.0999999999999996" customHeight="1" x14ac:dyDescent="0.25">
      <c r="A84" s="498"/>
      <c r="B84" s="241"/>
      <c r="C84" s="241"/>
      <c r="D84" s="241"/>
      <c r="E84" s="241"/>
      <c r="F84" s="241"/>
      <c r="G84" s="241"/>
      <c r="H84" s="241"/>
      <c r="I84" s="241"/>
      <c r="L84" s="475"/>
      <c r="Q84" s="475"/>
      <c r="W84" s="475"/>
      <c r="AC84" s="475"/>
      <c r="AM84" s="467"/>
    </row>
    <row r="85" spans="1:39" s="298" customFormat="1" ht="20.100000000000001" customHeight="1" x14ac:dyDescent="0.25">
      <c r="A85" s="473" t="s">
        <v>474</v>
      </c>
      <c r="B85" s="39"/>
      <c r="C85" s="39"/>
      <c r="D85" s="39"/>
      <c r="E85" s="39"/>
      <c r="F85" s="39"/>
      <c r="G85" s="39"/>
      <c r="H85" s="39"/>
      <c r="I85" s="39"/>
      <c r="J85" s="39"/>
      <c r="K85" s="39"/>
      <c r="L85" s="39"/>
      <c r="M85" s="39"/>
      <c r="N85" s="39"/>
      <c r="O85" s="39"/>
      <c r="P85" s="39"/>
      <c r="Q85" s="39"/>
      <c r="R85" s="39"/>
      <c r="S85" s="39"/>
      <c r="T85" s="39"/>
      <c r="U85" s="39"/>
      <c r="V85" s="39"/>
      <c r="W85" s="39"/>
      <c r="X85" s="39"/>
      <c r="Y85" s="39"/>
      <c r="Z85" s="39"/>
      <c r="AA85" s="39"/>
      <c r="AB85" s="39"/>
      <c r="AC85" s="39"/>
      <c r="AD85" s="39"/>
      <c r="AE85" s="39"/>
      <c r="AF85" s="39"/>
      <c r="AG85" s="39"/>
      <c r="AH85" s="39"/>
      <c r="AI85" s="39"/>
      <c r="AJ85" s="39"/>
      <c r="AK85" s="39"/>
      <c r="AL85" s="39"/>
      <c r="AM85" s="474"/>
    </row>
    <row r="86" spans="1:39" s="298" customFormat="1" ht="5.0999999999999996" customHeight="1" x14ac:dyDescent="0.25">
      <c r="A86" s="466"/>
      <c r="AM86" s="467"/>
    </row>
    <row r="87" spans="1:39" s="298" customFormat="1" ht="20.100000000000001" customHeight="1" x14ac:dyDescent="0.25">
      <c r="A87" s="466"/>
      <c r="F87" s="241"/>
      <c r="H87" s="241"/>
      <c r="L87" s="488"/>
      <c r="M87" s="475" t="s">
        <v>475</v>
      </c>
      <c r="P87" s="475"/>
      <c r="R87" s="488"/>
      <c r="S87" s="475" t="s">
        <v>476</v>
      </c>
      <c r="X87" s="488"/>
      <c r="Y87" s="475" t="s">
        <v>477</v>
      </c>
      <c r="Z87" s="241"/>
      <c r="AD87" s="488"/>
      <c r="AE87" s="475" t="s">
        <v>478</v>
      </c>
      <c r="AM87" s="467"/>
    </row>
    <row r="88" spans="1:39" s="298" customFormat="1" ht="5.0999999999999996" customHeight="1" x14ac:dyDescent="0.25">
      <c r="A88" s="466"/>
      <c r="AM88" s="467"/>
    </row>
    <row r="89" spans="1:39" s="298" customFormat="1" ht="20.100000000000001" customHeight="1" x14ac:dyDescent="0.25">
      <c r="A89" s="466"/>
      <c r="F89" s="241"/>
      <c r="H89" s="241"/>
      <c r="L89" s="488"/>
      <c r="M89" s="475" t="s">
        <v>479</v>
      </c>
      <c r="R89" s="488"/>
      <c r="S89" s="475" t="s">
        <v>480</v>
      </c>
      <c r="X89" s="488"/>
      <c r="Y89" s="475" t="s">
        <v>481</v>
      </c>
      <c r="Z89" s="241"/>
      <c r="AC89" s="475"/>
      <c r="AM89" s="467"/>
    </row>
    <row r="90" spans="1:39" s="298" customFormat="1" ht="5.0999999999999996" customHeight="1" x14ac:dyDescent="0.25">
      <c r="A90" s="498"/>
      <c r="B90" s="241"/>
      <c r="C90" s="241"/>
      <c r="D90" s="241"/>
      <c r="E90" s="241"/>
      <c r="F90" s="241"/>
      <c r="G90" s="241"/>
      <c r="H90" s="241"/>
      <c r="I90" s="241"/>
      <c r="L90" s="475"/>
      <c r="Q90" s="475"/>
      <c r="W90" s="475"/>
      <c r="AC90" s="475"/>
      <c r="AM90" s="467"/>
    </row>
    <row r="91" spans="1:39" s="298" customFormat="1" ht="20.100000000000001" customHeight="1" x14ac:dyDescent="0.25">
      <c r="A91" s="473" t="s">
        <v>482</v>
      </c>
      <c r="B91" s="39"/>
      <c r="C91" s="39"/>
      <c r="D91" s="39"/>
      <c r="E91" s="39"/>
      <c r="F91" s="39"/>
      <c r="G91" s="39"/>
      <c r="H91" s="39"/>
      <c r="I91" s="39"/>
      <c r="J91" s="39"/>
      <c r="K91" s="39"/>
      <c r="L91" s="39"/>
      <c r="M91" s="39"/>
      <c r="N91" s="39"/>
      <c r="O91" s="39"/>
      <c r="P91" s="39"/>
      <c r="Q91" s="39"/>
      <c r="R91" s="39"/>
      <c r="S91" s="39"/>
      <c r="T91" s="39"/>
      <c r="U91" s="39"/>
      <c r="V91" s="39"/>
      <c r="W91" s="39"/>
      <c r="X91" s="39"/>
      <c r="Y91" s="39"/>
      <c r="Z91" s="39"/>
      <c r="AA91" s="39"/>
      <c r="AB91" s="39"/>
      <c r="AC91" s="39"/>
      <c r="AD91" s="39"/>
      <c r="AE91" s="39"/>
      <c r="AF91" s="39"/>
      <c r="AG91" s="39"/>
      <c r="AH91" s="39"/>
      <c r="AI91" s="39"/>
      <c r="AJ91" s="39"/>
      <c r="AK91" s="39"/>
      <c r="AL91" s="39"/>
      <c r="AM91" s="474"/>
    </row>
    <row r="92" spans="1:39" s="298" customFormat="1" ht="5.0999999999999996" customHeight="1" x14ac:dyDescent="0.25">
      <c r="A92" s="466"/>
      <c r="AM92" s="467"/>
    </row>
    <row r="93" spans="1:39" s="298" customFormat="1" ht="20.100000000000001" customHeight="1" x14ac:dyDescent="0.25">
      <c r="A93" s="466"/>
      <c r="B93" s="493" t="s">
        <v>483</v>
      </c>
      <c r="C93" s="493"/>
      <c r="D93" s="493"/>
      <c r="E93" s="493"/>
      <c r="F93" s="493"/>
      <c r="G93" s="493"/>
      <c r="H93" s="493"/>
      <c r="I93" s="493"/>
      <c r="J93" s="493"/>
      <c r="K93" s="493"/>
      <c r="L93" s="493"/>
      <c r="M93" s="493"/>
      <c r="N93" s="493"/>
      <c r="O93" s="493"/>
      <c r="P93" s="493"/>
      <c r="Q93" s="241"/>
      <c r="R93" s="491" t="s">
        <v>484</v>
      </c>
      <c r="S93" s="72"/>
      <c r="T93" s="72"/>
      <c r="U93" s="72"/>
      <c r="V93" s="72"/>
      <c r="W93" s="72"/>
      <c r="X93" s="72"/>
      <c r="Y93" s="72"/>
      <c r="Z93" s="72"/>
      <c r="AA93" s="72"/>
      <c r="AB93" s="72"/>
      <c r="AC93" s="72"/>
      <c r="AD93" s="72"/>
      <c r="AE93" s="72"/>
      <c r="AF93" s="72"/>
      <c r="AG93" s="72"/>
      <c r="AH93" s="492"/>
      <c r="AJ93" s="241"/>
      <c r="AK93" s="241"/>
      <c r="AL93" s="241"/>
      <c r="AM93" s="467"/>
    </row>
    <row r="94" spans="1:39" s="298" customFormat="1" ht="5.0999999999999996" customHeight="1" x14ac:dyDescent="0.25">
      <c r="A94" s="466"/>
      <c r="AM94" s="467"/>
    </row>
    <row r="95" spans="1:39" s="298" customFormat="1" ht="20.100000000000001" customHeight="1" x14ac:dyDescent="0.25">
      <c r="A95" s="466"/>
      <c r="B95" s="493" t="s">
        <v>485</v>
      </c>
      <c r="C95" s="493"/>
      <c r="D95" s="493"/>
      <c r="E95" s="493"/>
      <c r="F95" s="493"/>
      <c r="G95" s="493"/>
      <c r="H95" s="493"/>
      <c r="I95" s="493"/>
      <c r="J95" s="493"/>
      <c r="L95" s="468"/>
      <c r="M95" s="468"/>
      <c r="N95" s="468"/>
      <c r="O95" s="468"/>
      <c r="P95" s="468"/>
      <c r="R95" s="490" t="s">
        <v>485</v>
      </c>
      <c r="S95" s="27"/>
      <c r="T95" s="27"/>
      <c r="U95" s="27"/>
      <c r="V95" s="27"/>
      <c r="W95" s="27"/>
      <c r="X95" s="27"/>
      <c r="Y95" s="27"/>
      <c r="Z95" s="27"/>
      <c r="AA95" s="27"/>
      <c r="AB95" s="494"/>
      <c r="AD95" s="469"/>
      <c r="AE95" s="12"/>
      <c r="AF95" s="12"/>
      <c r="AG95" s="12"/>
      <c r="AH95" s="470"/>
      <c r="AM95" s="467"/>
    </row>
    <row r="96" spans="1:39" s="298" customFormat="1" ht="5.0999999999999996" customHeight="1" x14ac:dyDescent="0.25">
      <c r="A96" s="466"/>
      <c r="AM96" s="467"/>
    </row>
    <row r="97" spans="1:39" s="298" customFormat="1" ht="20.100000000000001" customHeight="1" x14ac:dyDescent="0.25">
      <c r="A97" s="466"/>
      <c r="B97" s="493" t="s">
        <v>486</v>
      </c>
      <c r="C97" s="493"/>
      <c r="D97" s="493"/>
      <c r="E97" s="493"/>
      <c r="F97" s="493"/>
      <c r="G97" s="493"/>
      <c r="H97" s="493"/>
      <c r="I97" s="493"/>
      <c r="J97" s="493"/>
      <c r="L97" s="468"/>
      <c r="M97" s="468"/>
      <c r="N97" s="468"/>
      <c r="O97" s="468"/>
      <c r="P97" s="468"/>
      <c r="R97" s="490" t="s">
        <v>487</v>
      </c>
      <c r="S97" s="27"/>
      <c r="T97" s="27"/>
      <c r="U97" s="27"/>
      <c r="V97" s="27"/>
      <c r="W97" s="27"/>
      <c r="X97" s="27"/>
      <c r="Y97" s="27"/>
      <c r="Z97" s="27"/>
      <c r="AA97" s="27"/>
      <c r="AB97" s="494"/>
      <c r="AD97" s="469"/>
      <c r="AE97" s="12"/>
      <c r="AF97" s="12"/>
      <c r="AG97" s="12"/>
      <c r="AH97" s="470"/>
      <c r="AM97" s="467"/>
    </row>
    <row r="98" spans="1:39" s="298" customFormat="1" ht="5.0999999999999996" customHeight="1" x14ac:dyDescent="0.25">
      <c r="A98" s="466"/>
      <c r="AM98" s="467"/>
    </row>
    <row r="99" spans="1:39" s="298" customFormat="1" ht="20.100000000000001" customHeight="1" x14ac:dyDescent="0.25">
      <c r="A99" s="466"/>
      <c r="B99" s="493" t="s">
        <v>488</v>
      </c>
      <c r="C99" s="493"/>
      <c r="D99" s="493"/>
      <c r="E99" s="493"/>
      <c r="F99" s="493"/>
      <c r="G99" s="493"/>
      <c r="H99" s="493"/>
      <c r="I99" s="493"/>
      <c r="J99" s="493"/>
      <c r="L99" s="468"/>
      <c r="M99" s="468"/>
      <c r="N99" s="468"/>
      <c r="O99" s="468"/>
      <c r="P99" s="468"/>
      <c r="AM99" s="467"/>
    </row>
    <row r="100" spans="1:39" s="298" customFormat="1" ht="5.0999999999999996" customHeight="1" x14ac:dyDescent="0.25">
      <c r="A100" s="466"/>
      <c r="AM100" s="467"/>
    </row>
    <row r="101" spans="1:39" s="298" customFormat="1" ht="20.100000000000001" customHeight="1" x14ac:dyDescent="0.25">
      <c r="A101" s="473" t="s">
        <v>489</v>
      </c>
      <c r="B101" s="39"/>
      <c r="C101" s="39"/>
      <c r="D101" s="39"/>
      <c r="E101" s="39"/>
      <c r="F101" s="39"/>
      <c r="G101" s="39"/>
      <c r="H101" s="39"/>
      <c r="I101" s="39"/>
      <c r="J101" s="39"/>
      <c r="K101" s="39"/>
      <c r="L101" s="39"/>
      <c r="M101" s="39"/>
      <c r="N101" s="39"/>
      <c r="O101" s="39"/>
      <c r="P101" s="39"/>
      <c r="Q101" s="39"/>
      <c r="R101" s="39"/>
      <c r="S101" s="39"/>
      <c r="T101" s="39"/>
      <c r="U101" s="39"/>
      <c r="V101" s="39"/>
      <c r="W101" s="39"/>
      <c r="X101" s="39"/>
      <c r="Y101" s="39"/>
      <c r="Z101" s="39"/>
      <c r="AA101" s="39"/>
      <c r="AB101" s="39"/>
      <c r="AC101" s="39"/>
      <c r="AD101" s="39"/>
      <c r="AE101" s="39"/>
      <c r="AF101" s="39"/>
      <c r="AG101" s="39"/>
      <c r="AH101" s="39"/>
      <c r="AI101" s="39"/>
      <c r="AJ101" s="39"/>
      <c r="AK101" s="39"/>
      <c r="AL101" s="39"/>
      <c r="AM101" s="474"/>
    </row>
    <row r="102" spans="1:39" s="298" customFormat="1" ht="5.0999999999999996" customHeight="1" x14ac:dyDescent="0.25">
      <c r="A102" s="466"/>
      <c r="AM102" s="467"/>
    </row>
    <row r="103" spans="1:39" s="298" customFormat="1" ht="20.100000000000001" customHeight="1" x14ac:dyDescent="0.25">
      <c r="A103" s="466"/>
      <c r="B103" s="493" t="s">
        <v>490</v>
      </c>
      <c r="C103" s="493"/>
      <c r="D103" s="493"/>
      <c r="E103" s="493"/>
      <c r="F103" s="493"/>
      <c r="G103" s="493"/>
      <c r="H103" s="493"/>
      <c r="I103" s="493"/>
      <c r="J103" s="493"/>
      <c r="L103" s="483"/>
      <c r="M103" s="475" t="s">
        <v>48</v>
      </c>
      <c r="R103" s="483"/>
      <c r="S103" s="475" t="s">
        <v>1</v>
      </c>
      <c r="U103" s="241"/>
      <c r="V103" s="241"/>
      <c r="X103" s="483"/>
      <c r="Y103" s="298" t="s">
        <v>491</v>
      </c>
      <c r="Z103" s="241"/>
      <c r="AA103" s="241"/>
      <c r="AB103" s="241"/>
      <c r="AD103" s="483"/>
      <c r="AE103" s="298" t="s">
        <v>492</v>
      </c>
      <c r="AM103" s="467"/>
    </row>
    <row r="104" spans="1:39" s="298" customFormat="1" ht="5.0999999999999996" customHeight="1" x14ac:dyDescent="0.25">
      <c r="A104" s="466"/>
      <c r="AM104" s="467"/>
    </row>
    <row r="105" spans="1:39" s="298" customFormat="1" ht="20.100000000000001" customHeight="1" x14ac:dyDescent="0.25">
      <c r="A105" s="466"/>
      <c r="L105" s="483"/>
      <c r="M105" s="475" t="s">
        <v>493</v>
      </c>
      <c r="R105" s="483"/>
      <c r="S105" s="475" t="s">
        <v>494</v>
      </c>
      <c r="U105" s="241"/>
      <c r="V105" s="241"/>
      <c r="X105" s="483"/>
      <c r="Y105" s="475" t="s">
        <v>495</v>
      </c>
      <c r="Z105" s="241"/>
      <c r="AA105" s="241"/>
      <c r="AB105" s="241"/>
      <c r="AD105" s="483"/>
      <c r="AE105" s="298" t="s">
        <v>496</v>
      </c>
      <c r="AM105" s="467"/>
    </row>
    <row r="106" spans="1:39" s="298" customFormat="1" ht="5.0999999999999996" customHeight="1" x14ac:dyDescent="0.25">
      <c r="A106" s="466"/>
      <c r="S106" s="475"/>
      <c r="Y106" s="475"/>
      <c r="AM106" s="467"/>
    </row>
    <row r="107" spans="1:39" s="298" customFormat="1" ht="20.100000000000001" customHeight="1" x14ac:dyDescent="0.25">
      <c r="A107" s="466"/>
      <c r="L107" s="483"/>
      <c r="M107" s="475" t="s">
        <v>497</v>
      </c>
      <c r="R107" s="483"/>
      <c r="S107" s="475" t="s">
        <v>498</v>
      </c>
      <c r="U107" s="241"/>
      <c r="V107" s="241"/>
      <c r="X107" s="483"/>
      <c r="Y107" s="475" t="s">
        <v>499</v>
      </c>
      <c r="Z107" s="241"/>
      <c r="AA107" s="241"/>
      <c r="AB107" s="241"/>
      <c r="AD107" s="483"/>
      <c r="AE107" s="298" t="s">
        <v>500</v>
      </c>
      <c r="AM107" s="467"/>
    </row>
    <row r="108" spans="1:39" s="298" customFormat="1" ht="5.0999999999999996" customHeight="1" x14ac:dyDescent="0.25">
      <c r="A108" s="466"/>
      <c r="AM108" s="467"/>
    </row>
    <row r="109" spans="1:39" s="298" customFormat="1" ht="20.100000000000001" customHeight="1" x14ac:dyDescent="0.25">
      <c r="A109" s="466"/>
      <c r="L109" s="483"/>
      <c r="M109" s="475" t="s">
        <v>501</v>
      </c>
      <c r="R109" s="475"/>
      <c r="T109" s="241"/>
      <c r="U109" s="241"/>
      <c r="V109" s="241"/>
      <c r="X109" s="483"/>
      <c r="Y109" s="475" t="s">
        <v>502</v>
      </c>
      <c r="Z109" s="241"/>
      <c r="AA109" s="241"/>
      <c r="AB109" s="241"/>
      <c r="AD109" s="483"/>
      <c r="AE109" s="475" t="s">
        <v>503</v>
      </c>
      <c r="AM109" s="467"/>
    </row>
    <row r="110" spans="1:39" s="298" customFormat="1" ht="5.0999999999999996" customHeight="1" x14ac:dyDescent="0.25">
      <c r="A110" s="466"/>
      <c r="M110" s="475"/>
      <c r="R110" s="475"/>
      <c r="T110" s="241"/>
      <c r="U110" s="241"/>
      <c r="V110" s="241"/>
      <c r="X110" s="475"/>
      <c r="Y110" s="241"/>
      <c r="Z110" s="241"/>
      <c r="AA110" s="241"/>
      <c r="AM110" s="467"/>
    </row>
    <row r="111" spans="1:39" s="298" customFormat="1" ht="20.100000000000001" customHeight="1" x14ac:dyDescent="0.25">
      <c r="A111" s="466"/>
      <c r="L111" s="483"/>
      <c r="M111" s="499" t="s">
        <v>504</v>
      </c>
      <c r="N111" s="500"/>
      <c r="O111" s="501"/>
      <c r="P111" s="502"/>
      <c r="Q111" s="502"/>
      <c r="R111" s="502"/>
      <c r="S111" s="502"/>
      <c r="T111" s="502"/>
      <c r="U111" s="502"/>
      <c r="V111" s="502"/>
      <c r="W111" s="502"/>
      <c r="X111" s="502"/>
      <c r="Y111" s="502"/>
      <c r="Z111" s="502"/>
      <c r="AA111" s="502"/>
      <c r="AB111" s="502"/>
      <c r="AC111" s="502"/>
      <c r="AD111" s="502"/>
      <c r="AE111" s="502"/>
      <c r="AF111" s="502"/>
      <c r="AG111" s="502"/>
      <c r="AH111" s="503"/>
      <c r="AM111" s="467"/>
    </row>
    <row r="112" spans="1:39" s="298" customFormat="1" ht="5.0999999999999996" customHeight="1" x14ac:dyDescent="0.25">
      <c r="A112" s="466"/>
      <c r="AM112" s="467"/>
    </row>
    <row r="113" spans="1:39" s="298" customFormat="1" ht="20.100000000000001" customHeight="1" x14ac:dyDescent="0.25">
      <c r="A113" s="473" t="s">
        <v>505</v>
      </c>
      <c r="B113" s="39"/>
      <c r="C113" s="39"/>
      <c r="D113" s="39"/>
      <c r="E113" s="39"/>
      <c r="F113" s="39"/>
      <c r="G113" s="39"/>
      <c r="H113" s="39"/>
      <c r="I113" s="39"/>
      <c r="J113" s="39"/>
      <c r="K113" s="39"/>
      <c r="L113" s="39"/>
      <c r="M113" s="39"/>
      <c r="N113" s="39"/>
      <c r="O113" s="39"/>
      <c r="P113" s="39"/>
      <c r="Q113" s="39"/>
      <c r="R113" s="39"/>
      <c r="S113" s="39"/>
      <c r="T113" s="39"/>
      <c r="U113" s="39"/>
      <c r="V113" s="39"/>
      <c r="W113" s="39"/>
      <c r="X113" s="39"/>
      <c r="Y113" s="39"/>
      <c r="Z113" s="39"/>
      <c r="AA113" s="39"/>
      <c r="AB113" s="39"/>
      <c r="AC113" s="39"/>
      <c r="AD113" s="39"/>
      <c r="AE113" s="39"/>
      <c r="AF113" s="39"/>
      <c r="AG113" s="39"/>
      <c r="AH113" s="39"/>
      <c r="AI113" s="39"/>
      <c r="AJ113" s="39"/>
      <c r="AK113" s="39"/>
      <c r="AL113" s="39"/>
      <c r="AM113" s="474"/>
    </row>
    <row r="114" spans="1:39" s="298" customFormat="1" ht="5.0999999999999996" customHeight="1" x14ac:dyDescent="0.25">
      <c r="A114" s="466"/>
      <c r="AM114" s="467"/>
    </row>
    <row r="115" spans="1:39" s="298" customFormat="1" ht="20.100000000000001" customHeight="1" x14ac:dyDescent="0.25">
      <c r="A115" s="466"/>
      <c r="G115" s="475"/>
      <c r="L115" s="483"/>
      <c r="M115" s="475" t="s">
        <v>506</v>
      </c>
      <c r="R115" s="483"/>
      <c r="S115" s="475" t="s">
        <v>507</v>
      </c>
      <c r="T115" s="475"/>
      <c r="U115" s="475"/>
      <c r="V115" s="475"/>
      <c r="X115" s="488"/>
      <c r="Y115" s="475" t="s">
        <v>508</v>
      </c>
      <c r="Z115" s="475"/>
      <c r="AD115" s="483"/>
      <c r="AE115" s="475" t="s">
        <v>509</v>
      </c>
      <c r="AM115" s="467"/>
    </row>
    <row r="116" spans="1:39" s="298" customFormat="1" ht="5.0999999999999996" customHeight="1" x14ac:dyDescent="0.25">
      <c r="A116" s="466"/>
      <c r="C116" s="241"/>
      <c r="D116" s="475"/>
      <c r="E116" s="475"/>
      <c r="F116" s="475"/>
      <c r="G116" s="475"/>
      <c r="H116" s="475"/>
      <c r="I116" s="475"/>
      <c r="J116" s="475"/>
      <c r="K116" s="475"/>
      <c r="L116" s="475"/>
      <c r="M116" s="475"/>
      <c r="N116" s="475"/>
      <c r="O116" s="475"/>
      <c r="S116" s="475"/>
      <c r="T116" s="475"/>
      <c r="U116" s="475"/>
      <c r="V116" s="475"/>
      <c r="W116" s="475"/>
      <c r="X116" s="475"/>
      <c r="Y116" s="475"/>
      <c r="AM116" s="467"/>
    </row>
    <row r="117" spans="1:39" s="298" customFormat="1" ht="20.100000000000001" customHeight="1" x14ac:dyDescent="0.25">
      <c r="A117" s="466"/>
      <c r="K117" s="475"/>
      <c r="L117" s="488"/>
      <c r="M117" s="475" t="s">
        <v>510</v>
      </c>
      <c r="N117" s="475"/>
      <c r="X117" s="475"/>
      <c r="Y117" s="475"/>
      <c r="AM117" s="467"/>
    </row>
    <row r="118" spans="1:39" s="298" customFormat="1" ht="5.0999999999999996" customHeight="1" x14ac:dyDescent="0.25">
      <c r="A118" s="466"/>
      <c r="AM118" s="467"/>
    </row>
    <row r="119" spans="1:39" s="298" customFormat="1" ht="20.100000000000001" customHeight="1" x14ac:dyDescent="0.25">
      <c r="A119" s="473" t="s">
        <v>511</v>
      </c>
      <c r="B119" s="39"/>
      <c r="C119" s="39"/>
      <c r="D119" s="39"/>
      <c r="E119" s="39"/>
      <c r="F119" s="39"/>
      <c r="G119" s="39"/>
      <c r="H119" s="39"/>
      <c r="I119" s="39"/>
      <c r="J119" s="39"/>
      <c r="K119" s="39"/>
      <c r="L119" s="39"/>
      <c r="M119" s="39"/>
      <c r="N119" s="39"/>
      <c r="O119" s="39"/>
      <c r="P119" s="39"/>
      <c r="Q119" s="39"/>
      <c r="R119" s="39"/>
      <c r="S119" s="39"/>
      <c r="T119" s="39"/>
      <c r="U119" s="39"/>
      <c r="V119" s="39"/>
      <c r="W119" s="39"/>
      <c r="X119" s="39"/>
      <c r="Y119" s="39"/>
      <c r="Z119" s="39"/>
      <c r="AA119" s="39"/>
      <c r="AB119" s="39"/>
      <c r="AC119" s="39"/>
      <c r="AD119" s="39"/>
      <c r="AE119" s="39"/>
      <c r="AF119" s="39"/>
      <c r="AG119" s="39"/>
      <c r="AH119" s="39"/>
      <c r="AI119" s="39"/>
      <c r="AJ119" s="39"/>
      <c r="AK119" s="39"/>
      <c r="AL119" s="39"/>
      <c r="AM119" s="474"/>
    </row>
    <row r="120" spans="1:39" s="298" customFormat="1" ht="5.0999999999999996" customHeight="1" x14ac:dyDescent="0.25">
      <c r="A120" s="466"/>
      <c r="AM120" s="467"/>
    </row>
    <row r="121" spans="1:39" s="298" customFormat="1" ht="20.100000000000001" customHeight="1" x14ac:dyDescent="0.25">
      <c r="A121" s="466"/>
      <c r="K121" s="475"/>
      <c r="L121" s="488"/>
      <c r="M121" s="475" t="s">
        <v>512</v>
      </c>
      <c r="N121" s="475"/>
      <c r="O121" s="475"/>
      <c r="R121" s="488"/>
      <c r="S121" s="475" t="s">
        <v>513</v>
      </c>
      <c r="T121" s="475"/>
      <c r="U121" s="475"/>
      <c r="V121" s="475"/>
      <c r="X121" s="483"/>
      <c r="Y121" s="475" t="s">
        <v>514</v>
      </c>
      <c r="AD121" s="483"/>
      <c r="AE121" s="475" t="s">
        <v>515</v>
      </c>
      <c r="AM121" s="467"/>
    </row>
    <row r="122" spans="1:39" s="298" customFormat="1" ht="5.0999999999999996" customHeight="1" x14ac:dyDescent="0.25">
      <c r="A122" s="466"/>
      <c r="C122" s="241"/>
      <c r="D122" s="475"/>
      <c r="E122" s="475"/>
      <c r="F122" s="475"/>
      <c r="G122" s="475"/>
      <c r="K122" s="475"/>
      <c r="L122" s="475"/>
      <c r="M122" s="475"/>
      <c r="N122" s="475"/>
      <c r="O122" s="475"/>
      <c r="P122" s="475"/>
      <c r="T122" s="475"/>
      <c r="U122" s="475"/>
      <c r="V122" s="475"/>
      <c r="AM122" s="467"/>
    </row>
    <row r="123" spans="1:39" s="298" customFormat="1" ht="20.100000000000001" customHeight="1" x14ac:dyDescent="0.25">
      <c r="A123" s="466"/>
      <c r="K123" s="475"/>
      <c r="L123" s="483"/>
      <c r="M123" s="475" t="s">
        <v>516</v>
      </c>
      <c r="R123" s="483"/>
      <c r="S123" s="475" t="s">
        <v>809</v>
      </c>
      <c r="T123" s="475"/>
      <c r="X123" s="483"/>
      <c r="Y123" s="475" t="s">
        <v>509</v>
      </c>
      <c r="AM123" s="467"/>
    </row>
    <row r="124" spans="1:39" s="298" customFormat="1" ht="5.0999999999999996" customHeight="1" x14ac:dyDescent="0.25">
      <c r="A124" s="466"/>
      <c r="AM124" s="467"/>
    </row>
    <row r="125" spans="1:39" s="298" customFormat="1" ht="20.100000000000001" customHeight="1" x14ac:dyDescent="0.25">
      <c r="A125" s="462" t="s">
        <v>115</v>
      </c>
      <c r="B125" s="462"/>
      <c r="C125" s="462"/>
      <c r="D125" s="462"/>
      <c r="E125" s="462"/>
      <c r="F125" s="462"/>
      <c r="G125" s="462"/>
      <c r="H125" s="462"/>
      <c r="I125" s="462"/>
      <c r="J125" s="462"/>
      <c r="K125" s="462"/>
      <c r="L125" s="462"/>
      <c r="M125" s="462"/>
      <c r="N125" s="462"/>
      <c r="O125" s="462"/>
      <c r="P125" s="462"/>
      <c r="Q125" s="462"/>
      <c r="R125" s="462"/>
      <c r="S125" s="462"/>
      <c r="T125" s="462"/>
      <c r="U125" s="462"/>
      <c r="V125" s="462"/>
      <c r="W125" s="462"/>
      <c r="X125" s="462"/>
      <c r="Y125" s="462"/>
      <c r="Z125" s="462"/>
      <c r="AA125" s="462"/>
      <c r="AB125" s="462"/>
      <c r="AC125" s="462"/>
      <c r="AD125" s="462"/>
      <c r="AE125" s="462"/>
      <c r="AF125" s="462"/>
      <c r="AG125" s="462"/>
      <c r="AH125" s="462"/>
      <c r="AI125" s="462"/>
      <c r="AJ125" s="462"/>
      <c r="AK125" s="462"/>
      <c r="AL125" s="462"/>
      <c r="AM125" s="462"/>
    </row>
    <row r="126" spans="1:39" s="298" customFormat="1" ht="20.100000000000001" customHeight="1" x14ac:dyDescent="0.25">
      <c r="A126" s="512" t="s">
        <v>838</v>
      </c>
      <c r="B126" s="512"/>
      <c r="C126" s="512"/>
      <c r="D126" s="512"/>
      <c r="E126" s="512"/>
      <c r="F126" s="512"/>
      <c r="G126" s="512"/>
      <c r="H126" s="512"/>
      <c r="I126" s="512"/>
      <c r="J126" s="512"/>
      <c r="K126" s="512"/>
      <c r="L126" s="512"/>
      <c r="M126" s="512"/>
      <c r="N126" s="512"/>
      <c r="O126" s="512"/>
      <c r="P126" s="512"/>
      <c r="Q126" s="512"/>
      <c r="R126" s="512"/>
      <c r="S126" s="512"/>
      <c r="T126" s="512"/>
      <c r="U126" s="512"/>
      <c r="V126" s="512"/>
      <c r="W126" s="512"/>
      <c r="X126" s="512"/>
      <c r="Y126" s="512"/>
      <c r="Z126" s="512"/>
      <c r="AA126" s="512"/>
      <c r="AB126" s="512"/>
      <c r="AC126" s="512"/>
      <c r="AD126" s="512"/>
      <c r="AE126" s="512"/>
      <c r="AF126" s="512"/>
      <c r="AG126" s="512"/>
      <c r="AH126" s="512"/>
      <c r="AI126" s="512"/>
      <c r="AJ126" s="512"/>
      <c r="AK126" s="512"/>
      <c r="AL126" s="512"/>
      <c r="AM126" s="512"/>
    </row>
    <row r="127" spans="1:39" s="298" customFormat="1" ht="5.0999999999999996" customHeight="1" x14ac:dyDescent="0.25">
      <c r="A127" s="466"/>
      <c r="AM127" s="467"/>
    </row>
    <row r="128" spans="1:39" s="298" customFormat="1" ht="20.100000000000001" customHeight="1" x14ac:dyDescent="0.25">
      <c r="A128" s="466"/>
      <c r="B128" s="513" t="s">
        <v>814</v>
      </c>
      <c r="C128" s="513"/>
      <c r="D128" s="513"/>
      <c r="E128" s="513"/>
      <c r="F128" s="513"/>
      <c r="G128" s="513"/>
      <c r="H128" s="513"/>
      <c r="I128" s="513"/>
      <c r="J128" s="513"/>
      <c r="M128" s="513" t="s">
        <v>815</v>
      </c>
      <c r="N128" s="513"/>
      <c r="O128" s="513"/>
      <c r="P128" s="513"/>
      <c r="Q128" s="513"/>
      <c r="R128" s="513"/>
      <c r="S128" s="513"/>
      <c r="T128" s="513"/>
      <c r="U128" s="513"/>
      <c r="X128" s="513" t="s">
        <v>816</v>
      </c>
      <c r="Y128" s="513"/>
      <c r="Z128" s="513"/>
      <c r="AA128" s="513"/>
      <c r="AB128" s="513"/>
      <c r="AC128" s="513"/>
      <c r="AD128" s="513"/>
      <c r="AE128" s="513"/>
      <c r="AF128" s="513"/>
      <c r="AM128" s="467"/>
    </row>
    <row r="129" spans="1:39" s="298" customFormat="1" ht="20.100000000000001" customHeight="1" x14ac:dyDescent="0.25">
      <c r="A129" s="466"/>
      <c r="B129" s="468"/>
      <c r="C129" s="468"/>
      <c r="D129" s="468"/>
      <c r="E129" s="468"/>
      <c r="F129" s="468"/>
      <c r="G129" s="468"/>
      <c r="H129" s="468"/>
      <c r="I129" s="468"/>
      <c r="J129" s="468"/>
      <c r="M129" s="468"/>
      <c r="N129" s="468"/>
      <c r="O129" s="468"/>
      <c r="P129" s="468"/>
      <c r="Q129" s="468"/>
      <c r="R129" s="468"/>
      <c r="S129" s="468"/>
      <c r="T129" s="468"/>
      <c r="U129" s="468"/>
      <c r="X129" s="468"/>
      <c r="Y129" s="468"/>
      <c r="Z129" s="468"/>
      <c r="AA129" s="468"/>
      <c r="AB129" s="468"/>
      <c r="AC129" s="468"/>
      <c r="AD129" s="468"/>
      <c r="AE129" s="468"/>
      <c r="AF129" s="468"/>
      <c r="AM129" s="467"/>
    </row>
    <row r="130" spans="1:39" s="298" customFormat="1" ht="5.0999999999999996" customHeight="1" x14ac:dyDescent="0.25">
      <c r="A130" s="466"/>
      <c r="AM130" s="467"/>
    </row>
    <row r="131" spans="1:39" s="298" customFormat="1" ht="20.100000000000001" customHeight="1" x14ac:dyDescent="0.25">
      <c r="A131" s="466"/>
      <c r="B131" s="513" t="s">
        <v>817</v>
      </c>
      <c r="C131" s="513"/>
      <c r="D131" s="513"/>
      <c r="E131" s="513"/>
      <c r="F131" s="513"/>
      <c r="G131" s="513"/>
      <c r="H131" s="513"/>
      <c r="I131" s="513"/>
      <c r="J131" s="513"/>
      <c r="M131" s="513" t="s">
        <v>818</v>
      </c>
      <c r="N131" s="513"/>
      <c r="O131" s="513"/>
      <c r="P131" s="513"/>
      <c r="Q131" s="513"/>
      <c r="R131" s="513"/>
      <c r="S131" s="513"/>
      <c r="T131" s="513"/>
      <c r="U131" s="513"/>
      <c r="X131" s="513" t="s">
        <v>819</v>
      </c>
      <c r="Y131" s="513"/>
      <c r="Z131" s="513"/>
      <c r="AA131" s="513"/>
      <c r="AB131" s="513"/>
      <c r="AC131" s="513"/>
      <c r="AD131" s="513"/>
      <c r="AE131" s="513"/>
      <c r="AF131" s="513"/>
      <c r="AM131" s="467"/>
    </row>
    <row r="132" spans="1:39" s="298" customFormat="1" ht="20.100000000000001" customHeight="1" x14ac:dyDescent="0.25">
      <c r="A132" s="466"/>
      <c r="B132" s="468"/>
      <c r="C132" s="468"/>
      <c r="D132" s="468"/>
      <c r="E132" s="468"/>
      <c r="F132" s="468"/>
      <c r="G132" s="468"/>
      <c r="H132" s="468"/>
      <c r="I132" s="468"/>
      <c r="J132" s="468"/>
      <c r="M132" s="468"/>
      <c r="N132" s="468"/>
      <c r="O132" s="468"/>
      <c r="P132" s="468"/>
      <c r="Q132" s="468"/>
      <c r="R132" s="468"/>
      <c r="S132" s="468"/>
      <c r="T132" s="468"/>
      <c r="U132" s="468"/>
      <c r="X132" s="468"/>
      <c r="Y132" s="468"/>
      <c r="Z132" s="468"/>
      <c r="AA132" s="468"/>
      <c r="AB132" s="468"/>
      <c r="AC132" s="468"/>
      <c r="AD132" s="468"/>
      <c r="AE132" s="468"/>
      <c r="AF132" s="468"/>
      <c r="AM132" s="467"/>
    </row>
    <row r="133" spans="1:39" s="298" customFormat="1" ht="5.0999999999999996" customHeight="1" x14ac:dyDescent="0.25">
      <c r="A133" s="466"/>
      <c r="AM133" s="467"/>
    </row>
    <row r="134" spans="1:39" s="298" customFormat="1" ht="20.100000000000001" customHeight="1" x14ac:dyDescent="0.25">
      <c r="A134" s="466"/>
      <c r="B134" s="513" t="s">
        <v>820</v>
      </c>
      <c r="C134" s="513"/>
      <c r="D134" s="513"/>
      <c r="E134" s="513"/>
      <c r="F134" s="513"/>
      <c r="G134" s="513"/>
      <c r="H134" s="513"/>
      <c r="I134" s="513"/>
      <c r="J134" s="513"/>
      <c r="M134" s="513" t="s">
        <v>821</v>
      </c>
      <c r="N134" s="513"/>
      <c r="O134" s="513"/>
      <c r="P134" s="513"/>
      <c r="Q134" s="513"/>
      <c r="R134" s="513"/>
      <c r="S134" s="513"/>
      <c r="T134" s="513"/>
      <c r="U134" s="513"/>
      <c r="X134" s="513" t="s">
        <v>822</v>
      </c>
      <c r="Y134" s="513"/>
      <c r="Z134" s="513"/>
      <c r="AA134" s="513"/>
      <c r="AB134" s="513"/>
      <c r="AC134" s="513"/>
      <c r="AD134" s="513"/>
      <c r="AE134" s="513"/>
      <c r="AF134" s="513"/>
      <c r="AM134" s="467"/>
    </row>
    <row r="135" spans="1:39" s="298" customFormat="1" ht="20.100000000000001" customHeight="1" x14ac:dyDescent="0.25">
      <c r="A135" s="466"/>
      <c r="B135" s="468"/>
      <c r="C135" s="468"/>
      <c r="D135" s="468"/>
      <c r="E135" s="468"/>
      <c r="F135" s="468"/>
      <c r="G135" s="468"/>
      <c r="H135" s="468"/>
      <c r="I135" s="468"/>
      <c r="J135" s="468"/>
      <c r="M135" s="468"/>
      <c r="N135" s="468"/>
      <c r="O135" s="468"/>
      <c r="P135" s="468"/>
      <c r="Q135" s="468"/>
      <c r="R135" s="468"/>
      <c r="S135" s="468"/>
      <c r="T135" s="468"/>
      <c r="U135" s="468"/>
      <c r="X135" s="468"/>
      <c r="Y135" s="468"/>
      <c r="Z135" s="468"/>
      <c r="AA135" s="468"/>
      <c r="AB135" s="468"/>
      <c r="AC135" s="468"/>
      <c r="AD135" s="468"/>
      <c r="AE135" s="468"/>
      <c r="AF135" s="468"/>
      <c r="AM135" s="467"/>
    </row>
    <row r="136" spans="1:39" s="298" customFormat="1" ht="5.0999999999999996" customHeight="1" x14ac:dyDescent="0.25">
      <c r="A136" s="466"/>
      <c r="AM136" s="467"/>
    </row>
    <row r="137" spans="1:39" s="298" customFormat="1" ht="20.100000000000001" customHeight="1" x14ac:dyDescent="0.25">
      <c r="A137" s="466"/>
      <c r="X137" s="513" t="s">
        <v>823</v>
      </c>
      <c r="Y137" s="513"/>
      <c r="Z137" s="513"/>
      <c r="AA137" s="513"/>
      <c r="AB137" s="513"/>
      <c r="AC137" s="513"/>
      <c r="AD137" s="513"/>
      <c r="AE137" s="513"/>
      <c r="AF137" s="513"/>
      <c r="AM137" s="467"/>
    </row>
    <row r="138" spans="1:39" s="298" customFormat="1" ht="20.100000000000001" customHeight="1" x14ac:dyDescent="0.25">
      <c r="A138" s="466"/>
      <c r="X138" s="468"/>
      <c r="Y138" s="468"/>
      <c r="Z138" s="468"/>
      <c r="AA138" s="468"/>
      <c r="AB138" s="468"/>
      <c r="AC138" s="468"/>
      <c r="AD138" s="468"/>
      <c r="AE138" s="468"/>
      <c r="AF138" s="468"/>
      <c r="AM138" s="467"/>
    </row>
    <row r="139" spans="1:39" s="298" customFormat="1" ht="5.0999999999999996" customHeight="1" x14ac:dyDescent="0.25">
      <c r="A139" s="466"/>
      <c r="AM139" s="467"/>
    </row>
    <row r="140" spans="1:39" s="298" customFormat="1" ht="20.100000000000001" customHeight="1" x14ac:dyDescent="0.25">
      <c r="A140" s="466"/>
      <c r="B140" s="513" t="s">
        <v>839</v>
      </c>
      <c r="C140" s="513"/>
      <c r="D140" s="513"/>
      <c r="E140" s="513"/>
      <c r="F140" s="513"/>
      <c r="G140" s="513"/>
      <c r="H140" s="513"/>
      <c r="I140" s="513"/>
      <c r="J140" s="513"/>
      <c r="M140" s="513" t="s">
        <v>840</v>
      </c>
      <c r="N140" s="513"/>
      <c r="O140" s="513"/>
      <c r="P140" s="513"/>
      <c r="Q140" s="513"/>
      <c r="R140" s="513"/>
      <c r="S140" s="513"/>
      <c r="T140" s="513"/>
      <c r="U140" s="513"/>
      <c r="X140" s="513" t="s">
        <v>841</v>
      </c>
      <c r="Y140" s="513"/>
      <c r="Z140" s="513"/>
      <c r="AA140" s="513"/>
      <c r="AB140" s="513"/>
      <c r="AC140" s="513"/>
      <c r="AD140" s="513"/>
      <c r="AE140" s="513"/>
      <c r="AF140" s="513"/>
      <c r="AM140" s="467"/>
    </row>
    <row r="141" spans="1:39" s="298" customFormat="1" ht="20.100000000000001" customHeight="1" x14ac:dyDescent="0.25">
      <c r="A141" s="466"/>
      <c r="B141" s="468"/>
      <c r="C141" s="468"/>
      <c r="D141" s="468"/>
      <c r="E141" s="468"/>
      <c r="F141" s="468"/>
      <c r="G141" s="468"/>
      <c r="H141" s="468"/>
      <c r="I141" s="468"/>
      <c r="J141" s="468"/>
      <c r="M141" s="468"/>
      <c r="N141" s="468"/>
      <c r="O141" s="468"/>
      <c r="P141" s="468"/>
      <c r="Q141" s="468"/>
      <c r="R141" s="468"/>
      <c r="S141" s="468"/>
      <c r="T141" s="468"/>
      <c r="U141" s="468"/>
      <c r="X141" s="468"/>
      <c r="Y141" s="468"/>
      <c r="Z141" s="468"/>
      <c r="AA141" s="468"/>
      <c r="AB141" s="468"/>
      <c r="AC141" s="468"/>
      <c r="AD141" s="468"/>
      <c r="AE141" s="468"/>
      <c r="AF141" s="468"/>
      <c r="AM141" s="467"/>
    </row>
    <row r="142" spans="1:39" s="298" customFormat="1" ht="5.0999999999999996" customHeight="1" x14ac:dyDescent="0.25">
      <c r="A142" s="466"/>
      <c r="AM142" s="467"/>
    </row>
    <row r="143" spans="1:39" s="298" customFormat="1" ht="20.100000000000001" customHeight="1" x14ac:dyDescent="0.25">
      <c r="A143" s="466"/>
      <c r="X143" s="513" t="s">
        <v>842</v>
      </c>
      <c r="Y143" s="513"/>
      <c r="Z143" s="513"/>
      <c r="AA143" s="513"/>
      <c r="AB143" s="513"/>
      <c r="AC143" s="513"/>
      <c r="AD143" s="513"/>
      <c r="AE143" s="513"/>
      <c r="AF143" s="513"/>
      <c r="AM143" s="467"/>
    </row>
    <row r="144" spans="1:39" s="298" customFormat="1" ht="20.100000000000001" customHeight="1" x14ac:dyDescent="0.25">
      <c r="A144" s="466"/>
      <c r="X144" s="468"/>
      <c r="Y144" s="468"/>
      <c r="Z144" s="468"/>
      <c r="AA144" s="468"/>
      <c r="AB144" s="468"/>
      <c r="AC144" s="468"/>
      <c r="AD144" s="468"/>
      <c r="AE144" s="468"/>
      <c r="AF144" s="468"/>
      <c r="AM144" s="467"/>
    </row>
    <row r="145" spans="1:39" s="298" customFormat="1" ht="5.0999999999999996" customHeight="1" x14ac:dyDescent="0.25">
      <c r="A145" s="466"/>
      <c r="AM145" s="467"/>
    </row>
    <row r="146" spans="1:39" s="298" customFormat="1" ht="20.100000000000001" customHeight="1" x14ac:dyDescent="0.25">
      <c r="A146" s="466"/>
      <c r="B146" s="513" t="s">
        <v>824</v>
      </c>
      <c r="C146" s="513"/>
      <c r="D146" s="513"/>
      <c r="E146" s="513"/>
      <c r="F146" s="513"/>
      <c r="G146" s="513"/>
      <c r="H146" s="513"/>
      <c r="I146" s="513"/>
      <c r="J146" s="513"/>
      <c r="AM146" s="467"/>
    </row>
    <row r="147" spans="1:39" s="298" customFormat="1" ht="20.100000000000001" customHeight="1" x14ac:dyDescent="0.25">
      <c r="A147" s="466"/>
      <c r="B147" s="468"/>
      <c r="C147" s="468"/>
      <c r="D147" s="468"/>
      <c r="E147" s="468"/>
      <c r="F147" s="468"/>
      <c r="G147" s="468"/>
      <c r="H147" s="468"/>
      <c r="I147" s="468"/>
      <c r="J147" s="468"/>
      <c r="AM147" s="467"/>
    </row>
    <row r="148" spans="1:39" s="298" customFormat="1" ht="5.0999999999999996" customHeight="1" x14ac:dyDescent="0.25">
      <c r="A148" s="466"/>
      <c r="AM148" s="467"/>
    </row>
    <row r="149" spans="1:39" s="298" customFormat="1" ht="20.100000000000001" customHeight="1" x14ac:dyDescent="0.25">
      <c r="A149" s="44" t="s">
        <v>843</v>
      </c>
      <c r="B149" s="44"/>
      <c r="C149" s="44"/>
      <c r="D149" s="44"/>
      <c r="E149" s="44"/>
      <c r="F149" s="44"/>
      <c r="G149" s="44"/>
      <c r="H149" s="44"/>
      <c r="I149" s="44"/>
      <c r="J149" s="44"/>
      <c r="K149" s="44"/>
      <c r="L149" s="44"/>
      <c r="M149" s="44"/>
      <c r="N149" s="44"/>
      <c r="O149" s="44"/>
      <c r="P149" s="44"/>
      <c r="Q149" s="44"/>
      <c r="R149" s="44"/>
      <c r="S149" s="44"/>
      <c r="T149" s="44"/>
      <c r="U149" s="44"/>
      <c r="V149" s="44"/>
      <c r="W149" s="44"/>
      <c r="X149" s="44"/>
      <c r="Y149" s="44"/>
      <c r="Z149" s="44"/>
      <c r="AA149" s="44"/>
      <c r="AB149" s="44"/>
      <c r="AC149" s="44"/>
      <c r="AD149" s="44"/>
      <c r="AE149" s="44"/>
      <c r="AF149" s="44"/>
      <c r="AG149" s="44"/>
      <c r="AH149" s="44"/>
      <c r="AI149" s="44"/>
      <c r="AJ149" s="44"/>
      <c r="AK149" s="44"/>
      <c r="AL149" s="44"/>
      <c r="AM149" s="44"/>
    </row>
    <row r="150" spans="1:39" s="298" customFormat="1" ht="5.0999999999999996" customHeight="1" x14ac:dyDescent="0.25">
      <c r="A150" s="466"/>
      <c r="AM150" s="467"/>
    </row>
    <row r="151" spans="1:39" s="298" customFormat="1" ht="20.100000000000001" customHeight="1" x14ac:dyDescent="0.25">
      <c r="A151" s="466"/>
      <c r="B151" s="483"/>
      <c r="D151" s="516" t="s">
        <v>844</v>
      </c>
      <c r="E151" s="516"/>
      <c r="F151" s="516"/>
      <c r="G151" s="516"/>
      <c r="H151" s="516"/>
      <c r="I151" s="516"/>
      <c r="J151" s="516"/>
      <c r="M151" s="483"/>
      <c r="O151" s="516" t="s">
        <v>845</v>
      </c>
      <c r="P151" s="516"/>
      <c r="Q151" s="516"/>
      <c r="R151" s="516"/>
      <c r="S151" s="516"/>
      <c r="T151" s="516"/>
      <c r="U151" s="516"/>
      <c r="X151" s="483"/>
      <c r="Z151" s="516" t="s">
        <v>846</v>
      </c>
      <c r="AA151" s="516"/>
      <c r="AB151" s="516"/>
      <c r="AC151" s="516"/>
      <c r="AD151" s="516"/>
      <c r="AE151" s="516"/>
      <c r="AF151" s="516"/>
      <c r="AM151" s="467"/>
    </row>
    <row r="152" spans="1:39" s="298" customFormat="1" ht="5.0999999999999996" customHeight="1" x14ac:dyDescent="0.25">
      <c r="A152" s="466"/>
      <c r="AM152" s="467"/>
    </row>
    <row r="153" spans="1:39" s="298" customFormat="1" ht="20.100000000000001" customHeight="1" x14ac:dyDescent="0.25">
      <c r="A153" s="466"/>
      <c r="B153" s="483"/>
      <c r="D153" s="516" t="s">
        <v>847</v>
      </c>
      <c r="E153" s="516"/>
      <c r="F153" s="516"/>
      <c r="G153" s="516"/>
      <c r="H153" s="516"/>
      <c r="I153" s="516"/>
      <c r="J153" s="516"/>
      <c r="M153" s="483"/>
      <c r="O153" s="516" t="s">
        <v>848</v>
      </c>
      <c r="P153" s="516"/>
      <c r="Q153" s="516"/>
      <c r="R153" s="516"/>
      <c r="S153" s="516"/>
      <c r="T153" s="516"/>
      <c r="U153" s="516"/>
      <c r="X153" s="483"/>
      <c r="Z153" s="516" t="s">
        <v>849</v>
      </c>
      <c r="AA153" s="516"/>
      <c r="AB153" s="516"/>
      <c r="AC153" s="516"/>
      <c r="AD153" s="516"/>
      <c r="AE153" s="516"/>
      <c r="AF153" s="516"/>
      <c r="AM153" s="467"/>
    </row>
    <row r="154" spans="1:39" s="298" customFormat="1" ht="5.0999999999999996" customHeight="1" x14ac:dyDescent="0.25">
      <c r="A154" s="466"/>
      <c r="AM154" s="467"/>
    </row>
    <row r="155" spans="1:39" s="298" customFormat="1" ht="20.100000000000001" customHeight="1" x14ac:dyDescent="0.25">
      <c r="A155" s="466"/>
      <c r="B155" s="483"/>
      <c r="D155" s="516" t="s">
        <v>850</v>
      </c>
      <c r="E155" s="516"/>
      <c r="F155" s="516"/>
      <c r="G155" s="516"/>
      <c r="H155" s="516"/>
      <c r="I155" s="516"/>
      <c r="J155" s="516"/>
      <c r="M155" s="483"/>
      <c r="O155" s="516" t="s">
        <v>851</v>
      </c>
      <c r="P155" s="516"/>
      <c r="Q155" s="516"/>
      <c r="R155" s="516"/>
      <c r="S155" s="516"/>
      <c r="T155" s="516"/>
      <c r="U155" s="516"/>
      <c r="X155" s="483"/>
      <c r="Z155" s="516" t="s">
        <v>852</v>
      </c>
      <c r="AA155" s="516"/>
      <c r="AB155" s="516"/>
      <c r="AC155" s="516"/>
      <c r="AD155" s="516"/>
      <c r="AE155" s="516"/>
      <c r="AF155" s="516"/>
      <c r="AM155" s="467"/>
    </row>
    <row r="156" spans="1:39" s="298" customFormat="1" ht="5.0999999999999996" customHeight="1" x14ac:dyDescent="0.25">
      <c r="A156" s="466"/>
      <c r="AM156" s="467"/>
    </row>
    <row r="157" spans="1:39" s="298" customFormat="1" ht="20.100000000000001" customHeight="1" x14ac:dyDescent="0.25">
      <c r="A157" s="466"/>
      <c r="B157" s="483"/>
      <c r="D157" s="516" t="s">
        <v>853</v>
      </c>
      <c r="E157" s="516"/>
      <c r="F157" s="516"/>
      <c r="G157" s="516"/>
      <c r="H157" s="516"/>
      <c r="I157" s="516"/>
      <c r="J157" s="516"/>
      <c r="M157" s="483"/>
      <c r="O157" s="516" t="s">
        <v>854</v>
      </c>
      <c r="P157" s="516"/>
      <c r="Q157" s="516"/>
      <c r="R157" s="516"/>
      <c r="S157" s="516"/>
      <c r="T157" s="516"/>
      <c r="U157" s="516"/>
      <c r="X157" s="483"/>
      <c r="Z157" s="516" t="s">
        <v>855</v>
      </c>
      <c r="AA157" s="516"/>
      <c r="AB157" s="516"/>
      <c r="AC157" s="516"/>
      <c r="AD157" s="516"/>
      <c r="AE157" s="516"/>
      <c r="AF157" s="516"/>
      <c r="AM157" s="467"/>
    </row>
    <row r="158" spans="1:39" s="298" customFormat="1" ht="5.0999999999999996" customHeight="1" x14ac:dyDescent="0.25">
      <c r="A158" s="466"/>
      <c r="AM158" s="467"/>
    </row>
    <row r="159" spans="1:39" s="298" customFormat="1" ht="20.100000000000001" customHeight="1" x14ac:dyDescent="0.25">
      <c r="A159" s="466"/>
      <c r="B159" s="483"/>
      <c r="D159" s="516" t="s">
        <v>856</v>
      </c>
      <c r="E159" s="516"/>
      <c r="F159" s="516"/>
      <c r="G159" s="516"/>
      <c r="H159" s="516"/>
      <c r="I159" s="516"/>
      <c r="J159" s="516"/>
      <c r="M159" s="483"/>
      <c r="O159" s="516" t="s">
        <v>857</v>
      </c>
      <c r="P159" s="516"/>
      <c r="Q159" s="516"/>
      <c r="R159" s="516"/>
      <c r="S159" s="516"/>
      <c r="T159" s="516"/>
      <c r="U159" s="516"/>
      <c r="X159" s="483"/>
      <c r="Z159" s="516" t="s">
        <v>858</v>
      </c>
      <c r="AA159" s="516"/>
      <c r="AB159" s="516"/>
      <c r="AC159" s="516"/>
      <c r="AD159" s="516"/>
      <c r="AE159" s="516"/>
      <c r="AF159" s="516"/>
      <c r="AM159" s="467"/>
    </row>
    <row r="160" spans="1:39" s="298" customFormat="1" ht="5.0999999999999996" customHeight="1" x14ac:dyDescent="0.25">
      <c r="A160" s="466"/>
      <c r="AM160" s="467"/>
    </row>
    <row r="161" spans="1:39" s="298" customFormat="1" ht="20.100000000000001" customHeight="1" x14ac:dyDescent="0.25">
      <c r="A161" s="466"/>
      <c r="B161" s="483"/>
      <c r="D161" s="516" t="s">
        <v>859</v>
      </c>
      <c r="E161" s="516"/>
      <c r="F161" s="516"/>
      <c r="G161" s="516"/>
      <c r="H161" s="516"/>
      <c r="I161" s="516"/>
      <c r="J161" s="516"/>
      <c r="M161" s="483"/>
      <c r="O161" s="516" t="s">
        <v>857</v>
      </c>
      <c r="P161" s="516"/>
      <c r="Q161" s="516"/>
      <c r="R161" s="516"/>
      <c r="S161" s="516"/>
      <c r="T161" s="516"/>
      <c r="U161" s="516"/>
      <c r="X161" s="483"/>
      <c r="Z161" s="516" t="s">
        <v>858</v>
      </c>
      <c r="AA161" s="516"/>
      <c r="AB161" s="516"/>
      <c r="AC161" s="516"/>
      <c r="AD161" s="516"/>
      <c r="AE161" s="516"/>
      <c r="AF161" s="516"/>
      <c r="AM161" s="467"/>
    </row>
    <row r="162" spans="1:39" s="298" customFormat="1" ht="5.0999999999999996" customHeight="1" x14ac:dyDescent="0.25">
      <c r="A162" s="466"/>
      <c r="AM162" s="467"/>
    </row>
    <row r="163" spans="1:39" s="298" customFormat="1" ht="20.100000000000001" customHeight="1" x14ac:dyDescent="0.25">
      <c r="A163" s="44" t="s">
        <v>825</v>
      </c>
      <c r="B163" s="44"/>
      <c r="C163" s="44"/>
      <c r="D163" s="44"/>
      <c r="E163" s="44"/>
      <c r="F163" s="44"/>
      <c r="G163" s="44"/>
      <c r="H163" s="44"/>
      <c r="I163" s="44"/>
      <c r="J163" s="44"/>
      <c r="K163" s="44"/>
      <c r="L163" s="44"/>
      <c r="M163" s="44"/>
      <c r="N163" s="44"/>
      <c r="O163" s="44"/>
      <c r="P163" s="44"/>
      <c r="Q163" s="44"/>
      <c r="R163" s="44"/>
      <c r="S163" s="44"/>
      <c r="T163" s="44"/>
      <c r="U163" s="44"/>
      <c r="V163" s="44"/>
      <c r="W163" s="44"/>
      <c r="X163" s="44"/>
      <c r="Y163" s="44"/>
      <c r="Z163" s="44"/>
      <c r="AA163" s="44"/>
      <c r="AB163" s="44"/>
      <c r="AC163" s="44"/>
      <c r="AD163" s="44"/>
      <c r="AE163" s="44"/>
      <c r="AF163" s="44"/>
      <c r="AG163" s="44"/>
      <c r="AH163" s="44"/>
      <c r="AI163" s="44"/>
      <c r="AJ163" s="44"/>
      <c r="AK163" s="44"/>
      <c r="AL163" s="44"/>
      <c r="AM163" s="44"/>
    </row>
    <row r="164" spans="1:39" s="298" customFormat="1" ht="5.0999999999999996" customHeight="1" x14ac:dyDescent="0.25">
      <c r="A164" s="466"/>
      <c r="AM164" s="467"/>
    </row>
    <row r="165" spans="1:39" s="298" customFormat="1" ht="20.100000000000001" customHeight="1" x14ac:dyDescent="0.25">
      <c r="A165" s="466"/>
      <c r="B165" s="514" t="s">
        <v>826</v>
      </c>
      <c r="C165" s="514"/>
      <c r="D165" s="514"/>
      <c r="E165" s="514"/>
      <c r="F165" s="514"/>
      <c r="G165" s="514" t="s">
        <v>827</v>
      </c>
      <c r="H165" s="514"/>
      <c r="I165" s="514"/>
      <c r="J165" s="514"/>
      <c r="K165" s="514"/>
      <c r="L165" s="514"/>
      <c r="M165" s="514"/>
      <c r="N165" s="514"/>
      <c r="O165" s="514" t="s">
        <v>828</v>
      </c>
      <c r="P165" s="514"/>
      <c r="Q165" s="514"/>
      <c r="R165" s="514"/>
      <c r="S165" s="514"/>
      <c r="T165" s="514"/>
      <c r="U165" s="514"/>
      <c r="V165" s="514"/>
      <c r="W165" s="514" t="s">
        <v>829</v>
      </c>
      <c r="X165" s="514"/>
      <c r="Y165" s="514"/>
      <c r="Z165" s="514"/>
      <c r="AA165" s="514"/>
      <c r="AB165" s="514"/>
      <c r="AC165" s="514"/>
      <c r="AD165" s="514"/>
      <c r="AE165" s="514" t="s">
        <v>830</v>
      </c>
      <c r="AF165" s="514"/>
      <c r="AG165" s="514"/>
      <c r="AH165" s="514"/>
      <c r="AI165" s="514"/>
      <c r="AJ165" s="514"/>
      <c r="AK165" s="514"/>
      <c r="AL165" s="514"/>
      <c r="AM165" s="467"/>
    </row>
    <row r="166" spans="1:39" s="298" customFormat="1" ht="20.100000000000001" customHeight="1" x14ac:dyDescent="0.25">
      <c r="A166" s="466"/>
      <c r="B166" s="468" t="s">
        <v>831</v>
      </c>
      <c r="C166" s="468"/>
      <c r="D166" s="468"/>
      <c r="E166" s="468"/>
      <c r="F166" s="468"/>
      <c r="G166" s="468"/>
      <c r="H166" s="468"/>
      <c r="I166" s="468"/>
      <c r="J166" s="468"/>
      <c r="K166" s="468"/>
      <c r="L166" s="468"/>
      <c r="M166" s="468"/>
      <c r="N166" s="468"/>
      <c r="O166" s="468"/>
      <c r="P166" s="468"/>
      <c r="Q166" s="468"/>
      <c r="R166" s="468"/>
      <c r="S166" s="468"/>
      <c r="T166" s="468"/>
      <c r="U166" s="468"/>
      <c r="V166" s="468"/>
      <c r="W166" s="468"/>
      <c r="X166" s="468"/>
      <c r="Y166" s="468"/>
      <c r="Z166" s="468"/>
      <c r="AA166" s="468"/>
      <c r="AB166" s="468"/>
      <c r="AC166" s="468"/>
      <c r="AD166" s="468"/>
      <c r="AE166" s="468"/>
      <c r="AF166" s="468"/>
      <c r="AG166" s="468"/>
      <c r="AH166" s="468"/>
      <c r="AI166" s="468"/>
      <c r="AJ166" s="468"/>
      <c r="AK166" s="468"/>
      <c r="AL166" s="468"/>
      <c r="AM166" s="467"/>
    </row>
    <row r="167" spans="1:39" s="298" customFormat="1" ht="20.100000000000001" customHeight="1" x14ac:dyDescent="0.25">
      <c r="A167" s="466"/>
      <c r="B167" s="468" t="s">
        <v>832</v>
      </c>
      <c r="C167" s="468"/>
      <c r="D167" s="468"/>
      <c r="E167" s="468"/>
      <c r="F167" s="468"/>
      <c r="G167" s="468"/>
      <c r="H167" s="468"/>
      <c r="I167" s="468"/>
      <c r="J167" s="468"/>
      <c r="K167" s="468"/>
      <c r="L167" s="468"/>
      <c r="M167" s="468"/>
      <c r="N167" s="468"/>
      <c r="O167" s="468"/>
      <c r="P167" s="468"/>
      <c r="Q167" s="468"/>
      <c r="R167" s="468"/>
      <c r="S167" s="468"/>
      <c r="T167" s="468"/>
      <c r="U167" s="468"/>
      <c r="V167" s="468"/>
      <c r="W167" s="468"/>
      <c r="X167" s="468"/>
      <c r="Y167" s="468"/>
      <c r="Z167" s="468"/>
      <c r="AA167" s="468"/>
      <c r="AB167" s="468"/>
      <c r="AC167" s="468"/>
      <c r="AD167" s="468"/>
      <c r="AE167" s="468"/>
      <c r="AF167" s="468"/>
      <c r="AG167" s="468"/>
      <c r="AH167" s="468"/>
      <c r="AI167" s="468"/>
      <c r="AJ167" s="468"/>
      <c r="AK167" s="468"/>
      <c r="AL167" s="468"/>
      <c r="AM167" s="467"/>
    </row>
    <row r="168" spans="1:39" s="298" customFormat="1" ht="20.100000000000001" customHeight="1" x14ac:dyDescent="0.25">
      <c r="A168" s="466"/>
      <c r="B168" s="468" t="s">
        <v>833</v>
      </c>
      <c r="C168" s="468"/>
      <c r="D168" s="468"/>
      <c r="E168" s="468"/>
      <c r="F168" s="468"/>
      <c r="G168" s="468"/>
      <c r="H168" s="468"/>
      <c r="I168" s="468"/>
      <c r="J168" s="468"/>
      <c r="K168" s="468"/>
      <c r="L168" s="468"/>
      <c r="M168" s="468"/>
      <c r="N168" s="468"/>
      <c r="O168" s="468"/>
      <c r="P168" s="468"/>
      <c r="Q168" s="468"/>
      <c r="R168" s="468"/>
      <c r="S168" s="468"/>
      <c r="T168" s="468"/>
      <c r="U168" s="468"/>
      <c r="V168" s="468"/>
      <c r="W168" s="468"/>
      <c r="X168" s="468"/>
      <c r="Y168" s="468"/>
      <c r="Z168" s="468"/>
      <c r="AA168" s="468"/>
      <c r="AB168" s="468"/>
      <c r="AC168" s="468"/>
      <c r="AD168" s="468"/>
      <c r="AE168" s="468"/>
      <c r="AF168" s="468"/>
      <c r="AG168" s="468"/>
      <c r="AH168" s="468"/>
      <c r="AI168" s="468"/>
      <c r="AJ168" s="468"/>
      <c r="AK168" s="468"/>
      <c r="AL168" s="468"/>
      <c r="AM168" s="467"/>
    </row>
    <row r="169" spans="1:39" s="298" customFormat="1" ht="20.100000000000001" customHeight="1" x14ac:dyDescent="0.25">
      <c r="A169" s="466"/>
      <c r="B169" s="468" t="s">
        <v>834</v>
      </c>
      <c r="C169" s="468"/>
      <c r="D169" s="468"/>
      <c r="E169" s="468"/>
      <c r="F169" s="468"/>
      <c r="G169" s="468"/>
      <c r="H169" s="468"/>
      <c r="I169" s="468"/>
      <c r="J169" s="468"/>
      <c r="K169" s="468"/>
      <c r="L169" s="468"/>
      <c r="M169" s="468"/>
      <c r="N169" s="468"/>
      <c r="O169" s="468"/>
      <c r="P169" s="468"/>
      <c r="Q169" s="468"/>
      <c r="R169" s="468"/>
      <c r="S169" s="468"/>
      <c r="T169" s="468"/>
      <c r="U169" s="468"/>
      <c r="V169" s="468"/>
      <c r="W169" s="468"/>
      <c r="X169" s="468"/>
      <c r="Y169" s="468"/>
      <c r="Z169" s="468"/>
      <c r="AA169" s="468"/>
      <c r="AB169" s="468"/>
      <c r="AC169" s="468"/>
      <c r="AD169" s="468"/>
      <c r="AE169" s="468"/>
      <c r="AF169" s="468"/>
      <c r="AG169" s="468"/>
      <c r="AH169" s="468"/>
      <c r="AI169" s="468"/>
      <c r="AJ169" s="468"/>
      <c r="AK169" s="468"/>
      <c r="AL169" s="468"/>
      <c r="AM169" s="467"/>
    </row>
    <row r="170" spans="1:39" s="298" customFormat="1" ht="20.100000000000001" customHeight="1" x14ac:dyDescent="0.25">
      <c r="A170" s="466"/>
      <c r="B170" s="468" t="s">
        <v>835</v>
      </c>
      <c r="C170" s="468"/>
      <c r="D170" s="468"/>
      <c r="E170" s="468"/>
      <c r="F170" s="468"/>
      <c r="G170" s="468"/>
      <c r="H170" s="468"/>
      <c r="I170" s="468"/>
      <c r="J170" s="468"/>
      <c r="K170" s="468"/>
      <c r="L170" s="468"/>
      <c r="M170" s="468"/>
      <c r="N170" s="468"/>
      <c r="O170" s="468"/>
      <c r="P170" s="468"/>
      <c r="Q170" s="468"/>
      <c r="R170" s="468"/>
      <c r="S170" s="468"/>
      <c r="T170" s="468"/>
      <c r="U170" s="468"/>
      <c r="V170" s="468"/>
      <c r="W170" s="468"/>
      <c r="X170" s="468"/>
      <c r="Y170" s="468"/>
      <c r="Z170" s="468"/>
      <c r="AA170" s="468"/>
      <c r="AB170" s="468"/>
      <c r="AC170" s="468"/>
      <c r="AD170" s="468"/>
      <c r="AE170" s="468"/>
      <c r="AF170" s="468"/>
      <c r="AG170" s="468"/>
      <c r="AH170" s="468"/>
      <c r="AI170" s="468"/>
      <c r="AJ170" s="468"/>
      <c r="AK170" s="468"/>
      <c r="AL170" s="468"/>
      <c r="AM170" s="467"/>
    </row>
    <row r="171" spans="1:39" s="298" customFormat="1" ht="20.100000000000001" customHeight="1" x14ac:dyDescent="0.25">
      <c r="A171" s="466"/>
      <c r="B171" s="468" t="s">
        <v>836</v>
      </c>
      <c r="C171" s="468"/>
      <c r="D171" s="468"/>
      <c r="E171" s="468"/>
      <c r="F171" s="468"/>
      <c r="G171" s="468"/>
      <c r="H171" s="468"/>
      <c r="I171" s="468"/>
      <c r="J171" s="468"/>
      <c r="K171" s="468"/>
      <c r="L171" s="468"/>
      <c r="M171" s="468"/>
      <c r="N171" s="468"/>
      <c r="O171" s="468"/>
      <c r="P171" s="468"/>
      <c r="Q171" s="468"/>
      <c r="R171" s="468"/>
      <c r="S171" s="468"/>
      <c r="T171" s="468"/>
      <c r="U171" s="468"/>
      <c r="V171" s="468"/>
      <c r="W171" s="468"/>
      <c r="X171" s="468"/>
      <c r="Y171" s="468"/>
      <c r="Z171" s="468"/>
      <c r="AA171" s="468"/>
      <c r="AB171" s="468"/>
      <c r="AC171" s="468"/>
      <c r="AD171" s="468"/>
      <c r="AE171" s="468"/>
      <c r="AF171" s="468"/>
      <c r="AG171" s="468"/>
      <c r="AH171" s="468"/>
      <c r="AI171" s="468"/>
      <c r="AJ171" s="468"/>
      <c r="AK171" s="468"/>
      <c r="AL171" s="468"/>
      <c r="AM171" s="467"/>
    </row>
    <row r="172" spans="1:39" s="298" customFormat="1" ht="5.0999999999999996" customHeight="1" x14ac:dyDescent="0.25">
      <c r="A172" s="466"/>
      <c r="AM172" s="467"/>
    </row>
    <row r="173" spans="1:39" s="298" customFormat="1" ht="20.100000000000001" customHeight="1" x14ac:dyDescent="0.25">
      <c r="A173" s="466"/>
      <c r="B173" s="515" t="s">
        <v>837</v>
      </c>
      <c r="C173" s="515"/>
      <c r="D173" s="515"/>
      <c r="E173" s="515"/>
      <c r="F173" s="515"/>
      <c r="G173" s="516"/>
      <c r="H173" s="516"/>
      <c r="I173" s="516"/>
      <c r="J173" s="516"/>
      <c r="K173" s="516"/>
      <c r="L173" s="516"/>
      <c r="M173" s="516"/>
      <c r="N173" s="516"/>
      <c r="O173" s="516"/>
      <c r="P173" s="516"/>
      <c r="Q173" s="516"/>
      <c r="R173" s="516"/>
      <c r="S173" s="516"/>
      <c r="T173" s="516"/>
      <c r="U173" s="516"/>
      <c r="V173" s="516"/>
      <c r="W173" s="516"/>
      <c r="X173" s="516"/>
      <c r="Y173" s="516"/>
      <c r="Z173" s="516"/>
      <c r="AA173" s="516"/>
      <c r="AB173" s="516"/>
      <c r="AC173" s="516"/>
      <c r="AD173" s="516"/>
      <c r="AE173" s="516"/>
      <c r="AF173" s="516"/>
      <c r="AG173" s="516"/>
      <c r="AH173" s="516"/>
      <c r="AI173" s="516"/>
      <c r="AJ173" s="516"/>
      <c r="AK173" s="516"/>
      <c r="AL173" s="516"/>
      <c r="AM173" s="467"/>
    </row>
    <row r="174" spans="1:39" s="298" customFormat="1" ht="20.100000000000001" customHeight="1" x14ac:dyDescent="0.25">
      <c r="A174" s="466"/>
      <c r="G174" s="516"/>
      <c r="H174" s="516"/>
      <c r="I174" s="516"/>
      <c r="J174" s="516"/>
      <c r="K174" s="516"/>
      <c r="L174" s="516"/>
      <c r="M174" s="516"/>
      <c r="N174" s="516"/>
      <c r="O174" s="516"/>
      <c r="P174" s="516"/>
      <c r="Q174" s="516"/>
      <c r="R174" s="516"/>
      <c r="S174" s="516"/>
      <c r="T174" s="516"/>
      <c r="U174" s="516"/>
      <c r="V174" s="516"/>
      <c r="W174" s="516"/>
      <c r="X174" s="516"/>
      <c r="Y174" s="516"/>
      <c r="Z174" s="516"/>
      <c r="AA174" s="516"/>
      <c r="AB174" s="516"/>
      <c r="AC174" s="516"/>
      <c r="AD174" s="516"/>
      <c r="AE174" s="516"/>
      <c r="AF174" s="516"/>
      <c r="AG174" s="516"/>
      <c r="AH174" s="516"/>
      <c r="AI174" s="516"/>
      <c r="AJ174" s="516"/>
      <c r="AK174" s="516"/>
      <c r="AL174" s="516"/>
      <c r="AM174" s="467"/>
    </row>
    <row r="175" spans="1:39" s="298" customFormat="1" ht="20.100000000000001" customHeight="1" x14ac:dyDescent="0.25">
      <c r="A175" s="466"/>
      <c r="G175" s="516"/>
      <c r="H175" s="516"/>
      <c r="I175" s="516"/>
      <c r="J175" s="516"/>
      <c r="K175" s="516"/>
      <c r="L175" s="516"/>
      <c r="M175" s="516"/>
      <c r="N175" s="516"/>
      <c r="O175" s="516"/>
      <c r="P175" s="516"/>
      <c r="Q175" s="516"/>
      <c r="R175" s="516"/>
      <c r="S175" s="516"/>
      <c r="T175" s="516"/>
      <c r="U175" s="516"/>
      <c r="V175" s="516"/>
      <c r="W175" s="516"/>
      <c r="X175" s="516"/>
      <c r="Y175" s="516"/>
      <c r="Z175" s="516"/>
      <c r="AA175" s="516"/>
      <c r="AB175" s="516"/>
      <c r="AC175" s="516"/>
      <c r="AD175" s="516"/>
      <c r="AE175" s="516"/>
      <c r="AF175" s="516"/>
      <c r="AG175" s="516"/>
      <c r="AH175" s="516"/>
      <c r="AI175" s="516"/>
      <c r="AJ175" s="516"/>
      <c r="AK175" s="516"/>
      <c r="AL175" s="516"/>
      <c r="AM175" s="467"/>
    </row>
    <row r="176" spans="1:39" s="298" customFormat="1" ht="20.100000000000001" customHeight="1" x14ac:dyDescent="0.25">
      <c r="A176" s="466"/>
      <c r="G176" s="516"/>
      <c r="H176" s="516"/>
      <c r="I176" s="516"/>
      <c r="J176" s="516"/>
      <c r="K176" s="516"/>
      <c r="L176" s="516"/>
      <c r="M176" s="516"/>
      <c r="N176" s="516"/>
      <c r="O176" s="516"/>
      <c r="P176" s="516"/>
      <c r="Q176" s="516"/>
      <c r="R176" s="516"/>
      <c r="S176" s="516"/>
      <c r="T176" s="516"/>
      <c r="U176" s="516"/>
      <c r="V176" s="516"/>
      <c r="W176" s="516"/>
      <c r="X176" s="516"/>
      <c r="Y176" s="516"/>
      <c r="Z176" s="516"/>
      <c r="AA176" s="516"/>
      <c r="AB176" s="516"/>
      <c r="AC176" s="516"/>
      <c r="AD176" s="516"/>
      <c r="AE176" s="516"/>
      <c r="AF176" s="516"/>
      <c r="AG176" s="516"/>
      <c r="AH176" s="516"/>
      <c r="AI176" s="516"/>
      <c r="AJ176" s="516"/>
      <c r="AK176" s="516"/>
      <c r="AL176" s="516"/>
      <c r="AM176" s="467"/>
    </row>
    <row r="177" spans="1:39" s="298" customFormat="1" ht="20.100000000000001" customHeight="1" x14ac:dyDescent="0.25">
      <c r="A177" s="466"/>
      <c r="G177" s="516"/>
      <c r="H177" s="516"/>
      <c r="I177" s="516"/>
      <c r="J177" s="516"/>
      <c r="K177" s="516"/>
      <c r="L177" s="516"/>
      <c r="M177" s="516"/>
      <c r="N177" s="516"/>
      <c r="O177" s="516"/>
      <c r="P177" s="516"/>
      <c r="Q177" s="516"/>
      <c r="R177" s="516"/>
      <c r="S177" s="516"/>
      <c r="T177" s="516"/>
      <c r="U177" s="516"/>
      <c r="V177" s="516"/>
      <c r="W177" s="516"/>
      <c r="X177" s="516"/>
      <c r="Y177" s="516"/>
      <c r="Z177" s="516"/>
      <c r="AA177" s="516"/>
      <c r="AB177" s="516"/>
      <c r="AC177" s="516"/>
      <c r="AD177" s="516"/>
      <c r="AE177" s="516"/>
      <c r="AF177" s="516"/>
      <c r="AG177" s="516"/>
      <c r="AH177" s="516"/>
      <c r="AI177" s="516"/>
      <c r="AJ177" s="516"/>
      <c r="AK177" s="516"/>
      <c r="AL177" s="516"/>
      <c r="AM177" s="467"/>
    </row>
    <row r="178" spans="1:39" s="298" customFormat="1" ht="5.0999999999999996" customHeight="1" x14ac:dyDescent="0.25">
      <c r="A178" s="466"/>
      <c r="AM178" s="467"/>
    </row>
    <row r="179" spans="1:39" s="298" customFormat="1" ht="20.100000000000001" customHeight="1" x14ac:dyDescent="0.25">
      <c r="A179" s="473" t="s">
        <v>517</v>
      </c>
      <c r="B179" s="39"/>
      <c r="C179" s="39"/>
      <c r="D179" s="39"/>
      <c r="E179" s="39"/>
      <c r="F179" s="39"/>
      <c r="G179" s="39"/>
      <c r="H179" s="39"/>
      <c r="I179" s="39"/>
      <c r="J179" s="39"/>
      <c r="K179" s="39"/>
      <c r="L179" s="39"/>
      <c r="M179" s="39"/>
      <c r="N179" s="39"/>
      <c r="O179" s="39"/>
      <c r="P179" s="39"/>
      <c r="Q179" s="39"/>
      <c r="R179" s="39"/>
      <c r="S179" s="39"/>
      <c r="T179" s="39"/>
      <c r="U179" s="39"/>
      <c r="V179" s="39"/>
      <c r="W179" s="39"/>
      <c r="X179" s="39"/>
      <c r="Y179" s="39"/>
      <c r="Z179" s="39"/>
      <c r="AA179" s="39"/>
      <c r="AB179" s="39"/>
      <c r="AC179" s="39"/>
      <c r="AD179" s="39"/>
      <c r="AE179" s="39"/>
      <c r="AF179" s="39"/>
      <c r="AG179" s="39"/>
      <c r="AH179" s="39"/>
      <c r="AI179" s="39"/>
      <c r="AJ179" s="39"/>
      <c r="AK179" s="39"/>
      <c r="AL179" s="39"/>
      <c r="AM179" s="474"/>
    </row>
    <row r="180" spans="1:39" s="298" customFormat="1" ht="5.0999999999999996" customHeight="1" x14ac:dyDescent="0.25">
      <c r="A180" s="466"/>
      <c r="AM180" s="467"/>
    </row>
    <row r="181" spans="1:39" s="298" customFormat="1" ht="20.100000000000001" customHeight="1" x14ac:dyDescent="0.25">
      <c r="A181" s="466"/>
      <c r="B181" s="17" t="s">
        <v>518</v>
      </c>
      <c r="C181" s="17"/>
      <c r="D181" s="17"/>
      <c r="E181" s="17"/>
      <c r="F181" s="17"/>
      <c r="G181" s="17"/>
      <c r="H181" s="17"/>
      <c r="I181" s="17"/>
      <c r="J181" s="17"/>
      <c r="K181" s="17"/>
      <c r="L181" s="17"/>
      <c r="M181" s="17"/>
      <c r="N181" s="17"/>
      <c r="O181" s="17"/>
      <c r="P181" s="17"/>
      <c r="Q181" s="17"/>
      <c r="R181" s="17"/>
      <c r="S181" s="17"/>
      <c r="T181" s="17"/>
      <c r="U181" s="17"/>
      <c r="V181" s="17"/>
      <c r="W181" s="241"/>
      <c r="X181" s="488"/>
      <c r="Y181" s="475" t="s">
        <v>448</v>
      </c>
      <c r="Z181" s="241"/>
      <c r="AA181" s="241"/>
      <c r="AB181" s="241"/>
      <c r="AC181" s="241"/>
      <c r="AD181" s="488"/>
      <c r="AE181" s="475" t="s">
        <v>449</v>
      </c>
      <c r="AM181" s="467"/>
    </row>
    <row r="182" spans="1:39" s="298" customFormat="1" ht="5.0999999999999996" customHeight="1" x14ac:dyDescent="0.25">
      <c r="A182" s="466"/>
      <c r="B182" s="241"/>
      <c r="C182" s="241"/>
      <c r="D182" s="241"/>
      <c r="E182" s="241"/>
      <c r="F182" s="241"/>
      <c r="G182" s="241"/>
      <c r="H182" s="241"/>
      <c r="I182" s="241"/>
      <c r="J182" s="241"/>
      <c r="K182" s="241"/>
      <c r="L182" s="241"/>
      <c r="M182" s="241"/>
      <c r="N182" s="241"/>
      <c r="O182" s="241"/>
      <c r="P182" s="241"/>
      <c r="Q182" s="241"/>
      <c r="R182" s="241"/>
      <c r="S182" s="241"/>
      <c r="T182" s="241"/>
      <c r="U182" s="241"/>
      <c r="V182" s="241"/>
      <c r="W182" s="241"/>
      <c r="X182" s="241"/>
      <c r="Y182" s="241"/>
      <c r="Z182" s="241"/>
      <c r="AA182" s="241"/>
      <c r="AB182" s="241"/>
      <c r="AD182" s="241"/>
      <c r="AE182" s="241"/>
      <c r="AM182" s="467"/>
    </row>
    <row r="183" spans="1:39" s="298" customFormat="1" ht="20.100000000000001" customHeight="1" x14ac:dyDescent="0.25">
      <c r="A183" s="466"/>
      <c r="B183" s="17" t="s">
        <v>519</v>
      </c>
      <c r="C183" s="17"/>
      <c r="D183" s="17"/>
      <c r="E183" s="17"/>
      <c r="F183" s="17"/>
      <c r="G183" s="17"/>
      <c r="H183" s="17"/>
      <c r="I183" s="17"/>
      <c r="J183" s="17"/>
      <c r="K183" s="17"/>
      <c r="L183" s="17"/>
      <c r="M183" s="17"/>
      <c r="N183" s="17"/>
      <c r="O183" s="17"/>
      <c r="P183" s="17"/>
      <c r="Q183" s="17"/>
      <c r="R183" s="17"/>
      <c r="S183" s="17"/>
      <c r="T183" s="17"/>
      <c r="U183" s="17"/>
      <c r="V183" s="17"/>
      <c r="W183" s="475"/>
      <c r="X183" s="488"/>
      <c r="Y183" s="475" t="s">
        <v>448</v>
      </c>
      <c r="Z183" s="475"/>
      <c r="AA183" s="475"/>
      <c r="AB183" s="475"/>
      <c r="AD183" s="488"/>
      <c r="AE183" s="475" t="s">
        <v>449</v>
      </c>
      <c r="AM183" s="467"/>
    </row>
    <row r="184" spans="1:39" s="298" customFormat="1" ht="5.0999999999999996" customHeight="1" x14ac:dyDescent="0.25">
      <c r="A184" s="466"/>
      <c r="B184" s="475"/>
      <c r="C184" s="475"/>
      <c r="D184" s="475"/>
      <c r="E184" s="475"/>
      <c r="F184" s="475"/>
      <c r="G184" s="241"/>
      <c r="H184" s="241"/>
      <c r="I184" s="241"/>
      <c r="J184" s="241"/>
      <c r="K184" s="241"/>
      <c r="L184" s="241"/>
      <c r="M184" s="241"/>
      <c r="N184" s="241"/>
      <c r="O184" s="241"/>
      <c r="P184" s="241"/>
      <c r="Q184" s="241"/>
      <c r="R184" s="241"/>
      <c r="S184" s="241"/>
      <c r="T184" s="241"/>
      <c r="U184" s="241"/>
      <c r="V184" s="241"/>
      <c r="W184" s="241"/>
      <c r="X184" s="241"/>
      <c r="Y184" s="241"/>
      <c r="Z184" s="241"/>
      <c r="AA184" s="241"/>
      <c r="AB184" s="241"/>
      <c r="AD184" s="241"/>
      <c r="AE184" s="241"/>
      <c r="AM184" s="467"/>
    </row>
    <row r="185" spans="1:39" s="298" customFormat="1" ht="20.100000000000001" customHeight="1" x14ac:dyDescent="0.25">
      <c r="A185" s="466"/>
      <c r="B185" s="17" t="s">
        <v>520</v>
      </c>
      <c r="C185" s="17"/>
      <c r="D185" s="17"/>
      <c r="E185" s="17"/>
      <c r="F185" s="17"/>
      <c r="G185" s="17"/>
      <c r="H185" s="17"/>
      <c r="I185" s="17"/>
      <c r="J185" s="17"/>
      <c r="K185" s="17"/>
      <c r="L185" s="17"/>
      <c r="M185" s="17"/>
      <c r="N185" s="17"/>
      <c r="O185" s="17"/>
      <c r="P185" s="17"/>
      <c r="Q185" s="17"/>
      <c r="R185" s="17"/>
      <c r="S185" s="17"/>
      <c r="T185" s="17"/>
      <c r="U185" s="17"/>
      <c r="V185" s="17"/>
      <c r="W185" s="475"/>
      <c r="X185" s="488"/>
      <c r="Y185" s="475" t="s">
        <v>448</v>
      </c>
      <c r="Z185" s="475"/>
      <c r="AA185" s="475"/>
      <c r="AB185" s="475"/>
      <c r="AD185" s="488"/>
      <c r="AE185" s="475" t="s">
        <v>449</v>
      </c>
      <c r="AM185" s="467"/>
    </row>
    <row r="186" spans="1:39" s="298" customFormat="1" ht="5.0999999999999996" customHeight="1" x14ac:dyDescent="0.25">
      <c r="A186" s="466"/>
      <c r="B186" s="475"/>
      <c r="C186" s="475"/>
      <c r="D186" s="475"/>
      <c r="E186" s="475"/>
      <c r="F186" s="475"/>
      <c r="G186" s="241"/>
      <c r="H186" s="241"/>
      <c r="I186" s="241"/>
      <c r="J186" s="241"/>
      <c r="K186" s="241"/>
      <c r="L186" s="241"/>
      <c r="M186" s="241"/>
      <c r="N186" s="241"/>
      <c r="O186" s="241"/>
      <c r="P186" s="241"/>
      <c r="Q186" s="241"/>
      <c r="R186" s="241"/>
      <c r="S186" s="241"/>
      <c r="T186" s="241"/>
      <c r="U186" s="241"/>
      <c r="V186" s="241"/>
      <c r="W186" s="241"/>
      <c r="X186" s="241"/>
      <c r="Y186" s="241"/>
      <c r="Z186" s="241"/>
      <c r="AA186" s="241"/>
      <c r="AB186" s="241"/>
      <c r="AD186" s="241"/>
      <c r="AE186" s="241"/>
      <c r="AM186" s="467"/>
    </row>
    <row r="187" spans="1:39" s="298" customFormat="1" ht="20.100000000000001" customHeight="1" x14ac:dyDescent="0.25">
      <c r="A187" s="466"/>
      <c r="B187" s="17" t="s">
        <v>521</v>
      </c>
      <c r="C187" s="17"/>
      <c r="D187" s="17"/>
      <c r="E187" s="17"/>
      <c r="F187" s="17"/>
      <c r="G187" s="17"/>
      <c r="H187" s="17"/>
      <c r="I187" s="17"/>
      <c r="J187" s="17"/>
      <c r="K187" s="17"/>
      <c r="L187" s="17"/>
      <c r="M187" s="17"/>
      <c r="N187" s="17"/>
      <c r="O187" s="17"/>
      <c r="P187" s="17"/>
      <c r="Q187" s="17"/>
      <c r="R187" s="17"/>
      <c r="S187" s="17"/>
      <c r="T187" s="17"/>
      <c r="U187" s="17"/>
      <c r="V187" s="17"/>
      <c r="W187" s="475"/>
      <c r="X187" s="488"/>
      <c r="Y187" s="475" t="s">
        <v>448</v>
      </c>
      <c r="Z187" s="475"/>
      <c r="AA187" s="475"/>
      <c r="AB187" s="475"/>
      <c r="AD187" s="488"/>
      <c r="AE187" s="475" t="s">
        <v>449</v>
      </c>
      <c r="AM187" s="467"/>
    </row>
    <row r="188" spans="1:39" s="298" customFormat="1" ht="5.0999999999999996" customHeight="1" x14ac:dyDescent="0.25">
      <c r="A188" s="466"/>
      <c r="B188" s="475"/>
      <c r="C188" s="475"/>
      <c r="D188" s="475"/>
      <c r="E188" s="475"/>
      <c r="F188" s="475"/>
      <c r="G188" s="241"/>
      <c r="H188" s="241"/>
      <c r="I188" s="241"/>
      <c r="J188" s="241"/>
      <c r="K188" s="241"/>
      <c r="L188" s="241"/>
      <c r="M188" s="241"/>
      <c r="N188" s="241"/>
      <c r="O188" s="241"/>
      <c r="P188" s="241"/>
      <c r="Q188" s="241"/>
      <c r="R188" s="241"/>
      <c r="S188" s="241"/>
      <c r="T188" s="241"/>
      <c r="U188" s="241"/>
      <c r="V188" s="241"/>
      <c r="W188" s="241"/>
      <c r="X188" s="241"/>
      <c r="Y188" s="241"/>
      <c r="Z188" s="241"/>
      <c r="AA188" s="241"/>
      <c r="AB188" s="241"/>
      <c r="AD188" s="241"/>
      <c r="AE188" s="241"/>
      <c r="AM188" s="467"/>
    </row>
    <row r="189" spans="1:39" s="298" customFormat="1" ht="20.100000000000001" customHeight="1" x14ac:dyDescent="0.25">
      <c r="A189" s="466"/>
      <c r="B189" s="17" t="s">
        <v>522</v>
      </c>
      <c r="C189" s="17"/>
      <c r="D189" s="17"/>
      <c r="E189" s="17"/>
      <c r="F189" s="17"/>
      <c r="G189" s="17"/>
      <c r="H189" s="17"/>
      <c r="I189" s="17"/>
      <c r="J189" s="17"/>
      <c r="K189" s="17"/>
      <c r="L189" s="17"/>
      <c r="M189" s="17"/>
      <c r="N189" s="17"/>
      <c r="O189" s="17"/>
      <c r="P189" s="17"/>
      <c r="Q189" s="17"/>
      <c r="R189" s="17"/>
      <c r="S189" s="17"/>
      <c r="T189" s="17"/>
      <c r="U189" s="17"/>
      <c r="V189" s="17"/>
      <c r="W189" s="241"/>
      <c r="X189" s="488"/>
      <c r="Y189" s="475" t="s">
        <v>448</v>
      </c>
      <c r="Z189" s="241"/>
      <c r="AA189" s="241"/>
      <c r="AB189" s="241"/>
      <c r="AC189" s="241"/>
      <c r="AD189" s="488"/>
      <c r="AE189" s="475" t="s">
        <v>449</v>
      </c>
      <c r="AM189" s="467"/>
    </row>
    <row r="190" spans="1:39" s="298" customFormat="1" ht="5.0999999999999996" customHeight="1" x14ac:dyDescent="0.25">
      <c r="A190" s="466"/>
      <c r="AM190" s="467"/>
    </row>
    <row r="191" spans="1:39" s="298" customFormat="1" ht="20.100000000000001" customHeight="1" x14ac:dyDescent="0.25">
      <c r="A191" s="466"/>
      <c r="B191" s="22" t="s">
        <v>523</v>
      </c>
      <c r="C191" s="22"/>
      <c r="D191" s="22"/>
      <c r="E191" s="22"/>
      <c r="F191" s="22"/>
      <c r="G191" s="22"/>
      <c r="H191" s="22"/>
      <c r="I191" s="22"/>
      <c r="J191" s="22"/>
      <c r="K191" s="22"/>
      <c r="L191" s="22"/>
      <c r="M191" s="22"/>
      <c r="N191" s="22"/>
      <c r="O191" s="22"/>
      <c r="P191" s="22"/>
      <c r="Q191" s="22"/>
      <c r="R191" s="22"/>
      <c r="S191" s="22"/>
      <c r="T191" s="22"/>
      <c r="U191" s="22"/>
      <c r="V191" s="22"/>
      <c r="W191" s="22"/>
      <c r="X191" s="22"/>
      <c r="Y191" s="22"/>
      <c r="Z191" s="22"/>
      <c r="AA191" s="22"/>
      <c r="AB191" s="22"/>
      <c r="AC191" s="22"/>
      <c r="AD191" s="22"/>
      <c r="AE191" s="22"/>
      <c r="AF191" s="22"/>
      <c r="AG191" s="22"/>
      <c r="AH191" s="22"/>
      <c r="AI191" s="22"/>
      <c r="AJ191" s="22"/>
      <c r="AK191" s="22"/>
      <c r="AL191" s="22"/>
      <c r="AM191" s="467"/>
    </row>
    <row r="192" spans="1:39" s="298" customFormat="1" ht="5.0999999999999996" customHeight="1" x14ac:dyDescent="0.25">
      <c r="A192" s="504"/>
      <c r="B192" s="299"/>
      <c r="C192" s="299"/>
      <c r="D192" s="299"/>
      <c r="E192" s="299"/>
      <c r="F192" s="299"/>
      <c r="G192" s="299"/>
      <c r="H192" s="299"/>
      <c r="I192" s="299"/>
      <c r="J192" s="299"/>
      <c r="K192" s="299"/>
      <c r="L192" s="299"/>
      <c r="M192" s="299"/>
      <c r="N192" s="299"/>
      <c r="O192" s="299"/>
      <c r="P192" s="299"/>
      <c r="Q192" s="299"/>
      <c r="R192" s="299"/>
      <c r="S192" s="299"/>
      <c r="T192" s="299"/>
      <c r="U192" s="299"/>
      <c r="V192" s="299"/>
      <c r="W192" s="299"/>
      <c r="X192" s="299"/>
      <c r="Y192" s="299"/>
      <c r="Z192" s="299"/>
      <c r="AA192" s="299"/>
      <c r="AB192" s="299"/>
      <c r="AC192" s="299"/>
      <c r="AD192" s="299"/>
      <c r="AE192" s="299"/>
      <c r="AF192" s="299"/>
      <c r="AG192" s="299"/>
      <c r="AH192" s="299"/>
      <c r="AI192" s="299"/>
      <c r="AJ192" s="299"/>
      <c r="AK192" s="299"/>
      <c r="AL192" s="299"/>
      <c r="AM192" s="505"/>
    </row>
    <row r="193" spans="1:39" s="298" customFormat="1" ht="5.0999999999999996" customHeight="1" x14ac:dyDescent="0.25"/>
    <row r="194" spans="1:39" s="298" customFormat="1" ht="20.100000000000001" customHeight="1" x14ac:dyDescent="0.25">
      <c r="A194" s="468" t="s">
        <v>524</v>
      </c>
      <c r="B194" s="468"/>
      <c r="C194" s="468"/>
      <c r="D194" s="468"/>
      <c r="E194" s="468"/>
      <c r="F194" s="468"/>
      <c r="G194" s="468"/>
      <c r="H194" s="468"/>
      <c r="I194" s="468"/>
      <c r="J194" s="468"/>
      <c r="K194" s="468"/>
      <c r="L194" s="506"/>
      <c r="M194" s="507"/>
      <c r="N194" s="507"/>
      <c r="O194" s="507"/>
      <c r="P194" s="507"/>
      <c r="Q194" s="507"/>
      <c r="R194" s="507"/>
      <c r="S194" s="507"/>
      <c r="T194" s="507"/>
      <c r="U194" s="507"/>
      <c r="V194" s="507"/>
      <c r="W194" s="507"/>
      <c r="X194" s="507"/>
      <c r="Y194" s="507"/>
      <c r="Z194" s="507"/>
      <c r="AA194" s="507"/>
      <c r="AB194" s="507"/>
      <c r="AC194" s="507"/>
      <c r="AD194" s="507"/>
      <c r="AE194" s="507"/>
      <c r="AF194" s="507"/>
      <c r="AG194" s="507"/>
      <c r="AH194" s="507"/>
      <c r="AI194" s="507"/>
      <c r="AJ194" s="507"/>
      <c r="AK194" s="507"/>
      <c r="AL194" s="507"/>
      <c r="AM194" s="508"/>
    </row>
    <row r="195" spans="1:39" s="298" customFormat="1" ht="5.0999999999999996" customHeight="1" x14ac:dyDescent="0.25"/>
    <row r="196" spans="1:39" s="298" customFormat="1" ht="20.100000000000001" customHeight="1" x14ac:dyDescent="0.25">
      <c r="A196" s="501" t="s">
        <v>810</v>
      </c>
      <c r="B196" s="502"/>
      <c r="C196" s="502"/>
      <c r="D196" s="502"/>
      <c r="E196" s="502"/>
      <c r="F196" s="502"/>
      <c r="G196" s="502"/>
      <c r="H196" s="502"/>
      <c r="I196" s="502"/>
      <c r="J196" s="502"/>
      <c r="K196" s="502"/>
      <c r="L196" s="502"/>
      <c r="M196" s="502"/>
      <c r="N196" s="502"/>
      <c r="O196" s="502"/>
      <c r="P196" s="502"/>
      <c r="Q196" s="502"/>
      <c r="R196" s="502"/>
      <c r="S196" s="502"/>
      <c r="T196" s="502"/>
      <c r="U196" s="502"/>
      <c r="V196" s="502"/>
      <c r="W196" s="502"/>
      <c r="X196" s="502"/>
      <c r="Y196" s="502"/>
      <c r="Z196" s="502"/>
      <c r="AA196" s="502"/>
      <c r="AB196" s="502"/>
      <c r="AC196" s="502"/>
      <c r="AD196" s="502"/>
      <c r="AE196" s="502"/>
      <c r="AF196" s="502"/>
      <c r="AG196" s="502"/>
      <c r="AH196" s="502"/>
      <c r="AI196" s="502"/>
      <c r="AJ196" s="502"/>
      <c r="AK196" s="502"/>
      <c r="AL196" s="502"/>
      <c r="AM196" s="503"/>
    </row>
  </sheetData>
  <sheetProtection algorithmName="SHA-512" hashValue="pFjK5dTmMaI71Wv6YwR6lQfejtMtwxtRwbrWEm2BCeYIu9QP8eBxqYnt/Ly4uQWdJ07+pjh71+RFrb+yxwubvQ==" saltValue="N8sT3NlNFzMoM8I1f/cTfg==" spinCount="100000" sheet="1" objects="1" scenarios="1"/>
  <mergeCells count="176">
    <mergeCell ref="A1:AF1"/>
    <mergeCell ref="AG1:AM1"/>
    <mergeCell ref="A5:AM5"/>
    <mergeCell ref="A6:AM6"/>
    <mergeCell ref="A8:AM8"/>
    <mergeCell ref="A10:AM10"/>
    <mergeCell ref="B16:K16"/>
    <mergeCell ref="L16:AL16"/>
    <mergeCell ref="B17:K17"/>
    <mergeCell ref="L17:AL17"/>
    <mergeCell ref="B18:K18"/>
    <mergeCell ref="L18:AL18"/>
    <mergeCell ref="A11:AM11"/>
    <mergeCell ref="B13:K13"/>
    <mergeCell ref="L13:AL13"/>
    <mergeCell ref="B14:K14"/>
    <mergeCell ref="L14:AL14"/>
    <mergeCell ref="B15:K15"/>
    <mergeCell ref="L15:AL15"/>
    <mergeCell ref="A23:AM23"/>
    <mergeCell ref="B25:K25"/>
    <mergeCell ref="L25:AL25"/>
    <mergeCell ref="B26:K26"/>
    <mergeCell ref="L26:AL26"/>
    <mergeCell ref="B27:K27"/>
    <mergeCell ref="L27:AL27"/>
    <mergeCell ref="B19:K19"/>
    <mergeCell ref="L19:AL19"/>
    <mergeCell ref="B20:K20"/>
    <mergeCell ref="L20:AL20"/>
    <mergeCell ref="B21:K21"/>
    <mergeCell ref="L21:AL21"/>
    <mergeCell ref="A55:AM55"/>
    <mergeCell ref="B57:J57"/>
    <mergeCell ref="K57:O57"/>
    <mergeCell ref="Q57:W57"/>
    <mergeCell ref="X57:AA57"/>
    <mergeCell ref="AD57:AG57"/>
    <mergeCell ref="AH57:AL57"/>
    <mergeCell ref="A29:AM29"/>
    <mergeCell ref="B31:J31"/>
    <mergeCell ref="L31:AL31"/>
    <mergeCell ref="B41:J41"/>
    <mergeCell ref="A43:AM43"/>
    <mergeCell ref="A49:AM49"/>
    <mergeCell ref="A71:AM71"/>
    <mergeCell ref="B73:J73"/>
    <mergeCell ref="B75:J75"/>
    <mergeCell ref="A79:AM79"/>
    <mergeCell ref="B81:J81"/>
    <mergeCell ref="B83:J83"/>
    <mergeCell ref="B59:J59"/>
    <mergeCell ref="B61:J61"/>
    <mergeCell ref="B63:J63"/>
    <mergeCell ref="B65:J65"/>
    <mergeCell ref="B67:J67"/>
    <mergeCell ref="B69:J69"/>
    <mergeCell ref="B97:J97"/>
    <mergeCell ref="L97:P97"/>
    <mergeCell ref="R97:AB97"/>
    <mergeCell ref="AD97:AH97"/>
    <mergeCell ref="B99:J99"/>
    <mergeCell ref="L99:P99"/>
    <mergeCell ref="A85:AM85"/>
    <mergeCell ref="A91:AM91"/>
    <mergeCell ref="B93:P93"/>
    <mergeCell ref="R93:AH93"/>
    <mergeCell ref="B95:J95"/>
    <mergeCell ref="L95:P95"/>
    <mergeCell ref="R95:AB95"/>
    <mergeCell ref="AD95:AH95"/>
    <mergeCell ref="A125:AM125"/>
    <mergeCell ref="A126:AM126"/>
    <mergeCell ref="B128:J128"/>
    <mergeCell ref="M128:U128"/>
    <mergeCell ref="X128:AF128"/>
    <mergeCell ref="B129:J129"/>
    <mergeCell ref="M129:U129"/>
    <mergeCell ref="X129:AF129"/>
    <mergeCell ref="A101:AM101"/>
    <mergeCell ref="B103:J103"/>
    <mergeCell ref="M111:N111"/>
    <mergeCell ref="O111:AH111"/>
    <mergeCell ref="A113:AM113"/>
    <mergeCell ref="A119:AM119"/>
    <mergeCell ref="B134:J134"/>
    <mergeCell ref="M134:U134"/>
    <mergeCell ref="X134:AF134"/>
    <mergeCell ref="B135:J135"/>
    <mergeCell ref="M135:U135"/>
    <mergeCell ref="X135:AF135"/>
    <mergeCell ref="B131:J131"/>
    <mergeCell ref="M131:U131"/>
    <mergeCell ref="X131:AF131"/>
    <mergeCell ref="B132:J132"/>
    <mergeCell ref="M132:U132"/>
    <mergeCell ref="X132:AF132"/>
    <mergeCell ref="X143:AF143"/>
    <mergeCell ref="X144:AF144"/>
    <mergeCell ref="B146:J146"/>
    <mergeCell ref="B147:J147"/>
    <mergeCell ref="A149:AM149"/>
    <mergeCell ref="D151:J151"/>
    <mergeCell ref="O151:U151"/>
    <mergeCell ref="Z151:AF151"/>
    <mergeCell ref="X137:AF137"/>
    <mergeCell ref="X138:AF138"/>
    <mergeCell ref="B140:J140"/>
    <mergeCell ref="M140:U140"/>
    <mergeCell ref="X140:AF140"/>
    <mergeCell ref="B141:J141"/>
    <mergeCell ref="M141:U141"/>
    <mergeCell ref="X141:AF141"/>
    <mergeCell ref="D157:J157"/>
    <mergeCell ref="O157:U157"/>
    <mergeCell ref="Z157:AF157"/>
    <mergeCell ref="D159:J159"/>
    <mergeCell ref="O159:U159"/>
    <mergeCell ref="Z159:AF159"/>
    <mergeCell ref="D153:J153"/>
    <mergeCell ref="O153:U153"/>
    <mergeCell ref="Z153:AF153"/>
    <mergeCell ref="D155:J155"/>
    <mergeCell ref="O155:U155"/>
    <mergeCell ref="Z155:AF155"/>
    <mergeCell ref="D161:J161"/>
    <mergeCell ref="O161:U161"/>
    <mergeCell ref="Z161:AF161"/>
    <mergeCell ref="A163:AM163"/>
    <mergeCell ref="B165:F165"/>
    <mergeCell ref="G165:N165"/>
    <mergeCell ref="O165:V165"/>
    <mergeCell ref="W165:AD165"/>
    <mergeCell ref="AE165:AL165"/>
    <mergeCell ref="B166:F166"/>
    <mergeCell ref="G166:N166"/>
    <mergeCell ref="O166:V166"/>
    <mergeCell ref="W166:AD166"/>
    <mergeCell ref="AE166:AL166"/>
    <mergeCell ref="B167:F167"/>
    <mergeCell ref="G167:N167"/>
    <mergeCell ref="O167:V167"/>
    <mergeCell ref="W167:AD167"/>
    <mergeCell ref="AE167:AL167"/>
    <mergeCell ref="B168:F168"/>
    <mergeCell ref="G168:N168"/>
    <mergeCell ref="O168:V168"/>
    <mergeCell ref="W168:AD168"/>
    <mergeCell ref="AE168:AL168"/>
    <mergeCell ref="B169:F169"/>
    <mergeCell ref="G169:N169"/>
    <mergeCell ref="O169:V169"/>
    <mergeCell ref="W169:AD169"/>
    <mergeCell ref="AE169:AL169"/>
    <mergeCell ref="B170:F170"/>
    <mergeCell ref="G170:N170"/>
    <mergeCell ref="O170:V170"/>
    <mergeCell ref="W170:AD170"/>
    <mergeCell ref="AE170:AL170"/>
    <mergeCell ref="B171:F171"/>
    <mergeCell ref="G171:N171"/>
    <mergeCell ref="O171:V171"/>
    <mergeCell ref="W171:AD171"/>
    <mergeCell ref="AE171:AL171"/>
    <mergeCell ref="B187:V187"/>
    <mergeCell ref="B189:V189"/>
    <mergeCell ref="B191:AL191"/>
    <mergeCell ref="A194:K194"/>
    <mergeCell ref="L194:AM194"/>
    <mergeCell ref="A196:AM196"/>
    <mergeCell ref="B173:F173"/>
    <mergeCell ref="G173:AL177"/>
    <mergeCell ref="A179:AM179"/>
    <mergeCell ref="B181:V181"/>
    <mergeCell ref="B183:V183"/>
    <mergeCell ref="B185:V185"/>
  </mergeCells>
  <conditionalFormatting sqref="G186:AB186 AD186:AE186">
    <cfRule type="expression" dxfId="1" priority="2" stopIfTrue="1">
      <formula>IF(AND(#REF!="",#REF!="SIM"),TRUE,FALSE)</formula>
    </cfRule>
  </conditionalFormatting>
  <conditionalFormatting sqref="X182:Y182 AD182:AE182 G184:AB184 AD184:AE184 G188:AB188 AD188:AE188">
    <cfRule type="expression" dxfId="0" priority="1" stopIfTrue="1">
      <formula>IF(AND(#REF!="",#REF!="NÃO"),TRUE,FALSE)</formula>
    </cfRule>
  </conditionalFormatting>
  <dataValidations count="2">
    <dataValidation type="date" allowBlank="1" showInputMessage="1" showErrorMessage="1" errorTitle="ATENÇÃO" error="Este campo aceita somente datas no formato DD/MM/AAAA._x000a_Não são aceitas datas futuras e datas anteriores a 180 dias." sqref="J44 J50" xr:uid="{FF9F0FA8-1FC5-43DB-A88E-B1FD6510258F}">
      <formula1>TODAY()-180</formula1>
      <formula2>TODAY()+7</formula2>
    </dataValidation>
    <dataValidation type="whole" operator="greaterThanOrEqual" allowBlank="1" showInputMessage="1" showErrorMessage="1" errorTitle="ATENÇÃO" error="Campo aceita somente números." sqref="AD103 AD105 AD107 AC110" xr:uid="{5E899547-5C58-4859-A69A-AAF3A8CC00B9}">
      <formula1>0</formula1>
    </dataValidation>
  </dataValidations>
  <hyperlinks>
    <hyperlink ref="AO1" location="MENU!B27" display="MENU" xr:uid="{495D8576-1BDD-418B-92E1-93C5ED0D9C34}"/>
  </hyperlinks>
  <pageMargins left="0.511811024" right="0.511811024" top="0.78740157499999996" bottom="0.78740157499999996" header="0.31496062000000002" footer="0.31496062000000002"/>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7DDF1-B784-46A4-91AC-5C0F6CF56EDB}">
  <dimension ref="A1:R27"/>
  <sheetViews>
    <sheetView showGridLines="0" tabSelected="1" topLeftCell="A7" workbookViewId="0">
      <selection activeCell="A6" sqref="A6:B26"/>
    </sheetView>
  </sheetViews>
  <sheetFormatPr defaultRowHeight="20.100000000000001" customHeight="1" x14ac:dyDescent="0.25"/>
  <cols>
    <col min="1" max="1" width="120.625" style="233" customWidth="1"/>
    <col min="2" max="2" width="25.625" style="233" customWidth="1"/>
    <col min="3" max="3" width="9" style="233"/>
    <col min="4" max="4" width="25.625" style="233" customWidth="1"/>
    <col min="5" max="16384" width="9" style="233"/>
  </cols>
  <sheetData>
    <row r="1" spans="1:4" ht="140.1" customHeight="1" x14ac:dyDescent="0.25">
      <c r="A1" s="297"/>
      <c r="D1" s="354" t="s">
        <v>698</v>
      </c>
    </row>
    <row r="2" spans="1:4" ht="3.95" customHeight="1" x14ac:dyDescent="0.25"/>
    <row r="3" spans="1:4" ht="3.95" customHeight="1" x14ac:dyDescent="0.25">
      <c r="A3" s="297"/>
      <c r="B3" s="297"/>
    </row>
    <row r="6" spans="1:4" ht="20.100000000000001" customHeight="1" x14ac:dyDescent="0.25">
      <c r="A6" s="161" t="s">
        <v>59</v>
      </c>
      <c r="B6" s="161"/>
    </row>
    <row r="7" spans="1:4" ht="20.100000000000001" customHeight="1" x14ac:dyDescent="0.25">
      <c r="A7" s="161" t="s">
        <v>236</v>
      </c>
      <c r="B7" s="161"/>
    </row>
    <row r="8" spans="1:4" ht="20.100000000000001" customHeight="1" x14ac:dyDescent="0.25">
      <c r="A8" s="161" t="s">
        <v>66</v>
      </c>
      <c r="B8" s="161"/>
    </row>
    <row r="9" spans="1:4" ht="20.100000000000001" customHeight="1" x14ac:dyDescent="0.25">
      <c r="A9" s="161" t="s">
        <v>70</v>
      </c>
      <c r="B9" s="161"/>
    </row>
    <row r="10" spans="1:4" ht="20.100000000000001" customHeight="1" x14ac:dyDescent="0.25">
      <c r="A10" s="161" t="s">
        <v>800</v>
      </c>
      <c r="B10" s="161"/>
    </row>
    <row r="11" spans="1:4" ht="20.100000000000001" customHeight="1" x14ac:dyDescent="0.25">
      <c r="A11" s="161" t="s">
        <v>71</v>
      </c>
      <c r="B11" s="161"/>
    </row>
    <row r="12" spans="1:4" ht="20.100000000000001" customHeight="1" x14ac:dyDescent="0.25">
      <c r="A12" s="161" t="s">
        <v>72</v>
      </c>
      <c r="B12" s="161"/>
    </row>
    <row r="13" spans="1:4" ht="20.100000000000001" customHeight="1" x14ac:dyDescent="0.25">
      <c r="A13" s="161" t="s">
        <v>681</v>
      </c>
      <c r="B13" s="161"/>
    </row>
    <row r="14" spans="1:4" ht="20.100000000000001" customHeight="1" x14ac:dyDescent="0.25">
      <c r="A14" s="161" t="s">
        <v>73</v>
      </c>
      <c r="B14" s="161"/>
    </row>
    <row r="15" spans="1:4" ht="20.100000000000001" customHeight="1" x14ac:dyDescent="0.25">
      <c r="A15" s="161" t="s">
        <v>74</v>
      </c>
      <c r="B15" s="161"/>
    </row>
    <row r="16" spans="1:4" ht="20.100000000000001" customHeight="1" x14ac:dyDescent="0.25">
      <c r="A16" s="161" t="s">
        <v>67</v>
      </c>
      <c r="B16" s="161"/>
    </row>
    <row r="17" spans="1:18" ht="39.950000000000003" customHeight="1" x14ac:dyDescent="0.25">
      <c r="A17" s="161" t="s">
        <v>75</v>
      </c>
      <c r="B17" s="161"/>
    </row>
    <row r="18" spans="1:18" ht="39.950000000000003" customHeight="1" x14ac:dyDescent="0.25">
      <c r="A18" s="161" t="s">
        <v>76</v>
      </c>
      <c r="B18" s="161"/>
    </row>
    <row r="19" spans="1:18" ht="20.100000000000001" customHeight="1" x14ac:dyDescent="0.25">
      <c r="A19" s="161" t="s">
        <v>801</v>
      </c>
      <c r="B19" s="161"/>
    </row>
    <row r="20" spans="1:18" ht="39.950000000000003" customHeight="1" x14ac:dyDescent="0.25">
      <c r="A20" s="161" t="s">
        <v>597</v>
      </c>
      <c r="B20" s="161"/>
    </row>
    <row r="21" spans="1:18" ht="39.950000000000003" customHeight="1" x14ac:dyDescent="0.25">
      <c r="A21" s="161" t="s">
        <v>802</v>
      </c>
      <c r="B21" s="161"/>
      <c r="I21" s="161"/>
      <c r="J21" s="161"/>
      <c r="K21" s="161"/>
      <c r="L21" s="161"/>
      <c r="M21" s="161"/>
      <c r="N21" s="161"/>
      <c r="O21" s="161"/>
      <c r="P21" s="161"/>
      <c r="Q21" s="161"/>
      <c r="R21" s="161"/>
    </row>
    <row r="22" spans="1:18" ht="39.950000000000003" customHeight="1" x14ac:dyDescent="0.25">
      <c r="A22" s="161" t="s">
        <v>77</v>
      </c>
      <c r="B22" s="161"/>
    </row>
    <row r="23" spans="1:18" ht="20.100000000000001" customHeight="1" x14ac:dyDescent="0.25">
      <c r="A23" s="161" t="s">
        <v>213</v>
      </c>
      <c r="B23" s="161"/>
    </row>
    <row r="24" spans="1:18" ht="39.950000000000003" customHeight="1" x14ac:dyDescent="0.25">
      <c r="A24" s="161" t="s">
        <v>179</v>
      </c>
      <c r="B24" s="161"/>
    </row>
    <row r="25" spans="1:18" ht="20.100000000000001" customHeight="1" x14ac:dyDescent="0.25">
      <c r="A25" s="161" t="s">
        <v>78</v>
      </c>
      <c r="B25" s="161"/>
    </row>
    <row r="26" spans="1:18" ht="20.100000000000001" customHeight="1" x14ac:dyDescent="0.25">
      <c r="A26" s="161" t="s">
        <v>779</v>
      </c>
      <c r="B26" s="161"/>
    </row>
    <row r="27" spans="1:18" ht="20.100000000000001" customHeight="1" x14ac:dyDescent="0.25">
      <c r="A27" s="161"/>
      <c r="B27" s="161"/>
    </row>
  </sheetData>
  <sheetProtection algorithmName="SHA-512" hashValue="WguPF7/snCYQgcsk0z0QauW7O9s86ll69VuHHJFJdJehkB4PHS6V8XBv0zUkvTYPsxWUM3ny404WLhJ1sNMI6Q==" saltValue="fg4aHyxEHGjuCfkT55oNFA==" spinCount="100000" sheet="1" objects="1" scenarios="1"/>
  <mergeCells count="27">
    <mergeCell ref="A19:B19"/>
    <mergeCell ref="A6:B6"/>
    <mergeCell ref="A7:B7"/>
    <mergeCell ref="A8:B8"/>
    <mergeCell ref="A9:B9"/>
    <mergeCell ref="A10:B10"/>
    <mergeCell ref="A14:B14"/>
    <mergeCell ref="A18:B18"/>
    <mergeCell ref="A13:B13"/>
    <mergeCell ref="A17:B17"/>
    <mergeCell ref="A11:B11"/>
    <mergeCell ref="A12:B12"/>
    <mergeCell ref="A15:B15"/>
    <mergeCell ref="A16:B16"/>
    <mergeCell ref="A20:B20"/>
    <mergeCell ref="A21:B21"/>
    <mergeCell ref="A24:B24"/>
    <mergeCell ref="A23:B23"/>
    <mergeCell ref="A22:B22"/>
    <mergeCell ref="M21:N21"/>
    <mergeCell ref="O21:P21"/>
    <mergeCell ref="Q21:R21"/>
    <mergeCell ref="I21:J21"/>
    <mergeCell ref="K21:L21"/>
    <mergeCell ref="A27:B27"/>
    <mergeCell ref="A26:B26"/>
    <mergeCell ref="A25:B25"/>
  </mergeCells>
  <hyperlinks>
    <hyperlink ref="D1" location="MENU!B28" display="MENU" xr:uid="{544CB117-9271-4859-A9C2-3D2DF1FFF9C6}"/>
  </hyperlinks>
  <pageMargins left="0.511811024" right="0.511811024" top="0.78740157499999996" bottom="0.78740157499999996" header="0.31496062000000002" footer="0.31496062000000002"/>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6E2F8-CBDA-4065-B2E0-488D4A9CC820}">
  <sheetPr>
    <pageSetUpPr fitToPage="1"/>
  </sheetPr>
  <dimension ref="A1:CO374"/>
  <sheetViews>
    <sheetView showGridLines="0" zoomScaleNormal="100" workbookViewId="0"/>
  </sheetViews>
  <sheetFormatPr defaultColWidth="4.75" defaultRowHeight="20.100000000000001" customHeight="1" x14ac:dyDescent="0.25"/>
  <cols>
    <col min="1" max="18" width="8.625" style="241" customWidth="1"/>
    <col min="19" max="19" width="15.625" style="208" customWidth="1"/>
    <col min="20" max="22" width="25.625" style="208" customWidth="1"/>
    <col min="23" max="35" width="20.625" style="209" customWidth="1"/>
    <col min="36" max="80" width="4.75" style="209" customWidth="1"/>
    <col min="81" max="93" width="4.75" style="210" customWidth="1"/>
    <col min="94" max="128" width="4.75" style="209" customWidth="1"/>
    <col min="129" max="16384" width="4.75" style="209"/>
  </cols>
  <sheetData>
    <row r="1" spans="1:21" ht="140.1" customHeight="1" x14ac:dyDescent="0.25">
      <c r="A1" s="274"/>
      <c r="B1" s="274"/>
      <c r="C1" s="274"/>
      <c r="D1" s="274"/>
      <c r="E1" s="274"/>
      <c r="F1" s="274"/>
      <c r="G1" s="274"/>
      <c r="H1" s="274"/>
      <c r="I1" s="274"/>
      <c r="J1" s="274"/>
      <c r="K1" s="274"/>
      <c r="L1" s="274"/>
      <c r="M1" s="274"/>
      <c r="N1" s="274"/>
      <c r="O1" s="274"/>
      <c r="P1" s="231"/>
      <c r="Q1" s="231"/>
      <c r="R1" s="231"/>
      <c r="T1" s="206" t="s">
        <v>698</v>
      </c>
    </row>
    <row r="2" spans="1:21" ht="5.0999999999999996" customHeight="1" x14ac:dyDescent="0.25"/>
    <row r="3" spans="1:21" ht="5.0999999999999996" customHeight="1" x14ac:dyDescent="0.25">
      <c r="A3" s="274"/>
      <c r="B3" s="274"/>
      <c r="C3" s="274"/>
      <c r="D3" s="274"/>
      <c r="E3" s="274"/>
      <c r="F3" s="274"/>
      <c r="G3" s="274"/>
      <c r="H3" s="274"/>
      <c r="I3" s="274"/>
      <c r="J3" s="274"/>
      <c r="K3" s="274"/>
      <c r="L3" s="274"/>
      <c r="M3" s="274"/>
      <c r="N3" s="274"/>
      <c r="O3" s="274"/>
      <c r="P3" s="274"/>
      <c r="Q3" s="274"/>
      <c r="R3" s="274"/>
    </row>
    <row r="5" spans="1:21" ht="20.100000000000001" customHeight="1" x14ac:dyDescent="0.25">
      <c r="A5" s="50" t="s">
        <v>79</v>
      </c>
      <c r="B5" s="50"/>
      <c r="C5" s="50"/>
      <c r="D5" s="50"/>
      <c r="E5" s="50"/>
      <c r="F5" s="50"/>
      <c r="G5" s="50"/>
      <c r="H5" s="50"/>
      <c r="I5" s="50"/>
      <c r="J5" s="50"/>
      <c r="K5" s="50"/>
      <c r="L5" s="50"/>
      <c r="M5" s="50"/>
      <c r="N5" s="50"/>
      <c r="O5" s="50"/>
      <c r="P5" s="50"/>
      <c r="Q5" s="50"/>
      <c r="R5" s="50"/>
    </row>
    <row r="6" spans="1:21" ht="20.100000000000001" customHeight="1" x14ac:dyDescent="0.25">
      <c r="A6" s="46" t="s">
        <v>212</v>
      </c>
      <c r="B6" s="46"/>
      <c r="C6" s="46"/>
      <c r="D6" s="46"/>
      <c r="E6" s="46"/>
      <c r="F6" s="46"/>
      <c r="G6" s="46"/>
      <c r="H6" s="46"/>
      <c r="I6" s="46"/>
      <c r="J6" s="46"/>
      <c r="K6" s="46"/>
      <c r="L6" s="46"/>
      <c r="M6" s="46"/>
      <c r="N6" s="46"/>
      <c r="O6" s="46"/>
      <c r="P6" s="46"/>
      <c r="Q6" s="46"/>
      <c r="R6" s="46"/>
    </row>
    <row r="8" spans="1:21" ht="20.100000000000001" customHeight="1" x14ac:dyDescent="0.25">
      <c r="A8" s="21" t="s">
        <v>8</v>
      </c>
      <c r="B8" s="21"/>
      <c r="C8" s="21"/>
      <c r="D8" s="21"/>
      <c r="E8" s="21"/>
      <c r="F8" s="21"/>
      <c r="G8" s="21"/>
      <c r="H8" s="21"/>
      <c r="I8" s="21"/>
      <c r="J8" s="21"/>
      <c r="K8" s="21"/>
      <c r="L8" s="21"/>
      <c r="M8" s="21"/>
      <c r="N8" s="21"/>
      <c r="O8" s="21"/>
      <c r="P8" s="21"/>
      <c r="Q8" s="21"/>
      <c r="R8" s="21"/>
    </row>
    <row r="10" spans="1:21" ht="39.950000000000003" customHeight="1" x14ac:dyDescent="0.25">
      <c r="A10" s="364" t="s">
        <v>5</v>
      </c>
      <c r="B10" s="39" t="s">
        <v>178</v>
      </c>
      <c r="C10" s="39"/>
      <c r="D10" s="39"/>
      <c r="E10" s="39" t="s">
        <v>6</v>
      </c>
      <c r="F10" s="39"/>
      <c r="G10" s="39"/>
      <c r="H10" s="39" t="s">
        <v>7</v>
      </c>
      <c r="I10" s="39"/>
      <c r="J10" s="39"/>
      <c r="K10" s="39" t="s">
        <v>237</v>
      </c>
      <c r="L10" s="39"/>
      <c r="M10" s="39"/>
      <c r="N10" s="39" t="s">
        <v>238</v>
      </c>
      <c r="O10" s="39"/>
      <c r="P10" s="39" t="s">
        <v>239</v>
      </c>
      <c r="Q10" s="39"/>
      <c r="R10" s="39"/>
      <c r="T10" s="211" t="s">
        <v>2</v>
      </c>
      <c r="U10" s="211"/>
    </row>
    <row r="11" spans="1:21" ht="20.100000000000001" customHeight="1" x14ac:dyDescent="0.25">
      <c r="A11" s="275">
        <v>1</v>
      </c>
      <c r="B11" s="36">
        <f>'AMOSTRA DOS TERRENOS'!H9</f>
        <v>180000</v>
      </c>
      <c r="C11" s="36"/>
      <c r="D11" s="36"/>
      <c r="E11" s="36">
        <f>'AMOSTRA DOS TERRENOS'!I9</f>
        <v>300</v>
      </c>
      <c r="F11" s="36"/>
      <c r="G11" s="36"/>
      <c r="H11" s="35">
        <f>B11/E11</f>
        <v>600</v>
      </c>
      <c r="I11" s="35"/>
      <c r="J11" s="35"/>
      <c r="K11" s="22" t="s">
        <v>190</v>
      </c>
      <c r="L11" s="22"/>
      <c r="M11" s="22"/>
      <c r="N11" s="45">
        <f>VLOOKUP(K11,$T$12:$U$13,2,0)</f>
        <v>0.9</v>
      </c>
      <c r="O11" s="45"/>
      <c r="P11" s="30">
        <f>H11*N11</f>
        <v>540</v>
      </c>
      <c r="Q11" s="30"/>
      <c r="R11" s="30"/>
      <c r="T11" s="212" t="s">
        <v>191</v>
      </c>
      <c r="U11" s="212" t="s">
        <v>3</v>
      </c>
    </row>
    <row r="12" spans="1:21" ht="20.100000000000001" customHeight="1" x14ac:dyDescent="0.25">
      <c r="A12" s="276">
        <v>2</v>
      </c>
      <c r="B12" s="36">
        <f>'AMOSTRA DOS TERRENOS'!H10</f>
        <v>200000</v>
      </c>
      <c r="C12" s="36"/>
      <c r="D12" s="36"/>
      <c r="E12" s="36">
        <f>'AMOSTRA DOS TERRENOS'!I10</f>
        <v>320</v>
      </c>
      <c r="F12" s="36"/>
      <c r="G12" s="36"/>
      <c r="H12" s="18">
        <f>B12/E12</f>
        <v>625</v>
      </c>
      <c r="I12" s="18"/>
      <c r="J12" s="18"/>
      <c r="K12" s="27" t="s">
        <v>190</v>
      </c>
      <c r="L12" s="27"/>
      <c r="M12" s="27"/>
      <c r="N12" s="16">
        <f>VLOOKUP(K12,$T$12:$U$13,2,0)</f>
        <v>0.9</v>
      </c>
      <c r="O12" s="16"/>
      <c r="P12" s="18">
        <f>H12*N12</f>
        <v>562.5</v>
      </c>
      <c r="Q12" s="18"/>
      <c r="R12" s="18"/>
      <c r="T12" s="208" t="s">
        <v>190</v>
      </c>
      <c r="U12" s="213">
        <v>0.9</v>
      </c>
    </row>
    <row r="13" spans="1:21" ht="20.100000000000001" customHeight="1" x14ac:dyDescent="0.25">
      <c r="A13" s="276">
        <v>3</v>
      </c>
      <c r="B13" s="36">
        <f>'AMOSTRA DOS TERRENOS'!H11</f>
        <v>110000</v>
      </c>
      <c r="C13" s="36"/>
      <c r="D13" s="36"/>
      <c r="E13" s="36">
        <f>'AMOSTRA DOS TERRENOS'!I11</f>
        <v>150</v>
      </c>
      <c r="F13" s="36"/>
      <c r="G13" s="36"/>
      <c r="H13" s="18">
        <f t="shared" ref="H13:H14" si="0">B13/E13</f>
        <v>733.33333333333337</v>
      </c>
      <c r="I13" s="18"/>
      <c r="J13" s="18"/>
      <c r="K13" s="27" t="s">
        <v>190</v>
      </c>
      <c r="L13" s="27"/>
      <c r="M13" s="27"/>
      <c r="N13" s="16">
        <f>VLOOKUP(K13,$T$12:$U$13,2,0)</f>
        <v>0.9</v>
      </c>
      <c r="O13" s="16"/>
      <c r="P13" s="18">
        <f t="shared" ref="P13:P14" si="1">H13*N13</f>
        <v>660</v>
      </c>
      <c r="Q13" s="18"/>
      <c r="R13" s="18"/>
      <c r="T13" s="208" t="s">
        <v>4</v>
      </c>
      <c r="U13" s="213">
        <v>1</v>
      </c>
    </row>
    <row r="14" spans="1:21" ht="20.100000000000001" customHeight="1" x14ac:dyDescent="0.25">
      <c r="A14" s="276">
        <v>4</v>
      </c>
      <c r="B14" s="36">
        <f>'AMOSTRA DOS TERRENOS'!H12</f>
        <v>110000</v>
      </c>
      <c r="C14" s="36"/>
      <c r="D14" s="36"/>
      <c r="E14" s="36">
        <f>'AMOSTRA DOS TERRENOS'!I12</f>
        <v>80</v>
      </c>
      <c r="F14" s="36"/>
      <c r="G14" s="36"/>
      <c r="H14" s="18">
        <f t="shared" si="0"/>
        <v>1375</v>
      </c>
      <c r="I14" s="18"/>
      <c r="J14" s="18"/>
      <c r="K14" s="27" t="s">
        <v>190</v>
      </c>
      <c r="L14" s="27"/>
      <c r="M14" s="27"/>
      <c r="N14" s="16">
        <f>VLOOKUP(K14,$T$12:$U$13,2,0)</f>
        <v>0.9</v>
      </c>
      <c r="O14" s="16"/>
      <c r="P14" s="18">
        <f t="shared" si="1"/>
        <v>1237.5</v>
      </c>
      <c r="Q14" s="18"/>
      <c r="R14" s="18"/>
    </row>
    <row r="15" spans="1:21" ht="20.100000000000001" customHeight="1" x14ac:dyDescent="0.25">
      <c r="A15" s="276">
        <v>5</v>
      </c>
      <c r="B15" s="36">
        <f>'AMOSTRA DOS TERRENOS'!H13</f>
        <v>150000</v>
      </c>
      <c r="C15" s="36"/>
      <c r="D15" s="36"/>
      <c r="E15" s="36">
        <f>'AMOSTRA DOS TERRENOS'!I13</f>
        <v>195</v>
      </c>
      <c r="F15" s="36"/>
      <c r="G15" s="36"/>
      <c r="H15" s="18">
        <f>B15/E15</f>
        <v>769.23076923076928</v>
      </c>
      <c r="I15" s="18"/>
      <c r="J15" s="18"/>
      <c r="K15" s="27" t="s">
        <v>4</v>
      </c>
      <c r="L15" s="27"/>
      <c r="M15" s="27"/>
      <c r="N15" s="16">
        <f>VLOOKUP(K15,$T$12:$U$13,2,0)</f>
        <v>1</v>
      </c>
      <c r="O15" s="16"/>
      <c r="P15" s="18">
        <f>H15*N15</f>
        <v>769.23076923076928</v>
      </c>
      <c r="Q15" s="18"/>
      <c r="R15" s="18"/>
    </row>
    <row r="17" spans="1:18" ht="20.100000000000001" customHeight="1" x14ac:dyDescent="0.25">
      <c r="L17" s="22" t="s">
        <v>22</v>
      </c>
      <c r="M17" s="22"/>
      <c r="N17" s="22"/>
      <c r="O17" s="22"/>
      <c r="P17" s="30">
        <f>AVERAGE(P11:R15)</f>
        <v>753.84615384615392</v>
      </c>
      <c r="Q17" s="30"/>
      <c r="R17" s="30"/>
    </row>
    <row r="18" spans="1:18" ht="20.100000000000001" customHeight="1" x14ac:dyDescent="0.25">
      <c r="L18" s="17" t="s">
        <v>23</v>
      </c>
      <c r="M18" s="17"/>
      <c r="N18" s="17"/>
      <c r="O18" s="17"/>
      <c r="P18" s="30">
        <f>STDEVA(P11:R15)</f>
        <v>285.17904813825527</v>
      </c>
      <c r="Q18" s="30"/>
      <c r="R18" s="30"/>
    </row>
    <row r="19" spans="1:18" ht="20.100000000000001" customHeight="1" x14ac:dyDescent="0.25">
      <c r="L19" s="27" t="s">
        <v>21</v>
      </c>
      <c r="M19" s="27"/>
      <c r="N19" s="27"/>
      <c r="O19" s="27"/>
      <c r="P19" s="31">
        <f>P18/P17</f>
        <v>0.37829873732625696</v>
      </c>
      <c r="Q19" s="31"/>
      <c r="R19" s="31"/>
    </row>
    <row r="22" spans="1:18" ht="20.100000000000001" customHeight="1" x14ac:dyDescent="0.25">
      <c r="A22" s="21" t="s">
        <v>15</v>
      </c>
      <c r="B22" s="21"/>
      <c r="C22" s="21"/>
      <c r="D22" s="21"/>
      <c r="E22" s="21"/>
      <c r="F22" s="21"/>
      <c r="G22" s="21"/>
      <c r="H22" s="21"/>
      <c r="I22" s="21"/>
      <c r="J22" s="21"/>
      <c r="K22" s="21"/>
      <c r="L22" s="21"/>
      <c r="M22" s="21"/>
      <c r="N22" s="21"/>
      <c r="O22" s="21"/>
      <c r="P22" s="21"/>
      <c r="Q22" s="21"/>
      <c r="R22" s="21"/>
    </row>
    <row r="24" spans="1:18" ht="80.099999999999994" customHeight="1" x14ac:dyDescent="0.25">
      <c r="A24" s="34" t="s">
        <v>62</v>
      </c>
      <c r="B24" s="34"/>
      <c r="C24" s="34"/>
      <c r="D24" s="34"/>
      <c r="E24" s="34"/>
      <c r="F24" s="34"/>
      <c r="G24" s="34"/>
      <c r="H24" s="34"/>
      <c r="I24" s="34"/>
      <c r="J24" s="34"/>
      <c r="K24" s="34"/>
      <c r="L24" s="34"/>
      <c r="M24" s="34"/>
      <c r="N24" s="34"/>
      <c r="O24" s="34"/>
      <c r="P24" s="34"/>
      <c r="Q24" s="34"/>
      <c r="R24" s="34"/>
    </row>
    <row r="26" spans="1:18" ht="20.100000000000001" customHeight="1" x14ac:dyDescent="0.25">
      <c r="A26" s="39" t="s">
        <v>9</v>
      </c>
      <c r="B26" s="39"/>
      <c r="C26" s="39"/>
      <c r="D26" s="39"/>
      <c r="E26" s="39"/>
      <c r="F26" s="39"/>
      <c r="G26" s="39"/>
      <c r="H26" s="39" t="s">
        <v>63</v>
      </c>
      <c r="I26" s="39"/>
      <c r="J26" s="39" t="s">
        <v>188</v>
      </c>
      <c r="K26" s="39"/>
      <c r="L26" s="39"/>
      <c r="M26" s="39"/>
      <c r="N26" s="39"/>
      <c r="O26" s="39" t="s">
        <v>189</v>
      </c>
      <c r="P26" s="39"/>
      <c r="Q26" s="39"/>
      <c r="R26" s="39"/>
    </row>
    <row r="27" spans="1:18" ht="20.100000000000001" customHeight="1" x14ac:dyDescent="0.25">
      <c r="A27" s="22" t="s">
        <v>10</v>
      </c>
      <c r="B27" s="22"/>
      <c r="C27" s="22"/>
      <c r="D27" s="22"/>
      <c r="E27" s="22"/>
      <c r="F27" s="22"/>
      <c r="G27" s="22"/>
      <c r="H27" s="56" t="s">
        <v>214</v>
      </c>
      <c r="I27" s="56"/>
      <c r="J27" s="22" t="s">
        <v>183</v>
      </c>
      <c r="K27" s="22"/>
      <c r="L27" s="22"/>
      <c r="M27" s="22"/>
      <c r="N27" s="22"/>
      <c r="O27" s="30">
        <v>1</v>
      </c>
      <c r="P27" s="30"/>
      <c r="Q27" s="30"/>
      <c r="R27" s="30"/>
    </row>
    <row r="28" spans="1:18" ht="20.100000000000001" customHeight="1" x14ac:dyDescent="0.25">
      <c r="A28" s="27" t="s">
        <v>13</v>
      </c>
      <c r="B28" s="27"/>
      <c r="C28" s="27"/>
      <c r="D28" s="27"/>
      <c r="E28" s="27"/>
      <c r="F28" s="27"/>
      <c r="G28" s="27"/>
      <c r="H28" s="63" t="s">
        <v>215</v>
      </c>
      <c r="I28" s="63"/>
      <c r="J28" s="27" t="s">
        <v>184</v>
      </c>
      <c r="K28" s="27"/>
      <c r="L28" s="27"/>
      <c r="M28" s="27"/>
      <c r="N28" s="27"/>
      <c r="O28" s="18">
        <v>1</v>
      </c>
      <c r="P28" s="18"/>
      <c r="Q28" s="18"/>
      <c r="R28" s="18"/>
    </row>
    <row r="29" spans="1:18" ht="20.100000000000001" customHeight="1" x14ac:dyDescent="0.25">
      <c r="A29" s="27" t="s">
        <v>14</v>
      </c>
      <c r="B29" s="27"/>
      <c r="C29" s="27"/>
      <c r="D29" s="27"/>
      <c r="E29" s="27"/>
      <c r="F29" s="27"/>
      <c r="G29" s="27"/>
      <c r="H29" s="63" t="s">
        <v>216</v>
      </c>
      <c r="I29" s="63"/>
      <c r="J29" s="27" t="s">
        <v>185</v>
      </c>
      <c r="K29" s="27"/>
      <c r="L29" s="27"/>
      <c r="M29" s="27"/>
      <c r="N29" s="27"/>
      <c r="O29" s="18">
        <v>1</v>
      </c>
      <c r="P29" s="18"/>
      <c r="Q29" s="18"/>
      <c r="R29" s="18"/>
    </row>
    <row r="30" spans="1:18" ht="20.100000000000001" customHeight="1" x14ac:dyDescent="0.25">
      <c r="A30" s="27" t="s">
        <v>11</v>
      </c>
      <c r="B30" s="27"/>
      <c r="C30" s="27"/>
      <c r="D30" s="27"/>
      <c r="E30" s="27"/>
      <c r="F30" s="27"/>
      <c r="G30" s="27"/>
      <c r="H30" s="63" t="s">
        <v>217</v>
      </c>
      <c r="I30" s="63"/>
      <c r="J30" s="27" t="s">
        <v>186</v>
      </c>
      <c r="K30" s="27"/>
      <c r="L30" s="27"/>
      <c r="M30" s="27"/>
      <c r="N30" s="27"/>
      <c r="O30" s="18">
        <v>1</v>
      </c>
      <c r="P30" s="18"/>
      <c r="Q30" s="18"/>
      <c r="R30" s="18"/>
    </row>
    <row r="31" spans="1:18" ht="20.100000000000001" customHeight="1" x14ac:dyDescent="0.25">
      <c r="A31" s="27" t="s">
        <v>12</v>
      </c>
      <c r="B31" s="27"/>
      <c r="C31" s="27"/>
      <c r="D31" s="27"/>
      <c r="E31" s="27"/>
      <c r="F31" s="27"/>
      <c r="G31" s="27"/>
      <c r="H31" s="63" t="s">
        <v>218</v>
      </c>
      <c r="I31" s="63"/>
      <c r="J31" s="27" t="s">
        <v>187</v>
      </c>
      <c r="K31" s="27"/>
      <c r="L31" s="27"/>
      <c r="M31" s="27"/>
      <c r="N31" s="27"/>
      <c r="O31" s="18">
        <v>1</v>
      </c>
      <c r="P31" s="18"/>
      <c r="Q31" s="18"/>
      <c r="R31" s="18"/>
    </row>
    <row r="34" spans="1:25" ht="20.100000000000001" customHeight="1" x14ac:dyDescent="0.25">
      <c r="A34" s="39" t="s">
        <v>19</v>
      </c>
      <c r="B34" s="39"/>
      <c r="C34" s="39"/>
      <c r="D34" s="39"/>
      <c r="E34" s="47" t="s">
        <v>20</v>
      </c>
      <c r="F34" s="47"/>
      <c r="G34" s="47"/>
      <c r="H34" s="47"/>
      <c r="I34" s="47"/>
      <c r="J34" s="39" t="s">
        <v>16</v>
      </c>
      <c r="K34" s="39"/>
    </row>
    <row r="35" spans="1:25" ht="20.100000000000001" customHeight="1" x14ac:dyDescent="0.25">
      <c r="A35" s="39"/>
      <c r="B35" s="39"/>
      <c r="C35" s="39"/>
      <c r="D35" s="39"/>
      <c r="E35" s="278" t="s">
        <v>214</v>
      </c>
      <c r="F35" s="278" t="s">
        <v>215</v>
      </c>
      <c r="G35" s="278" t="s">
        <v>216</v>
      </c>
      <c r="H35" s="278" t="s">
        <v>217</v>
      </c>
      <c r="I35" s="278" t="s">
        <v>218</v>
      </c>
      <c r="J35" s="39"/>
      <c r="K35" s="39"/>
    </row>
    <row r="36" spans="1:25" ht="20.100000000000001" customHeight="1" x14ac:dyDescent="0.25">
      <c r="A36" s="47"/>
      <c r="B36" s="47"/>
      <c r="C36" s="47"/>
      <c r="D36" s="47"/>
      <c r="E36" s="238">
        <v>1</v>
      </c>
      <c r="F36" s="238">
        <v>0.95</v>
      </c>
      <c r="G36" s="238">
        <v>0.8</v>
      </c>
      <c r="H36" s="238">
        <v>1</v>
      </c>
      <c r="I36" s="238">
        <v>1</v>
      </c>
      <c r="J36" s="30">
        <f>SUM(E36:I36)-COUNT(E36:I36)+1</f>
        <v>0.75</v>
      </c>
      <c r="K36" s="30"/>
    </row>
    <row r="38" spans="1:25" ht="39.950000000000003" customHeight="1" x14ac:dyDescent="0.25">
      <c r="A38" s="278" t="s">
        <v>5</v>
      </c>
      <c r="B38" s="25" t="str">
        <f t="shared" ref="B38:B43" si="2">P10</f>
        <v>Valor unitário ajustado ao fator</v>
      </c>
      <c r="C38" s="25"/>
      <c r="D38" s="25"/>
      <c r="E38" s="278" t="s">
        <v>214</v>
      </c>
      <c r="F38" s="278" t="s">
        <v>215</v>
      </c>
      <c r="G38" s="278" t="s">
        <v>216</v>
      </c>
      <c r="H38" s="278" t="s">
        <v>217</v>
      </c>
      <c r="I38" s="278" t="s">
        <v>218</v>
      </c>
      <c r="J38" s="25" t="s">
        <v>16</v>
      </c>
      <c r="K38" s="25"/>
      <c r="L38" s="25" t="s">
        <v>17</v>
      </c>
      <c r="M38" s="25"/>
      <c r="N38" s="25" t="s">
        <v>9</v>
      </c>
      <c r="O38" s="25"/>
      <c r="P38" s="25" t="s">
        <v>18</v>
      </c>
      <c r="Q38" s="25"/>
      <c r="R38" s="25"/>
      <c r="Y38" s="209" t="s">
        <v>235</v>
      </c>
    </row>
    <row r="39" spans="1:25" ht="20.100000000000001" customHeight="1" x14ac:dyDescent="0.25">
      <c r="A39" s="275">
        <v>1</v>
      </c>
      <c r="B39" s="30">
        <f t="shared" si="2"/>
        <v>540</v>
      </c>
      <c r="C39" s="30"/>
      <c r="D39" s="30"/>
      <c r="E39" s="238">
        <v>1</v>
      </c>
      <c r="F39" s="238">
        <v>0.95</v>
      </c>
      <c r="G39" s="238">
        <v>1</v>
      </c>
      <c r="H39" s="238">
        <v>1</v>
      </c>
      <c r="I39" s="238">
        <v>1</v>
      </c>
      <c r="J39" s="30">
        <f>SUM(E39:I39)-COUNT(E39:I39)+1</f>
        <v>0.95000000000000018</v>
      </c>
      <c r="K39" s="22"/>
      <c r="L39" s="30">
        <f t="shared" ref="L39:L43" si="3">$J$36</f>
        <v>0.75</v>
      </c>
      <c r="M39" s="22"/>
      <c r="N39" s="30">
        <f t="shared" ref="N39:N43" si="4">L39/J39</f>
        <v>0.78947368421052622</v>
      </c>
      <c r="O39" s="22"/>
      <c r="P39" s="30">
        <f t="shared" ref="P39:P43" si="5">B39*N39</f>
        <v>426.31578947368416</v>
      </c>
      <c r="Q39" s="30"/>
      <c r="R39" s="30"/>
      <c r="Y39" s="209">
        <v>1</v>
      </c>
    </row>
    <row r="40" spans="1:25" ht="20.100000000000001" customHeight="1" x14ac:dyDescent="0.25">
      <c r="A40" s="276">
        <v>2</v>
      </c>
      <c r="B40" s="18">
        <f t="shared" si="2"/>
        <v>562.5</v>
      </c>
      <c r="C40" s="18"/>
      <c r="D40" s="18"/>
      <c r="E40" s="235">
        <v>1</v>
      </c>
      <c r="F40" s="235">
        <v>0.95</v>
      </c>
      <c r="G40" s="235">
        <v>1</v>
      </c>
      <c r="H40" s="235">
        <v>1</v>
      </c>
      <c r="I40" s="235">
        <v>1</v>
      </c>
      <c r="J40" s="18">
        <f t="shared" ref="J40:J41" si="6">SUM(E40:I40)-COUNT(E40:I40)+1</f>
        <v>0.95000000000000018</v>
      </c>
      <c r="K40" s="27"/>
      <c r="L40" s="18">
        <f t="shared" si="3"/>
        <v>0.75</v>
      </c>
      <c r="M40" s="27"/>
      <c r="N40" s="18">
        <f t="shared" ref="N40:N41" si="7">L40/J40</f>
        <v>0.78947368421052622</v>
      </c>
      <c r="O40" s="27"/>
      <c r="P40" s="18">
        <f t="shared" ref="P40:P41" si="8">B40*N40</f>
        <v>444.07894736842098</v>
      </c>
      <c r="Q40" s="18"/>
      <c r="R40" s="18"/>
      <c r="Y40" s="209">
        <v>1</v>
      </c>
    </row>
    <row r="41" spans="1:25" ht="20.100000000000001" customHeight="1" x14ac:dyDescent="0.25">
      <c r="A41" s="276">
        <v>3</v>
      </c>
      <c r="B41" s="18">
        <f t="shared" si="2"/>
        <v>660</v>
      </c>
      <c r="C41" s="18"/>
      <c r="D41" s="18"/>
      <c r="E41" s="235">
        <v>0.95</v>
      </c>
      <c r="F41" s="235">
        <v>0.9</v>
      </c>
      <c r="G41" s="235">
        <v>0.8</v>
      </c>
      <c r="H41" s="235">
        <v>1</v>
      </c>
      <c r="I41" s="235">
        <v>1</v>
      </c>
      <c r="J41" s="18">
        <f t="shared" si="6"/>
        <v>0.65000000000000036</v>
      </c>
      <c r="K41" s="27"/>
      <c r="L41" s="18">
        <f t="shared" si="3"/>
        <v>0.75</v>
      </c>
      <c r="M41" s="27"/>
      <c r="N41" s="18">
        <f t="shared" si="7"/>
        <v>1.1538461538461533</v>
      </c>
      <c r="O41" s="27"/>
      <c r="P41" s="18">
        <f t="shared" si="8"/>
        <v>761.53846153846121</v>
      </c>
      <c r="Q41" s="18"/>
      <c r="R41" s="18"/>
      <c r="Y41" s="209">
        <v>1</v>
      </c>
    </row>
    <row r="42" spans="1:25" ht="20.100000000000001" customHeight="1" x14ac:dyDescent="0.25">
      <c r="A42" s="276">
        <v>4</v>
      </c>
      <c r="B42" s="18">
        <f t="shared" si="2"/>
        <v>1237.5</v>
      </c>
      <c r="C42" s="18"/>
      <c r="D42" s="18"/>
      <c r="E42" s="235">
        <v>1</v>
      </c>
      <c r="F42" s="235">
        <v>1</v>
      </c>
      <c r="G42" s="235">
        <v>0.7</v>
      </c>
      <c r="H42" s="235">
        <v>1</v>
      </c>
      <c r="I42" s="235">
        <v>1</v>
      </c>
      <c r="J42" s="18">
        <f t="shared" ref="J42:J43" si="9">SUM(E42:I42)-COUNT(E42:I42)+1</f>
        <v>0.70000000000000018</v>
      </c>
      <c r="K42" s="27"/>
      <c r="L42" s="18">
        <f t="shared" si="3"/>
        <v>0.75</v>
      </c>
      <c r="M42" s="27"/>
      <c r="N42" s="18">
        <f t="shared" si="4"/>
        <v>1.0714285714285712</v>
      </c>
      <c r="O42" s="27"/>
      <c r="P42" s="18">
        <f t="shared" si="5"/>
        <v>1325.8928571428569</v>
      </c>
      <c r="Q42" s="18"/>
      <c r="R42" s="18"/>
      <c r="Y42" s="209">
        <v>1</v>
      </c>
    </row>
    <row r="43" spans="1:25" ht="20.100000000000001" customHeight="1" x14ac:dyDescent="0.25">
      <c r="A43" s="276">
        <v>5</v>
      </c>
      <c r="B43" s="18">
        <f t="shared" si="2"/>
        <v>769.23076923076928</v>
      </c>
      <c r="C43" s="18"/>
      <c r="D43" s="18"/>
      <c r="E43" s="235">
        <v>0.95</v>
      </c>
      <c r="F43" s="235">
        <v>1</v>
      </c>
      <c r="G43" s="235">
        <v>1</v>
      </c>
      <c r="H43" s="235">
        <v>0.93</v>
      </c>
      <c r="I43" s="235">
        <v>1</v>
      </c>
      <c r="J43" s="18">
        <f t="shared" si="9"/>
        <v>0.88000000000000078</v>
      </c>
      <c r="K43" s="27"/>
      <c r="L43" s="18">
        <f t="shared" si="3"/>
        <v>0.75</v>
      </c>
      <c r="M43" s="27"/>
      <c r="N43" s="18">
        <f t="shared" si="4"/>
        <v>0.85227272727272652</v>
      </c>
      <c r="O43" s="27"/>
      <c r="P43" s="18">
        <f t="shared" si="5"/>
        <v>655.59440559440509</v>
      </c>
      <c r="Q43" s="18"/>
      <c r="R43" s="18"/>
      <c r="Y43" s="209">
        <v>1</v>
      </c>
    </row>
    <row r="45" spans="1:25" ht="20.100000000000001" customHeight="1" x14ac:dyDescent="0.25">
      <c r="E45" s="279"/>
      <c r="F45" s="279"/>
      <c r="G45" s="279"/>
      <c r="H45" s="279"/>
      <c r="I45" s="279"/>
      <c r="L45" s="22" t="s">
        <v>22</v>
      </c>
      <c r="M45" s="22"/>
      <c r="N45" s="22"/>
      <c r="O45" s="22"/>
      <c r="P45" s="30">
        <f>AVERAGE(P39:R43)</f>
        <v>722.6840922235657</v>
      </c>
      <c r="Q45" s="30"/>
      <c r="R45" s="30"/>
    </row>
    <row r="46" spans="1:25" ht="20.100000000000001" customHeight="1" x14ac:dyDescent="0.25">
      <c r="E46" s="247"/>
      <c r="L46" s="17" t="s">
        <v>23</v>
      </c>
      <c r="M46" s="17"/>
      <c r="N46" s="17"/>
      <c r="O46" s="17"/>
      <c r="P46" s="30">
        <f>STDEVA(P39:R43)</f>
        <v>365.83004925679461</v>
      </c>
      <c r="Q46" s="30"/>
      <c r="R46" s="30"/>
    </row>
    <row r="47" spans="1:25" ht="20.100000000000001" customHeight="1" x14ac:dyDescent="0.25">
      <c r="H47" s="280"/>
      <c r="L47" s="27" t="s">
        <v>21</v>
      </c>
      <c r="M47" s="27"/>
      <c r="N47" s="27"/>
      <c r="O47" s="27"/>
      <c r="P47" s="31">
        <f>P46/P45</f>
        <v>0.50621018670993989</v>
      </c>
      <c r="Q47" s="31"/>
      <c r="R47" s="31"/>
    </row>
    <row r="48" spans="1:25" ht="20.100000000000001" customHeight="1" x14ac:dyDescent="0.25">
      <c r="H48" s="280"/>
      <c r="P48" s="281"/>
      <c r="Q48" s="281"/>
      <c r="R48" s="281"/>
    </row>
    <row r="49" spans="1:18" ht="20.100000000000001" customHeight="1" x14ac:dyDescent="0.25">
      <c r="I49" s="2"/>
    </row>
    <row r="50" spans="1:18" ht="20.100000000000001" customHeight="1" x14ac:dyDescent="0.25">
      <c r="A50" s="28" t="s">
        <v>242</v>
      </c>
      <c r="B50" s="28"/>
      <c r="C50" s="28"/>
      <c r="D50" s="28"/>
      <c r="E50" s="28"/>
      <c r="F50" s="28"/>
      <c r="G50" s="28"/>
      <c r="H50" s="28"/>
      <c r="I50" s="28"/>
      <c r="J50" s="28"/>
      <c r="K50" s="28"/>
      <c r="L50" s="28"/>
      <c r="M50" s="28"/>
      <c r="N50" s="28"/>
      <c r="O50" s="28"/>
      <c r="P50" s="28"/>
      <c r="Q50" s="28"/>
      <c r="R50" s="28"/>
    </row>
    <row r="51" spans="1:18" ht="20.100000000000001" customHeight="1" x14ac:dyDescent="0.25">
      <c r="A51" s="3"/>
      <c r="B51" s="3"/>
      <c r="C51" s="3"/>
      <c r="D51" s="3"/>
      <c r="E51" s="3"/>
      <c r="F51" s="3"/>
      <c r="G51" s="3"/>
      <c r="H51" s="3"/>
      <c r="I51" s="4"/>
      <c r="J51" s="3"/>
      <c r="K51" s="3"/>
      <c r="L51" s="3"/>
      <c r="M51" s="3"/>
      <c r="N51" s="3"/>
      <c r="O51" s="3"/>
      <c r="P51" s="3"/>
      <c r="Q51" s="3"/>
      <c r="R51" s="3"/>
    </row>
    <row r="52" spans="1:18" ht="20.100000000000001" customHeight="1" x14ac:dyDescent="0.25">
      <c r="A52" s="3"/>
      <c r="B52" s="3"/>
      <c r="C52" s="3"/>
      <c r="D52" s="3"/>
      <c r="E52" s="3"/>
      <c r="F52" s="3"/>
      <c r="G52" s="3"/>
      <c r="H52" s="3"/>
      <c r="I52" s="4"/>
      <c r="J52" s="3"/>
      <c r="K52" s="3"/>
      <c r="L52" s="3"/>
      <c r="M52" s="3"/>
      <c r="N52" s="3"/>
      <c r="O52" s="3"/>
      <c r="P52" s="3"/>
      <c r="Q52" s="3"/>
      <c r="R52" s="3"/>
    </row>
    <row r="53" spans="1:18" ht="20.100000000000001" customHeight="1" x14ac:dyDescent="0.25">
      <c r="I53" s="2"/>
    </row>
    <row r="54" spans="1:18" ht="20.100000000000001" customHeight="1" x14ac:dyDescent="0.25">
      <c r="I54" s="2"/>
    </row>
    <row r="55" spans="1:18" ht="20.100000000000001" customHeight="1" x14ac:dyDescent="0.25">
      <c r="I55" s="2"/>
    </row>
    <row r="56" spans="1:18" ht="20.100000000000001" customHeight="1" x14ac:dyDescent="0.25">
      <c r="I56" s="2"/>
    </row>
    <row r="57" spans="1:18" ht="20.100000000000001" customHeight="1" x14ac:dyDescent="0.25">
      <c r="I57" s="2"/>
    </row>
    <row r="58" spans="1:18" ht="20.100000000000001" customHeight="1" x14ac:dyDescent="0.25">
      <c r="I58" s="2"/>
    </row>
    <row r="59" spans="1:18" ht="20.100000000000001" customHeight="1" x14ac:dyDescent="0.25">
      <c r="I59" s="2"/>
    </row>
    <row r="60" spans="1:18" ht="20.100000000000001" customHeight="1" x14ac:dyDescent="0.25">
      <c r="I60" s="2"/>
    </row>
    <row r="61" spans="1:18" ht="20.100000000000001" customHeight="1" x14ac:dyDescent="0.25">
      <c r="I61" s="2"/>
    </row>
    <row r="62" spans="1:18" ht="20.100000000000001" customHeight="1" x14ac:dyDescent="0.25">
      <c r="I62" s="2"/>
    </row>
    <row r="63" spans="1:18" ht="20.100000000000001" customHeight="1" x14ac:dyDescent="0.25">
      <c r="I63" s="2"/>
    </row>
    <row r="64" spans="1:18" ht="20.100000000000001" customHeight="1" x14ac:dyDescent="0.25">
      <c r="I64" s="2"/>
    </row>
    <row r="65" spans="1:18" ht="20.100000000000001" customHeight="1" x14ac:dyDescent="0.25">
      <c r="I65" s="2"/>
    </row>
    <row r="66" spans="1:18" ht="20.100000000000001" customHeight="1" x14ac:dyDescent="0.25">
      <c r="I66" s="2"/>
    </row>
    <row r="67" spans="1:18" ht="20.100000000000001" customHeight="1" x14ac:dyDescent="0.25">
      <c r="I67" s="2"/>
    </row>
    <row r="68" spans="1:18" ht="20.100000000000001" customHeight="1" x14ac:dyDescent="0.25">
      <c r="I68" s="2"/>
    </row>
    <row r="69" spans="1:18" ht="20.100000000000001" customHeight="1" x14ac:dyDescent="0.25">
      <c r="I69" s="2"/>
    </row>
    <row r="70" spans="1:18" ht="20.100000000000001" customHeight="1" x14ac:dyDescent="0.25">
      <c r="I70" s="2"/>
    </row>
    <row r="71" spans="1:18" ht="20.100000000000001" customHeight="1" x14ac:dyDescent="0.25">
      <c r="A71" s="28" t="s">
        <v>241</v>
      </c>
      <c r="B71" s="28"/>
      <c r="C71" s="28"/>
      <c r="D71" s="28"/>
      <c r="E71" s="28"/>
      <c r="F71" s="28"/>
      <c r="G71" s="28"/>
      <c r="H71" s="28"/>
      <c r="I71" s="28"/>
      <c r="J71" s="28"/>
      <c r="K71" s="28"/>
      <c r="L71" s="28"/>
      <c r="M71" s="28"/>
      <c r="N71" s="28"/>
      <c r="O71" s="28"/>
      <c r="P71" s="28"/>
      <c r="Q71" s="28"/>
      <c r="R71" s="28"/>
    </row>
    <row r="72" spans="1:18" ht="20.100000000000001" customHeight="1" x14ac:dyDescent="0.25">
      <c r="I72" s="2"/>
    </row>
    <row r="73" spans="1:18" ht="20.100000000000001" customHeight="1" x14ac:dyDescent="0.25">
      <c r="I73" s="2"/>
    </row>
    <row r="74" spans="1:18" ht="20.100000000000001" customHeight="1" x14ac:dyDescent="0.25">
      <c r="I74" s="2"/>
    </row>
    <row r="75" spans="1:18" ht="20.100000000000001" customHeight="1" x14ac:dyDescent="0.25">
      <c r="I75" s="2"/>
    </row>
    <row r="76" spans="1:18" ht="20.100000000000001" customHeight="1" x14ac:dyDescent="0.25">
      <c r="I76" s="2"/>
    </row>
    <row r="77" spans="1:18" ht="20.100000000000001" customHeight="1" x14ac:dyDescent="0.25">
      <c r="I77" s="2"/>
    </row>
    <row r="78" spans="1:18" ht="20.100000000000001" customHeight="1" x14ac:dyDescent="0.25">
      <c r="I78" s="2"/>
    </row>
    <row r="79" spans="1:18" ht="20.100000000000001" customHeight="1" x14ac:dyDescent="0.25">
      <c r="I79" s="2"/>
    </row>
    <row r="80" spans="1:18" ht="20.100000000000001" customHeight="1" x14ac:dyDescent="0.25">
      <c r="I80" s="2"/>
    </row>
    <row r="81" spans="1:18" ht="20.100000000000001" customHeight="1" x14ac:dyDescent="0.25">
      <c r="I81" s="2"/>
    </row>
    <row r="82" spans="1:18" ht="20.100000000000001" customHeight="1" x14ac:dyDescent="0.25">
      <c r="I82" s="2"/>
    </row>
    <row r="83" spans="1:18" ht="20.100000000000001" customHeight="1" x14ac:dyDescent="0.25">
      <c r="I83" s="2"/>
    </row>
    <row r="84" spans="1:18" ht="20.100000000000001" customHeight="1" x14ac:dyDescent="0.25">
      <c r="I84" s="2"/>
    </row>
    <row r="85" spans="1:18" ht="20.100000000000001" customHeight="1" x14ac:dyDescent="0.25">
      <c r="I85" s="2"/>
    </row>
    <row r="86" spans="1:18" ht="20.100000000000001" customHeight="1" x14ac:dyDescent="0.25">
      <c r="I86" s="2"/>
    </row>
    <row r="87" spans="1:18" ht="20.100000000000001" customHeight="1" x14ac:dyDescent="0.25">
      <c r="I87" s="2"/>
    </row>
    <row r="88" spans="1:18" ht="20.100000000000001" customHeight="1" x14ac:dyDescent="0.25">
      <c r="I88" s="2"/>
    </row>
    <row r="89" spans="1:18" ht="20.100000000000001" customHeight="1" x14ac:dyDescent="0.25">
      <c r="I89" s="2"/>
    </row>
    <row r="90" spans="1:18" ht="20.100000000000001" customHeight="1" x14ac:dyDescent="0.25">
      <c r="I90" s="2"/>
    </row>
    <row r="91" spans="1:18" ht="20.100000000000001" customHeight="1" x14ac:dyDescent="0.25">
      <c r="I91" s="2"/>
    </row>
    <row r="92" spans="1:18" ht="20.100000000000001" customHeight="1" x14ac:dyDescent="0.25">
      <c r="A92" s="28" t="s">
        <v>240</v>
      </c>
      <c r="B92" s="28"/>
      <c r="C92" s="28"/>
      <c r="D92" s="28"/>
      <c r="E92" s="28"/>
      <c r="F92" s="28"/>
      <c r="G92" s="28"/>
      <c r="H92" s="28"/>
      <c r="I92" s="28"/>
      <c r="J92" s="28"/>
      <c r="K92" s="28"/>
      <c r="L92" s="28"/>
      <c r="M92" s="28"/>
      <c r="N92" s="28"/>
      <c r="O92" s="28"/>
      <c r="P92" s="28"/>
      <c r="Q92" s="28"/>
      <c r="R92" s="28"/>
    </row>
    <row r="93" spans="1:18" ht="20.100000000000001" customHeight="1" x14ac:dyDescent="0.25">
      <c r="I93" s="2"/>
    </row>
    <row r="94" spans="1:18" ht="20.100000000000001" customHeight="1" x14ac:dyDescent="0.25">
      <c r="I94" s="2"/>
    </row>
    <row r="95" spans="1:18" ht="20.100000000000001" customHeight="1" x14ac:dyDescent="0.25">
      <c r="I95" s="2"/>
    </row>
    <row r="96" spans="1:18" ht="20.100000000000001" customHeight="1" x14ac:dyDescent="0.25">
      <c r="I96" s="2"/>
    </row>
    <row r="97" spans="9:9" ht="20.100000000000001" customHeight="1" x14ac:dyDescent="0.25">
      <c r="I97" s="2"/>
    </row>
    <row r="98" spans="9:9" ht="20.100000000000001" customHeight="1" x14ac:dyDescent="0.25">
      <c r="I98" s="2"/>
    </row>
    <row r="99" spans="9:9" ht="20.100000000000001" customHeight="1" x14ac:dyDescent="0.25">
      <c r="I99" s="2"/>
    </row>
    <row r="100" spans="9:9" ht="20.100000000000001" customHeight="1" x14ac:dyDescent="0.25">
      <c r="I100" s="2"/>
    </row>
    <row r="101" spans="9:9" ht="20.100000000000001" customHeight="1" x14ac:dyDescent="0.25">
      <c r="I101" s="2"/>
    </row>
    <row r="102" spans="9:9" ht="20.100000000000001" customHeight="1" x14ac:dyDescent="0.25">
      <c r="I102" s="2"/>
    </row>
    <row r="103" spans="9:9" ht="20.100000000000001" customHeight="1" x14ac:dyDescent="0.25">
      <c r="I103" s="2"/>
    </row>
    <row r="104" spans="9:9" ht="20.100000000000001" customHeight="1" x14ac:dyDescent="0.25">
      <c r="I104" s="2"/>
    </row>
    <row r="105" spans="9:9" ht="20.100000000000001" customHeight="1" x14ac:dyDescent="0.25">
      <c r="I105" s="2"/>
    </row>
    <row r="106" spans="9:9" ht="20.100000000000001" customHeight="1" x14ac:dyDescent="0.25">
      <c r="I106" s="2"/>
    </row>
    <row r="107" spans="9:9" ht="20.100000000000001" customHeight="1" x14ac:dyDescent="0.25">
      <c r="I107" s="2"/>
    </row>
    <row r="108" spans="9:9" ht="20.100000000000001" customHeight="1" x14ac:dyDescent="0.25">
      <c r="I108" s="2"/>
    </row>
    <row r="109" spans="9:9" ht="20.100000000000001" customHeight="1" x14ac:dyDescent="0.25">
      <c r="I109" s="2"/>
    </row>
    <row r="110" spans="9:9" ht="20.100000000000001" customHeight="1" x14ac:dyDescent="0.25">
      <c r="I110" s="2"/>
    </row>
    <row r="111" spans="9:9" ht="20.100000000000001" customHeight="1" x14ac:dyDescent="0.25">
      <c r="I111" s="2"/>
    </row>
    <row r="113" spans="1:18" ht="20.100000000000001" customHeight="1" x14ac:dyDescent="0.25">
      <c r="A113" s="21" t="s">
        <v>24</v>
      </c>
      <c r="B113" s="21"/>
      <c r="C113" s="21"/>
      <c r="D113" s="21"/>
      <c r="E113" s="21"/>
      <c r="F113" s="21"/>
      <c r="G113" s="21"/>
      <c r="H113" s="21"/>
      <c r="I113" s="21"/>
      <c r="J113" s="21"/>
      <c r="K113" s="21"/>
      <c r="L113" s="21"/>
      <c r="M113" s="21"/>
      <c r="N113" s="21"/>
      <c r="O113" s="21"/>
      <c r="P113" s="21"/>
      <c r="Q113" s="21"/>
      <c r="R113" s="21"/>
    </row>
    <row r="115" spans="1:18" ht="39.950000000000003" customHeight="1" x14ac:dyDescent="0.25">
      <c r="A115" s="25" t="s">
        <v>26</v>
      </c>
      <c r="B115" s="25"/>
      <c r="C115" s="25"/>
      <c r="D115" s="25"/>
      <c r="E115" s="25"/>
      <c r="F115" s="25"/>
      <c r="G115" s="25"/>
      <c r="H115" s="25"/>
      <c r="I115" s="278" t="s">
        <v>63</v>
      </c>
      <c r="J115" s="25" t="s">
        <v>25</v>
      </c>
      <c r="K115" s="25"/>
      <c r="L115" s="25"/>
      <c r="M115" s="25" t="s">
        <v>19</v>
      </c>
      <c r="N115" s="25"/>
      <c r="O115" s="25"/>
      <c r="P115" s="25" t="s">
        <v>27</v>
      </c>
      <c r="Q115" s="25"/>
      <c r="R115" s="25"/>
    </row>
    <row r="116" spans="1:18" ht="20.100000000000001" customHeight="1" x14ac:dyDescent="0.25">
      <c r="A116" s="17" t="s">
        <v>192</v>
      </c>
      <c r="B116" s="17"/>
      <c r="C116" s="17"/>
      <c r="D116" s="17"/>
      <c r="E116" s="17"/>
      <c r="F116" s="17"/>
      <c r="G116" s="17"/>
      <c r="H116" s="17"/>
      <c r="I116" s="241" t="s">
        <v>219</v>
      </c>
      <c r="J116" s="29">
        <v>0.15</v>
      </c>
      <c r="K116" s="29"/>
      <c r="L116" s="29"/>
      <c r="M116" s="29">
        <f>J116</f>
        <v>0.15</v>
      </c>
      <c r="N116" s="29"/>
      <c r="O116" s="29"/>
      <c r="P116" s="29">
        <f>(J116-M116)</f>
        <v>0</v>
      </c>
      <c r="Q116" s="29"/>
      <c r="R116" s="29"/>
    </row>
    <row r="117" spans="1:18" ht="20.100000000000001" customHeight="1" x14ac:dyDescent="0.25">
      <c r="A117" s="27" t="s">
        <v>193</v>
      </c>
      <c r="B117" s="27"/>
      <c r="C117" s="27"/>
      <c r="D117" s="27"/>
      <c r="E117" s="27"/>
      <c r="F117" s="27"/>
      <c r="G117" s="27"/>
      <c r="H117" s="27"/>
      <c r="I117" s="246" t="s">
        <v>220</v>
      </c>
      <c r="J117" s="15">
        <v>0.1</v>
      </c>
      <c r="K117" s="15"/>
      <c r="L117" s="15"/>
      <c r="M117" s="15">
        <f t="shared" ref="M117:M122" si="10">J117</f>
        <v>0.1</v>
      </c>
      <c r="N117" s="15"/>
      <c r="O117" s="15"/>
      <c r="P117" s="15">
        <f t="shared" ref="P117:P122" si="11">(J117-M117)</f>
        <v>0</v>
      </c>
      <c r="Q117" s="15"/>
      <c r="R117" s="15"/>
    </row>
    <row r="118" spans="1:18" ht="20.100000000000001" customHeight="1" x14ac:dyDescent="0.25">
      <c r="A118" s="27" t="s">
        <v>194</v>
      </c>
      <c r="B118" s="27"/>
      <c r="C118" s="27"/>
      <c r="D118" s="27"/>
      <c r="E118" s="27"/>
      <c r="F118" s="27"/>
      <c r="G118" s="27"/>
      <c r="H118" s="27"/>
      <c r="I118" s="246" t="s">
        <v>221</v>
      </c>
      <c r="J118" s="15">
        <v>0.05</v>
      </c>
      <c r="K118" s="15"/>
      <c r="L118" s="15"/>
      <c r="M118" s="15">
        <f t="shared" si="10"/>
        <v>0.05</v>
      </c>
      <c r="N118" s="15"/>
      <c r="O118" s="15"/>
      <c r="P118" s="15">
        <f t="shared" si="11"/>
        <v>0</v>
      </c>
      <c r="Q118" s="15"/>
      <c r="R118" s="15"/>
    </row>
    <row r="119" spans="1:18" ht="20.100000000000001" customHeight="1" x14ac:dyDescent="0.25">
      <c r="A119" s="27" t="s">
        <v>195</v>
      </c>
      <c r="B119" s="27"/>
      <c r="C119" s="27"/>
      <c r="D119" s="27"/>
      <c r="E119" s="27"/>
      <c r="F119" s="27"/>
      <c r="G119" s="27"/>
      <c r="H119" s="27"/>
      <c r="I119" s="246" t="s">
        <v>222</v>
      </c>
      <c r="J119" s="15">
        <v>0.15</v>
      </c>
      <c r="K119" s="15"/>
      <c r="L119" s="15"/>
      <c r="M119" s="15">
        <f t="shared" si="10"/>
        <v>0.15</v>
      </c>
      <c r="N119" s="15"/>
      <c r="O119" s="15"/>
      <c r="P119" s="15">
        <f t="shared" si="11"/>
        <v>0</v>
      </c>
      <c r="Q119" s="15"/>
      <c r="R119" s="15"/>
    </row>
    <row r="120" spans="1:18" ht="20.100000000000001" customHeight="1" x14ac:dyDescent="0.25">
      <c r="A120" s="27" t="s">
        <v>196</v>
      </c>
      <c r="B120" s="27"/>
      <c r="C120" s="27"/>
      <c r="D120" s="27"/>
      <c r="E120" s="27"/>
      <c r="F120" s="27"/>
      <c r="G120" s="27"/>
      <c r="H120" s="27"/>
      <c r="I120" s="246" t="s">
        <v>223</v>
      </c>
      <c r="J120" s="15">
        <v>0.1</v>
      </c>
      <c r="K120" s="15"/>
      <c r="L120" s="15"/>
      <c r="M120" s="15">
        <f t="shared" si="10"/>
        <v>0.1</v>
      </c>
      <c r="N120" s="15"/>
      <c r="O120" s="15"/>
      <c r="P120" s="15">
        <f t="shared" si="11"/>
        <v>0</v>
      </c>
      <c r="Q120" s="15"/>
      <c r="R120" s="15"/>
    </row>
    <row r="121" spans="1:18" ht="20.100000000000001" customHeight="1" x14ac:dyDescent="0.25">
      <c r="A121" s="27" t="s">
        <v>0</v>
      </c>
      <c r="B121" s="27"/>
      <c r="C121" s="27"/>
      <c r="D121" s="27"/>
      <c r="E121" s="27"/>
      <c r="F121" s="27"/>
      <c r="G121" s="27"/>
      <c r="H121" s="27"/>
      <c r="I121" s="246" t="s">
        <v>224</v>
      </c>
      <c r="J121" s="15">
        <v>0.3</v>
      </c>
      <c r="K121" s="15"/>
      <c r="L121" s="15"/>
      <c r="M121" s="15">
        <f t="shared" si="10"/>
        <v>0.3</v>
      </c>
      <c r="N121" s="15"/>
      <c r="O121" s="15"/>
      <c r="P121" s="15">
        <f t="shared" si="11"/>
        <v>0</v>
      </c>
      <c r="Q121" s="15"/>
      <c r="R121" s="15"/>
    </row>
    <row r="122" spans="1:18" ht="20.100000000000001" customHeight="1" x14ac:dyDescent="0.25">
      <c r="A122" s="27" t="s">
        <v>197</v>
      </c>
      <c r="B122" s="27"/>
      <c r="C122" s="27"/>
      <c r="D122" s="27"/>
      <c r="E122" s="27"/>
      <c r="F122" s="27"/>
      <c r="G122" s="27"/>
      <c r="H122" s="27"/>
      <c r="I122" s="246" t="s">
        <v>225</v>
      </c>
      <c r="J122" s="15">
        <v>0.05</v>
      </c>
      <c r="K122" s="15"/>
      <c r="L122" s="15"/>
      <c r="M122" s="15">
        <f t="shared" si="10"/>
        <v>0.05</v>
      </c>
      <c r="N122" s="15"/>
      <c r="O122" s="15"/>
      <c r="P122" s="15">
        <f t="shared" si="11"/>
        <v>0</v>
      </c>
      <c r="Q122" s="15"/>
      <c r="R122" s="15"/>
    </row>
    <row r="124" spans="1:18" ht="20.100000000000001" customHeight="1" x14ac:dyDescent="0.25">
      <c r="A124" s="22" t="s">
        <v>81</v>
      </c>
      <c r="B124" s="22"/>
      <c r="C124" s="22"/>
      <c r="D124" s="22"/>
      <c r="E124" s="22"/>
      <c r="F124" s="22"/>
      <c r="G124" s="22"/>
      <c r="H124" s="22"/>
      <c r="I124" s="22"/>
      <c r="J124" s="32">
        <f>1+(SUM(J116:L122))</f>
        <v>1.9</v>
      </c>
      <c r="K124" s="32"/>
      <c r="L124" s="32"/>
      <c r="M124" s="32">
        <f>1+(SUM(M116:O122))</f>
        <v>1.9</v>
      </c>
      <c r="N124" s="32"/>
      <c r="O124" s="32"/>
    </row>
    <row r="125" spans="1:18" ht="20.100000000000001" customHeight="1" x14ac:dyDescent="0.25">
      <c r="A125" s="26" t="s">
        <v>229</v>
      </c>
      <c r="B125" s="26"/>
      <c r="C125" s="26"/>
      <c r="D125" s="26"/>
      <c r="E125" s="26"/>
      <c r="F125" s="26"/>
      <c r="G125" s="26"/>
      <c r="H125" s="26"/>
      <c r="I125" s="26"/>
      <c r="J125" s="26"/>
      <c r="K125" s="26"/>
      <c r="L125" s="26"/>
      <c r="M125" s="26"/>
      <c r="N125" s="26"/>
      <c r="O125" s="26"/>
      <c r="P125" s="32">
        <f>SUM(P116:R122)</f>
        <v>0</v>
      </c>
      <c r="Q125" s="32"/>
      <c r="R125" s="32"/>
    </row>
    <row r="127" spans="1:18" ht="20.100000000000001" customHeight="1" x14ac:dyDescent="0.25">
      <c r="A127" s="25" t="s">
        <v>198</v>
      </c>
      <c r="B127" s="25"/>
      <c r="C127" s="25"/>
      <c r="D127" s="25"/>
      <c r="E127" s="25"/>
      <c r="F127" s="25"/>
      <c r="G127" s="25"/>
      <c r="H127" s="25"/>
      <c r="I127" s="24" t="s">
        <v>20</v>
      </c>
      <c r="J127" s="24"/>
      <c r="K127" s="24"/>
      <c r="L127" s="24"/>
      <c r="M127" s="24"/>
      <c r="N127" s="24"/>
      <c r="O127" s="24"/>
      <c r="P127" s="25" t="s">
        <v>3</v>
      </c>
      <c r="Q127" s="25"/>
      <c r="R127" s="25"/>
    </row>
    <row r="128" spans="1:18" ht="20.100000000000001" customHeight="1" x14ac:dyDescent="0.25">
      <c r="A128" s="25"/>
      <c r="B128" s="25"/>
      <c r="C128" s="25"/>
      <c r="D128" s="25"/>
      <c r="E128" s="25"/>
      <c r="F128" s="25"/>
      <c r="G128" s="25"/>
      <c r="H128" s="25"/>
      <c r="I128" s="282" t="s">
        <v>219</v>
      </c>
      <c r="J128" s="282" t="s">
        <v>220</v>
      </c>
      <c r="K128" s="282" t="s">
        <v>221</v>
      </c>
      <c r="L128" s="282" t="s">
        <v>222</v>
      </c>
      <c r="M128" s="282" t="s">
        <v>223</v>
      </c>
      <c r="N128" s="282" t="s">
        <v>224</v>
      </c>
      <c r="O128" s="282" t="s">
        <v>225</v>
      </c>
      <c r="P128" s="25"/>
      <c r="Q128" s="25"/>
      <c r="R128" s="25"/>
    </row>
    <row r="129" spans="1:28" ht="20.100000000000001" customHeight="1" x14ac:dyDescent="0.25">
      <c r="A129" s="24"/>
      <c r="B129" s="24"/>
      <c r="C129" s="24"/>
      <c r="D129" s="24"/>
      <c r="E129" s="24"/>
      <c r="F129" s="24"/>
      <c r="G129" s="24"/>
      <c r="H129" s="24"/>
      <c r="I129" s="237">
        <f>$M$116</f>
        <v>0.15</v>
      </c>
      <c r="J129" s="237">
        <f>$M$117</f>
        <v>0.1</v>
      </c>
      <c r="K129" s="237">
        <f>$M$118</f>
        <v>0.05</v>
      </c>
      <c r="L129" s="237">
        <f>$M$119</f>
        <v>0.15</v>
      </c>
      <c r="M129" s="237">
        <f>$M$120</f>
        <v>0.1</v>
      </c>
      <c r="N129" s="237"/>
      <c r="O129" s="237">
        <f>$M$122</f>
        <v>0.05</v>
      </c>
      <c r="P129" s="33">
        <f>1+(SUM(I129:O129))</f>
        <v>1.6</v>
      </c>
      <c r="Q129" s="33"/>
      <c r="R129" s="33"/>
    </row>
    <row r="131" spans="1:28" ht="20.100000000000001" customHeight="1" x14ac:dyDescent="0.25">
      <c r="A131" s="34" t="s">
        <v>80</v>
      </c>
      <c r="B131" s="34"/>
      <c r="C131" s="34"/>
      <c r="D131" s="34"/>
      <c r="E131" s="34"/>
      <c r="F131" s="34"/>
      <c r="G131" s="34"/>
      <c r="H131" s="34"/>
      <c r="I131" s="34"/>
      <c r="J131" s="34"/>
      <c r="K131" s="34"/>
      <c r="L131" s="34"/>
      <c r="M131" s="34"/>
      <c r="N131" s="34"/>
      <c r="O131" s="34"/>
      <c r="P131" s="34"/>
      <c r="Q131" s="34"/>
      <c r="R131" s="34"/>
    </row>
    <row r="132" spans="1:28" ht="20.100000000000001" customHeight="1" x14ac:dyDescent="0.25">
      <c r="A132" s="34"/>
      <c r="B132" s="34"/>
      <c r="C132" s="34"/>
      <c r="D132" s="34"/>
      <c r="E132" s="34"/>
      <c r="F132" s="34"/>
      <c r="G132" s="34"/>
      <c r="H132" s="34"/>
      <c r="I132" s="34"/>
      <c r="J132" s="34"/>
      <c r="K132" s="34"/>
      <c r="L132" s="34"/>
      <c r="M132" s="34"/>
      <c r="N132" s="34"/>
      <c r="O132" s="34"/>
      <c r="P132" s="34"/>
      <c r="Q132" s="34"/>
      <c r="R132" s="34"/>
    </row>
    <row r="133" spans="1:28" ht="20.100000000000001" customHeight="1" x14ac:dyDescent="0.25">
      <c r="A133" s="277"/>
      <c r="B133" s="277"/>
      <c r="C133" s="277"/>
      <c r="D133" s="277"/>
      <c r="E133" s="277"/>
      <c r="F133" s="277"/>
      <c r="G133" s="277"/>
      <c r="H133" s="277"/>
      <c r="I133" s="277"/>
      <c r="J133" s="277"/>
      <c r="K133" s="277"/>
      <c r="L133" s="277"/>
      <c r="M133" s="277"/>
      <c r="N133" s="277"/>
      <c r="O133" s="277"/>
      <c r="P133" s="277"/>
      <c r="Q133" s="277"/>
      <c r="R133" s="277"/>
    </row>
    <row r="135" spans="1:28" ht="39.950000000000003" customHeight="1" x14ac:dyDescent="0.25">
      <c r="A135" s="278" t="s">
        <v>5</v>
      </c>
      <c r="B135" s="25" t="str">
        <f t="shared" ref="B135:B140" si="12">P38</f>
        <v>Valor unitário homogeneizado</v>
      </c>
      <c r="C135" s="25"/>
      <c r="D135" s="25"/>
      <c r="E135" s="278"/>
      <c r="F135" s="278"/>
      <c r="G135" s="278"/>
      <c r="H135" s="278"/>
      <c r="I135" s="278" t="s">
        <v>219</v>
      </c>
      <c r="J135" s="278" t="s">
        <v>220</v>
      </c>
      <c r="K135" s="278" t="s">
        <v>221</v>
      </c>
      <c r="L135" s="278" t="s">
        <v>222</v>
      </c>
      <c r="M135" s="278" t="s">
        <v>223</v>
      </c>
      <c r="N135" s="278" t="s">
        <v>224</v>
      </c>
      <c r="O135" s="278" t="s">
        <v>225</v>
      </c>
      <c r="P135" s="25" t="s">
        <v>3</v>
      </c>
      <c r="Q135" s="25"/>
      <c r="R135" s="25"/>
      <c r="S135" s="209"/>
      <c r="T135" s="209"/>
      <c r="U135" s="209"/>
      <c r="V135" s="209"/>
      <c r="Y135" s="208"/>
      <c r="Z135" s="208" t="s">
        <v>180</v>
      </c>
      <c r="AA135" s="208" t="s">
        <v>181</v>
      </c>
      <c r="AB135" s="208" t="s">
        <v>182</v>
      </c>
    </row>
    <row r="136" spans="1:28" ht="20.100000000000001" customHeight="1" x14ac:dyDescent="0.25">
      <c r="A136" s="275">
        <v>1</v>
      </c>
      <c r="B136" s="35">
        <f t="shared" si="12"/>
        <v>426.31578947368416</v>
      </c>
      <c r="C136" s="35"/>
      <c r="D136" s="35"/>
      <c r="E136" s="237"/>
      <c r="F136" s="237"/>
      <c r="G136" s="237"/>
      <c r="H136" s="237"/>
      <c r="I136" s="237">
        <f>$J$116</f>
        <v>0.15</v>
      </c>
      <c r="J136" s="237">
        <f>$J$117</f>
        <v>0.1</v>
      </c>
      <c r="K136" s="237">
        <f>$J$118</f>
        <v>0.05</v>
      </c>
      <c r="L136" s="237">
        <f>$J$119</f>
        <v>0.15</v>
      </c>
      <c r="M136" s="237">
        <f>$J$120</f>
        <v>0.1</v>
      </c>
      <c r="N136" s="237"/>
      <c r="O136" s="237">
        <f>$J$122</f>
        <v>0.05</v>
      </c>
      <c r="P136" s="33">
        <f t="shared" ref="P136:P140" si="13">1+(SUM(I136:O136))</f>
        <v>1.6</v>
      </c>
      <c r="Q136" s="33"/>
      <c r="R136" s="33"/>
      <c r="S136" s="209"/>
      <c r="T136" s="209"/>
      <c r="U136" s="209"/>
      <c r="V136" s="209"/>
      <c r="Y136" s="208"/>
      <c r="Z136" s="208">
        <v>1</v>
      </c>
      <c r="AA136" s="214">
        <f t="shared" ref="AA136:AA140" si="14">P136</f>
        <v>1.6</v>
      </c>
      <c r="AB136" s="208">
        <v>1.9</v>
      </c>
    </row>
    <row r="137" spans="1:28" ht="20.100000000000001" customHeight="1" x14ac:dyDescent="0.25">
      <c r="A137" s="276">
        <v>2</v>
      </c>
      <c r="B137" s="18">
        <f t="shared" si="12"/>
        <v>444.07894736842098</v>
      </c>
      <c r="C137" s="18"/>
      <c r="D137" s="18"/>
      <c r="E137" s="236"/>
      <c r="F137" s="236"/>
      <c r="G137" s="236"/>
      <c r="H137" s="236"/>
      <c r="I137" s="236">
        <f t="shared" ref="I137:I140" si="15">$J$116</f>
        <v>0.15</v>
      </c>
      <c r="J137" s="236">
        <f t="shared" ref="J137:J140" si="16">$J$117</f>
        <v>0.1</v>
      </c>
      <c r="K137" s="236">
        <f t="shared" ref="K137:K140" si="17">$J$118</f>
        <v>0.05</v>
      </c>
      <c r="L137" s="236">
        <f t="shared" ref="L137:L140" si="18">$J$119</f>
        <v>0.15</v>
      </c>
      <c r="M137" s="236">
        <f t="shared" ref="M137:M140" si="19">$J$120</f>
        <v>0.1</v>
      </c>
      <c r="N137" s="236"/>
      <c r="O137" s="236">
        <f t="shared" ref="O137:O140" si="20">$J$122</f>
        <v>0.05</v>
      </c>
      <c r="P137" s="16">
        <f t="shared" si="13"/>
        <v>1.6</v>
      </c>
      <c r="Q137" s="16"/>
      <c r="R137" s="16"/>
      <c r="S137" s="209"/>
      <c r="T137" s="209"/>
      <c r="U137" s="209"/>
      <c r="V137" s="209"/>
      <c r="Y137" s="208"/>
      <c r="Z137" s="208">
        <v>1</v>
      </c>
      <c r="AA137" s="214">
        <f t="shared" si="14"/>
        <v>1.6</v>
      </c>
      <c r="AB137" s="208">
        <v>1.9</v>
      </c>
    </row>
    <row r="138" spans="1:28" ht="20.100000000000001" customHeight="1" x14ac:dyDescent="0.25">
      <c r="A138" s="276">
        <v>3</v>
      </c>
      <c r="B138" s="18">
        <f t="shared" si="12"/>
        <v>761.53846153846121</v>
      </c>
      <c r="C138" s="18"/>
      <c r="D138" s="18"/>
      <c r="E138" s="236"/>
      <c r="F138" s="236"/>
      <c r="G138" s="236"/>
      <c r="H138" s="236"/>
      <c r="I138" s="236">
        <f t="shared" si="15"/>
        <v>0.15</v>
      </c>
      <c r="J138" s="236">
        <f t="shared" si="16"/>
        <v>0.1</v>
      </c>
      <c r="K138" s="236">
        <f t="shared" si="17"/>
        <v>0.05</v>
      </c>
      <c r="L138" s="236">
        <f t="shared" si="18"/>
        <v>0.15</v>
      </c>
      <c r="M138" s="236">
        <f t="shared" si="19"/>
        <v>0.1</v>
      </c>
      <c r="N138" s="236">
        <f t="shared" ref="N138:N139" si="21">$J$121</f>
        <v>0.3</v>
      </c>
      <c r="O138" s="236">
        <f t="shared" si="20"/>
        <v>0.05</v>
      </c>
      <c r="P138" s="16">
        <f t="shared" si="13"/>
        <v>1.9</v>
      </c>
      <c r="Q138" s="16"/>
      <c r="R138" s="16"/>
      <c r="S138" s="209"/>
      <c r="T138" s="209"/>
      <c r="U138" s="209"/>
      <c r="V138" s="209"/>
      <c r="Y138" s="208"/>
      <c r="Z138" s="208">
        <v>1</v>
      </c>
      <c r="AA138" s="214">
        <f t="shared" si="14"/>
        <v>1.9</v>
      </c>
      <c r="AB138" s="208">
        <v>1.9</v>
      </c>
    </row>
    <row r="139" spans="1:28" ht="20.100000000000001" customHeight="1" x14ac:dyDescent="0.25">
      <c r="A139" s="276">
        <v>4</v>
      </c>
      <c r="B139" s="18">
        <f t="shared" si="12"/>
        <v>1325.8928571428569</v>
      </c>
      <c r="C139" s="18"/>
      <c r="D139" s="18"/>
      <c r="E139" s="236"/>
      <c r="F139" s="236"/>
      <c r="G139" s="236"/>
      <c r="H139" s="236"/>
      <c r="I139" s="236">
        <f t="shared" si="15"/>
        <v>0.15</v>
      </c>
      <c r="J139" s="236">
        <f t="shared" si="16"/>
        <v>0.1</v>
      </c>
      <c r="K139" s="236">
        <f t="shared" si="17"/>
        <v>0.05</v>
      </c>
      <c r="L139" s="236">
        <f t="shared" si="18"/>
        <v>0.15</v>
      </c>
      <c r="M139" s="236">
        <f t="shared" si="19"/>
        <v>0.1</v>
      </c>
      <c r="N139" s="236">
        <f t="shared" si="21"/>
        <v>0.3</v>
      </c>
      <c r="O139" s="236">
        <f t="shared" si="20"/>
        <v>0.05</v>
      </c>
      <c r="P139" s="16">
        <f t="shared" si="13"/>
        <v>1.9</v>
      </c>
      <c r="Q139" s="16"/>
      <c r="R139" s="16"/>
      <c r="S139" s="209"/>
      <c r="T139" s="209"/>
      <c r="U139" s="209"/>
      <c r="V139" s="209"/>
      <c r="Y139" s="208"/>
      <c r="Z139" s="208">
        <v>1</v>
      </c>
      <c r="AA139" s="214">
        <f t="shared" si="14"/>
        <v>1.9</v>
      </c>
      <c r="AB139" s="208">
        <v>1.9</v>
      </c>
    </row>
    <row r="140" spans="1:28" ht="20.100000000000001" customHeight="1" x14ac:dyDescent="0.25">
      <c r="A140" s="276">
        <v>5</v>
      </c>
      <c r="B140" s="18">
        <f t="shared" si="12"/>
        <v>655.59440559440509</v>
      </c>
      <c r="C140" s="18"/>
      <c r="D140" s="18"/>
      <c r="E140" s="236"/>
      <c r="F140" s="236"/>
      <c r="G140" s="236"/>
      <c r="H140" s="236"/>
      <c r="I140" s="236">
        <f t="shared" si="15"/>
        <v>0.15</v>
      </c>
      <c r="J140" s="236">
        <f t="shared" si="16"/>
        <v>0.1</v>
      </c>
      <c r="K140" s="236">
        <f t="shared" si="17"/>
        <v>0.05</v>
      </c>
      <c r="L140" s="236">
        <f t="shared" si="18"/>
        <v>0.15</v>
      </c>
      <c r="M140" s="236">
        <f t="shared" si="19"/>
        <v>0.1</v>
      </c>
      <c r="N140" s="236"/>
      <c r="O140" s="236">
        <f t="shared" si="20"/>
        <v>0.05</v>
      </c>
      <c r="P140" s="16">
        <f t="shared" si="13"/>
        <v>1.6</v>
      </c>
      <c r="Q140" s="16"/>
      <c r="R140" s="16"/>
      <c r="S140" s="209"/>
      <c r="T140" s="209"/>
      <c r="U140" s="209"/>
      <c r="V140" s="209"/>
      <c r="Y140" s="208"/>
      <c r="Z140" s="208">
        <v>1</v>
      </c>
      <c r="AA140" s="214">
        <f t="shared" si="14"/>
        <v>1.6</v>
      </c>
      <c r="AB140" s="208">
        <v>1.9</v>
      </c>
    </row>
    <row r="158" spans="1:18" ht="39.950000000000003" customHeight="1" x14ac:dyDescent="0.25">
      <c r="A158" s="278" t="s">
        <v>5</v>
      </c>
      <c r="B158" s="25" t="str">
        <f t="shared" ref="B158:B163" si="22">B135</f>
        <v>Valor unitário homogeneizado</v>
      </c>
      <c r="C158" s="25"/>
      <c r="D158" s="25"/>
      <c r="E158" s="25" t="s">
        <v>226</v>
      </c>
      <c r="F158" s="25"/>
      <c r="G158" s="25"/>
      <c r="H158" s="25" t="s">
        <v>227</v>
      </c>
      <c r="I158" s="25"/>
      <c r="J158" s="25"/>
      <c r="K158" s="25" t="s">
        <v>9</v>
      </c>
      <c r="L158" s="25"/>
      <c r="M158" s="25"/>
      <c r="N158" s="25" t="s">
        <v>28</v>
      </c>
      <c r="O158" s="25"/>
      <c r="P158" s="25"/>
      <c r="Q158" s="25"/>
      <c r="R158" s="25"/>
    </row>
    <row r="159" spans="1:18" ht="20.100000000000001" customHeight="1" x14ac:dyDescent="0.25">
      <c r="A159" s="275">
        <v>1</v>
      </c>
      <c r="B159" s="35">
        <f t="shared" si="22"/>
        <v>426.31578947368416</v>
      </c>
      <c r="C159" s="35"/>
      <c r="D159" s="35"/>
      <c r="E159" s="52">
        <f>P136</f>
        <v>1.6</v>
      </c>
      <c r="F159" s="52"/>
      <c r="G159" s="52"/>
      <c r="H159" s="52">
        <f>$P$129</f>
        <v>1.6</v>
      </c>
      <c r="I159" s="52"/>
      <c r="J159" s="52"/>
      <c r="K159" s="52">
        <f>H159/E159</f>
        <v>1</v>
      </c>
      <c r="L159" s="52"/>
      <c r="M159" s="52"/>
      <c r="N159" s="35">
        <f t="shared" ref="N159:N163" si="23">B159*K159</f>
        <v>426.31578947368416</v>
      </c>
      <c r="O159" s="35"/>
      <c r="P159" s="35"/>
      <c r="Q159" s="35"/>
      <c r="R159" s="35"/>
    </row>
    <row r="160" spans="1:18" ht="20.100000000000001" customHeight="1" x14ac:dyDescent="0.25">
      <c r="A160" s="276">
        <v>2</v>
      </c>
      <c r="B160" s="18">
        <f t="shared" si="22"/>
        <v>444.07894736842098</v>
      </c>
      <c r="C160" s="18"/>
      <c r="D160" s="18"/>
      <c r="E160" s="48">
        <f>P137</f>
        <v>1.6</v>
      </c>
      <c r="F160" s="48"/>
      <c r="G160" s="48"/>
      <c r="H160" s="48">
        <f t="shared" ref="H160:H163" si="24">$P$129</f>
        <v>1.6</v>
      </c>
      <c r="I160" s="48"/>
      <c r="J160" s="48"/>
      <c r="K160" s="48">
        <f t="shared" ref="K160:K161" si="25">H160/E160</f>
        <v>1</v>
      </c>
      <c r="L160" s="48"/>
      <c r="M160" s="48"/>
      <c r="N160" s="18">
        <f t="shared" ref="N160" si="26">B160*K160</f>
        <v>444.07894736842098</v>
      </c>
      <c r="O160" s="18"/>
      <c r="P160" s="18"/>
      <c r="Q160" s="18"/>
      <c r="R160" s="18"/>
    </row>
    <row r="161" spans="1:18" ht="20.100000000000001" customHeight="1" x14ac:dyDescent="0.25">
      <c r="A161" s="276">
        <v>3</v>
      </c>
      <c r="B161" s="18">
        <f t="shared" si="22"/>
        <v>761.53846153846121</v>
      </c>
      <c r="C161" s="18"/>
      <c r="D161" s="18"/>
      <c r="E161" s="48">
        <f>P138</f>
        <v>1.9</v>
      </c>
      <c r="F161" s="48"/>
      <c r="G161" s="48"/>
      <c r="H161" s="48">
        <f t="shared" si="24"/>
        <v>1.6</v>
      </c>
      <c r="I161" s="48"/>
      <c r="J161" s="48"/>
      <c r="K161" s="48">
        <f t="shared" si="25"/>
        <v>0.8421052631578948</v>
      </c>
      <c r="L161" s="48"/>
      <c r="M161" s="48"/>
      <c r="N161" s="18">
        <f t="shared" ref="N161" si="27">B161*K161</f>
        <v>641.29554655870425</v>
      </c>
      <c r="O161" s="18"/>
      <c r="P161" s="18"/>
      <c r="Q161" s="18"/>
      <c r="R161" s="18"/>
    </row>
    <row r="162" spans="1:18" ht="20.100000000000001" customHeight="1" x14ac:dyDescent="0.25">
      <c r="A162" s="276">
        <v>4</v>
      </c>
      <c r="B162" s="18">
        <f t="shared" si="22"/>
        <v>1325.8928571428569</v>
      </c>
      <c r="C162" s="18"/>
      <c r="D162" s="18"/>
      <c r="E162" s="48">
        <f>P139</f>
        <v>1.9</v>
      </c>
      <c r="F162" s="48"/>
      <c r="G162" s="48"/>
      <c r="H162" s="48">
        <f t="shared" si="24"/>
        <v>1.6</v>
      </c>
      <c r="I162" s="48"/>
      <c r="J162" s="48"/>
      <c r="K162" s="48">
        <f t="shared" ref="K162:K163" si="28">H162/E162</f>
        <v>0.8421052631578948</v>
      </c>
      <c r="L162" s="48"/>
      <c r="M162" s="48"/>
      <c r="N162" s="18">
        <f t="shared" si="23"/>
        <v>1116.5413533834585</v>
      </c>
      <c r="O162" s="18"/>
      <c r="P162" s="18"/>
      <c r="Q162" s="18"/>
      <c r="R162" s="18"/>
    </row>
    <row r="163" spans="1:18" ht="20.100000000000001" customHeight="1" x14ac:dyDescent="0.25">
      <c r="A163" s="276">
        <v>5</v>
      </c>
      <c r="B163" s="18">
        <f t="shared" si="22"/>
        <v>655.59440559440509</v>
      </c>
      <c r="C163" s="18"/>
      <c r="D163" s="18"/>
      <c r="E163" s="48">
        <f>P140</f>
        <v>1.6</v>
      </c>
      <c r="F163" s="48"/>
      <c r="G163" s="48"/>
      <c r="H163" s="48">
        <f t="shared" si="24"/>
        <v>1.6</v>
      </c>
      <c r="I163" s="48"/>
      <c r="J163" s="48"/>
      <c r="K163" s="48">
        <f t="shared" si="28"/>
        <v>1</v>
      </c>
      <c r="L163" s="48"/>
      <c r="M163" s="48"/>
      <c r="N163" s="18">
        <f t="shared" si="23"/>
        <v>655.59440559440509</v>
      </c>
      <c r="O163" s="18"/>
      <c r="P163" s="18"/>
      <c r="Q163" s="18"/>
      <c r="R163" s="18"/>
    </row>
    <row r="165" spans="1:18" ht="20.100000000000001" customHeight="1" x14ac:dyDescent="0.25">
      <c r="L165" s="22" t="s">
        <v>22</v>
      </c>
      <c r="M165" s="22"/>
      <c r="N165" s="22"/>
      <c r="O165" s="22"/>
      <c r="P165" s="30">
        <f>AVERAGE(N159:R163)</f>
        <v>656.76520847573454</v>
      </c>
      <c r="Q165" s="30"/>
      <c r="R165" s="30"/>
    </row>
    <row r="166" spans="1:18" ht="20.100000000000001" customHeight="1" x14ac:dyDescent="0.25">
      <c r="L166" s="17" t="s">
        <v>23</v>
      </c>
      <c r="M166" s="17"/>
      <c r="N166" s="17"/>
      <c r="O166" s="17"/>
      <c r="P166" s="30">
        <f>STDEVA(N159:R163)</f>
        <v>278.37796474739775</v>
      </c>
      <c r="Q166" s="30"/>
      <c r="R166" s="30"/>
    </row>
    <row r="167" spans="1:18" ht="20.100000000000001" customHeight="1" x14ac:dyDescent="0.25">
      <c r="L167" s="27" t="s">
        <v>21</v>
      </c>
      <c r="M167" s="27"/>
      <c r="N167" s="27"/>
      <c r="O167" s="27"/>
      <c r="P167" s="31">
        <f>P166/P165</f>
        <v>0.42386222831973136</v>
      </c>
      <c r="Q167" s="31"/>
      <c r="R167" s="31"/>
    </row>
    <row r="185" spans="1:26" ht="20.100000000000001" customHeight="1" x14ac:dyDescent="0.25">
      <c r="A185" s="21" t="s">
        <v>231</v>
      </c>
      <c r="B185" s="21"/>
      <c r="C185" s="21"/>
      <c r="D185" s="21"/>
      <c r="E185" s="21"/>
      <c r="F185" s="21"/>
      <c r="G185" s="21"/>
      <c r="H185" s="21"/>
      <c r="I185" s="21"/>
      <c r="J185" s="21"/>
      <c r="K185" s="21"/>
      <c r="L185" s="21"/>
      <c r="M185" s="21"/>
      <c r="N185" s="21"/>
      <c r="O185" s="21"/>
      <c r="P185" s="21"/>
      <c r="Q185" s="21"/>
      <c r="R185" s="21"/>
    </row>
    <row r="187" spans="1:26" ht="20.100000000000001" customHeight="1" x14ac:dyDescent="0.25">
      <c r="A187" s="21" t="s">
        <v>232</v>
      </c>
      <c r="B187" s="21"/>
      <c r="C187" s="21"/>
      <c r="D187" s="21"/>
      <c r="E187" s="21"/>
      <c r="F187" s="21"/>
      <c r="G187" s="21"/>
      <c r="H187" s="21"/>
      <c r="I187" s="21"/>
      <c r="J187" s="21"/>
      <c r="K187" s="21"/>
      <c r="L187" s="21"/>
      <c r="M187" s="21"/>
      <c r="N187" s="21"/>
      <c r="O187" s="21"/>
      <c r="P187" s="21"/>
      <c r="Q187" s="21"/>
      <c r="R187" s="21"/>
    </row>
    <row r="189" spans="1:26" ht="20.100000000000001" customHeight="1" x14ac:dyDescent="0.25">
      <c r="A189" s="364" t="s">
        <v>5</v>
      </c>
      <c r="B189" s="39" t="s">
        <v>18</v>
      </c>
      <c r="C189" s="39"/>
      <c r="D189" s="39"/>
      <c r="E189" s="39"/>
      <c r="F189" s="39"/>
      <c r="I189" s="22" t="s">
        <v>29</v>
      </c>
      <c r="J189" s="22"/>
      <c r="K189" s="22"/>
      <c r="L189" s="22"/>
      <c r="M189" s="22"/>
      <c r="N189" s="51">
        <v>0.3</v>
      </c>
      <c r="O189" s="51"/>
      <c r="W189" s="209" t="s">
        <v>30</v>
      </c>
      <c r="X189" s="209" t="s">
        <v>31</v>
      </c>
      <c r="Y189" s="209" t="s">
        <v>22</v>
      </c>
      <c r="Z189" s="209" t="e">
        <f>VLOOKUP(M198,B190:G194,6,0)</f>
        <v>#N/A</v>
      </c>
    </row>
    <row r="190" spans="1:26" ht="20.100000000000001" customHeight="1" x14ac:dyDescent="0.25">
      <c r="A190" s="275">
        <v>1</v>
      </c>
      <c r="B190" s="35">
        <f>N159</f>
        <v>426.31578947368416</v>
      </c>
      <c r="C190" s="35"/>
      <c r="D190" s="35"/>
      <c r="E190" s="35"/>
      <c r="F190" s="35"/>
      <c r="G190" s="273">
        <f>A190</f>
        <v>1</v>
      </c>
      <c r="I190" s="22" t="s">
        <v>69</v>
      </c>
      <c r="J190" s="22"/>
      <c r="K190" s="22"/>
      <c r="L190" s="22"/>
      <c r="M190" s="23">
        <f>COUNT(B190:B194)</f>
        <v>4</v>
      </c>
      <c r="N190" s="23"/>
      <c r="O190" s="23"/>
      <c r="W190" s="215">
        <f>$M$194</f>
        <v>379.2748205741625</v>
      </c>
      <c r="X190" s="215">
        <f>$M$193</f>
        <v>704.36752392344465</v>
      </c>
      <c r="Y190" s="215">
        <f>$M$192</f>
        <v>541.82117224880358</v>
      </c>
    </row>
    <row r="191" spans="1:26" ht="20.100000000000001" customHeight="1" x14ac:dyDescent="0.25">
      <c r="A191" s="276">
        <v>2</v>
      </c>
      <c r="B191" s="18">
        <f>N160</f>
        <v>444.07894736842098</v>
      </c>
      <c r="C191" s="18"/>
      <c r="D191" s="18"/>
      <c r="E191" s="18"/>
      <c r="F191" s="18"/>
      <c r="G191" s="273">
        <f t="shared" ref="G191:G194" si="29">A191</f>
        <v>2</v>
      </c>
      <c r="W191" s="215">
        <f>$M$194</f>
        <v>379.2748205741625</v>
      </c>
      <c r="X191" s="215">
        <f>$M$193</f>
        <v>704.36752392344465</v>
      </c>
      <c r="Y191" s="215">
        <f>$M$192</f>
        <v>541.82117224880358</v>
      </c>
    </row>
    <row r="192" spans="1:26" ht="20.100000000000001" customHeight="1" x14ac:dyDescent="0.25">
      <c r="A192" s="276">
        <v>3</v>
      </c>
      <c r="B192" s="18">
        <f>N161</f>
        <v>641.29554655870425</v>
      </c>
      <c r="C192" s="18"/>
      <c r="D192" s="18"/>
      <c r="E192" s="18"/>
      <c r="F192" s="18"/>
      <c r="G192" s="273">
        <f t="shared" si="29"/>
        <v>3</v>
      </c>
      <c r="I192" s="22" t="s">
        <v>22</v>
      </c>
      <c r="J192" s="22"/>
      <c r="K192" s="22"/>
      <c r="L192" s="22"/>
      <c r="M192" s="30">
        <f>AVERAGE(B190:B194)</f>
        <v>541.82117224880358</v>
      </c>
      <c r="N192" s="30"/>
      <c r="O192" s="30"/>
      <c r="W192" s="215">
        <f>$M$194</f>
        <v>379.2748205741625</v>
      </c>
      <c r="X192" s="215">
        <f>$M$193</f>
        <v>704.36752392344465</v>
      </c>
      <c r="Y192" s="215">
        <f>$M$192</f>
        <v>541.82117224880358</v>
      </c>
    </row>
    <row r="193" spans="1:25" ht="20.100000000000001" customHeight="1" x14ac:dyDescent="0.25">
      <c r="A193" s="276">
        <v>4</v>
      </c>
      <c r="B193" s="18"/>
      <c r="C193" s="18"/>
      <c r="D193" s="18"/>
      <c r="E193" s="18"/>
      <c r="F193" s="18"/>
      <c r="G193" s="273">
        <f t="shared" si="29"/>
        <v>4</v>
      </c>
      <c r="I193" s="22" t="s">
        <v>31</v>
      </c>
      <c r="J193" s="22"/>
      <c r="K193" s="22"/>
      <c r="L193" s="22"/>
      <c r="M193" s="30">
        <f>M192*(1+N189)</f>
        <v>704.36752392344465</v>
      </c>
      <c r="N193" s="30"/>
      <c r="O193" s="30"/>
      <c r="W193" s="215">
        <f>$M$194</f>
        <v>379.2748205741625</v>
      </c>
      <c r="X193" s="215">
        <f>$M$193</f>
        <v>704.36752392344465</v>
      </c>
      <c r="Y193" s="215">
        <f>$M$192</f>
        <v>541.82117224880358</v>
      </c>
    </row>
    <row r="194" spans="1:25" ht="20.100000000000001" customHeight="1" x14ac:dyDescent="0.25">
      <c r="A194" s="276">
        <v>5</v>
      </c>
      <c r="B194" s="18">
        <f>N163</f>
        <v>655.59440559440509</v>
      </c>
      <c r="C194" s="18"/>
      <c r="D194" s="18"/>
      <c r="E194" s="18"/>
      <c r="F194" s="18"/>
      <c r="G194" s="273">
        <f t="shared" si="29"/>
        <v>5</v>
      </c>
      <c r="I194" s="22" t="s">
        <v>30</v>
      </c>
      <c r="J194" s="22"/>
      <c r="K194" s="22"/>
      <c r="L194" s="22"/>
      <c r="M194" s="30">
        <f>M192*(1-N189)</f>
        <v>379.2748205741625</v>
      </c>
      <c r="N194" s="30"/>
      <c r="O194" s="30"/>
      <c r="W194" s="215">
        <f>$M$194</f>
        <v>379.2748205741625</v>
      </c>
      <c r="X194" s="215">
        <f>$M$193</f>
        <v>704.36752392344465</v>
      </c>
      <c r="Y194" s="215">
        <f>$M$192</f>
        <v>541.82117224880358</v>
      </c>
    </row>
    <row r="195" spans="1:25" ht="20.100000000000001" customHeight="1" x14ac:dyDescent="0.25">
      <c r="I195" s="22" t="s">
        <v>33</v>
      </c>
      <c r="J195" s="22"/>
      <c r="K195" s="22"/>
      <c r="L195" s="22"/>
      <c r="M195" s="30">
        <f>MAX(B190:B194)</f>
        <v>655.59440559440509</v>
      </c>
      <c r="N195" s="30"/>
      <c r="O195" s="30"/>
    </row>
    <row r="196" spans="1:25" ht="20.100000000000001" customHeight="1" x14ac:dyDescent="0.25">
      <c r="I196" s="22" t="s">
        <v>32</v>
      </c>
      <c r="J196" s="22"/>
      <c r="K196" s="22"/>
      <c r="L196" s="22"/>
      <c r="M196" s="30">
        <f>MIN(B190:B194)</f>
        <v>426.31578947368416</v>
      </c>
      <c r="N196" s="30"/>
      <c r="O196" s="30"/>
      <c r="V196" s="214"/>
    </row>
    <row r="197" spans="1:25" ht="20.100000000000001" customHeight="1" x14ac:dyDescent="0.25">
      <c r="V197" s="214"/>
    </row>
    <row r="198" spans="1:25" ht="20.100000000000001" customHeight="1" x14ac:dyDescent="0.25">
      <c r="I198" s="22" t="s">
        <v>36</v>
      </c>
      <c r="J198" s="22"/>
      <c r="K198" s="62" t="str">
        <f>IF(M198="Nada a excluir","",Z189)</f>
        <v/>
      </c>
      <c r="L198" s="62"/>
      <c r="M198" s="30" t="str" cm="1">
        <f t="array" ref="M198">_xlfn.IFS(AND(OR(M195&gt;M193,M196&lt;M194),(M195-M192)&gt;(M192-M196)),M195,AND(OR(M196&lt;M194,M195&gt;M193),(M192-M196)&gt;(M195-M192)),M196,AND(M195&lt;=M193,M196&gt;=M194),"Nada a excluir")</f>
        <v>Nada a excluir</v>
      </c>
      <c r="N198" s="30"/>
      <c r="O198" s="30"/>
      <c r="V198" s="214"/>
    </row>
    <row r="199" spans="1:25" ht="20.100000000000001" customHeight="1" x14ac:dyDescent="0.25">
      <c r="I199" s="27" t="s">
        <v>35</v>
      </c>
      <c r="J199" s="27"/>
      <c r="K199" s="27"/>
      <c r="L199" s="27"/>
      <c r="M199" s="49" t="str">
        <f>IF(M198="Nada a excluir","Encerrar","Continuar")</f>
        <v>Encerrar</v>
      </c>
      <c r="N199" s="49"/>
      <c r="O199" s="49"/>
    </row>
    <row r="201" spans="1:25" ht="20.100000000000001" customHeight="1" x14ac:dyDescent="0.25">
      <c r="I201" s="22" t="s">
        <v>34</v>
      </c>
      <c r="J201" s="22"/>
      <c r="K201" s="22"/>
      <c r="L201" s="22"/>
      <c r="M201" s="36">
        <f>STDEVA(B190:B194)</f>
        <v>123.47001760866659</v>
      </c>
      <c r="N201" s="37"/>
      <c r="O201" s="37"/>
    </row>
    <row r="202" spans="1:25" ht="20.100000000000001" customHeight="1" x14ac:dyDescent="0.25">
      <c r="I202" s="27" t="s">
        <v>21</v>
      </c>
      <c r="J202" s="27"/>
      <c r="K202" s="27"/>
      <c r="L202" s="27"/>
      <c r="M202" s="38">
        <f>M201/M192</f>
        <v>0.22787964725743373</v>
      </c>
      <c r="N202" s="38"/>
      <c r="O202" s="38"/>
    </row>
    <row r="210" spans="1:30" ht="20.100000000000001" customHeight="1" x14ac:dyDescent="0.25">
      <c r="P210" s="283"/>
      <c r="Q210" s="283"/>
      <c r="R210" s="283"/>
    </row>
    <row r="211" spans="1:30" ht="20.100000000000001" customHeight="1" x14ac:dyDescent="0.25">
      <c r="P211" s="283"/>
      <c r="Q211" s="283"/>
      <c r="R211" s="283"/>
    </row>
    <row r="212" spans="1:30" ht="20.100000000000001" customHeight="1" x14ac:dyDescent="0.25">
      <c r="P212" s="283"/>
      <c r="Q212" s="283"/>
      <c r="R212" s="283"/>
    </row>
    <row r="213" spans="1:30" ht="20.100000000000001" customHeight="1" x14ac:dyDescent="0.25">
      <c r="P213" s="283"/>
      <c r="Q213" s="283"/>
      <c r="R213" s="283"/>
    </row>
    <row r="214" spans="1:30" ht="20.100000000000001" customHeight="1" x14ac:dyDescent="0.25">
      <c r="P214" s="283"/>
      <c r="Q214" s="283"/>
      <c r="R214" s="283"/>
    </row>
    <row r="215" spans="1:30" ht="20.100000000000001" customHeight="1" x14ac:dyDescent="0.25">
      <c r="P215" s="283"/>
      <c r="Q215" s="283"/>
      <c r="R215" s="283"/>
    </row>
    <row r="216" spans="1:30" ht="20.100000000000001" customHeight="1" x14ac:dyDescent="0.25">
      <c r="P216" s="283"/>
      <c r="Q216" s="283"/>
      <c r="R216" s="283"/>
    </row>
    <row r="217" spans="1:30" ht="20.100000000000001" customHeight="1" x14ac:dyDescent="0.25">
      <c r="P217" s="283"/>
      <c r="Q217" s="283"/>
      <c r="R217" s="283"/>
    </row>
    <row r="218" spans="1:30" ht="20.100000000000001" customHeight="1" x14ac:dyDescent="0.25">
      <c r="P218" s="283"/>
      <c r="Q218" s="283"/>
      <c r="R218" s="283"/>
    </row>
    <row r="219" spans="1:30" ht="20.100000000000001" customHeight="1" x14ac:dyDescent="0.25">
      <c r="P219" s="283"/>
      <c r="Q219" s="283"/>
      <c r="R219" s="283"/>
    </row>
    <row r="221" spans="1:30" ht="20.100000000000001" customHeight="1" x14ac:dyDescent="0.25">
      <c r="A221" s="21" t="s">
        <v>233</v>
      </c>
      <c r="B221" s="21"/>
      <c r="C221" s="21"/>
      <c r="D221" s="21"/>
      <c r="E221" s="21"/>
      <c r="F221" s="21"/>
      <c r="G221" s="21"/>
      <c r="H221" s="21"/>
      <c r="I221" s="21"/>
      <c r="J221" s="21"/>
      <c r="K221" s="21"/>
      <c r="L221" s="21"/>
      <c r="M221" s="21"/>
      <c r="N221" s="21"/>
      <c r="O221" s="21"/>
      <c r="P221" s="21"/>
      <c r="Q221" s="21"/>
      <c r="R221" s="21"/>
    </row>
    <row r="223" spans="1:30" ht="20.100000000000001" customHeight="1" x14ac:dyDescent="0.25">
      <c r="A223" s="364" t="s">
        <v>5</v>
      </c>
      <c r="B223" s="39" t="s">
        <v>18</v>
      </c>
      <c r="C223" s="39"/>
      <c r="D223" s="39"/>
      <c r="E223" s="39"/>
      <c r="F223" s="39"/>
      <c r="I223" s="22" t="s">
        <v>69</v>
      </c>
      <c r="J223" s="22"/>
      <c r="K223" s="22"/>
      <c r="L223" s="22"/>
      <c r="M223" s="22"/>
      <c r="N223" s="42">
        <f>COUNT(B224:B228)</f>
        <v>4</v>
      </c>
      <c r="O223" s="42"/>
      <c r="W223" s="209" t="s">
        <v>30</v>
      </c>
      <c r="X223" s="209" t="s">
        <v>31</v>
      </c>
      <c r="Y223" s="209" t="s">
        <v>22</v>
      </c>
      <c r="Z223" s="209" t="e">
        <f>VLOOKUP(M234,B224:G228,6,0)</f>
        <v>#N/A</v>
      </c>
    </row>
    <row r="224" spans="1:30" ht="20.100000000000001" customHeight="1" x14ac:dyDescent="0.25">
      <c r="A224" s="275">
        <v>1</v>
      </c>
      <c r="B224" s="35">
        <f>N159</f>
        <v>426.31578947368416</v>
      </c>
      <c r="C224" s="35"/>
      <c r="D224" s="35"/>
      <c r="E224" s="35"/>
      <c r="F224" s="35"/>
      <c r="G224" s="273">
        <f>A224</f>
        <v>1</v>
      </c>
      <c r="I224" s="22" t="s">
        <v>37</v>
      </c>
      <c r="J224" s="22"/>
      <c r="K224" s="22"/>
      <c r="L224" s="22"/>
      <c r="M224" s="22"/>
      <c r="N224" s="41">
        <f>_xlfn.NORM.S.INV(1-((1/N223)/4))</f>
        <v>1.5341205443525465</v>
      </c>
      <c r="O224" s="41"/>
      <c r="W224" s="215">
        <f>$M$230</f>
        <v>352.4032816237775</v>
      </c>
      <c r="X224" s="215">
        <f>$M$229</f>
        <v>731.23906287382965</v>
      </c>
      <c r="Y224" s="215">
        <f>$M$192</f>
        <v>541.82117224880358</v>
      </c>
      <c r="AB224" s="215"/>
      <c r="AC224" s="215"/>
      <c r="AD224" s="215"/>
    </row>
    <row r="225" spans="1:30" ht="20.100000000000001" customHeight="1" x14ac:dyDescent="0.25">
      <c r="A225" s="276">
        <v>2</v>
      </c>
      <c r="B225" s="18">
        <f>N160</f>
        <v>444.07894736842098</v>
      </c>
      <c r="C225" s="18"/>
      <c r="D225" s="18"/>
      <c r="E225" s="18"/>
      <c r="F225" s="18"/>
      <c r="G225" s="273">
        <f t="shared" ref="G225:G228" si="30">A225</f>
        <v>2</v>
      </c>
      <c r="N225" s="5"/>
      <c r="O225" s="5"/>
      <c r="W225" s="215">
        <f>$M$230</f>
        <v>352.4032816237775</v>
      </c>
      <c r="X225" s="215">
        <f>$M$229</f>
        <v>731.23906287382965</v>
      </c>
      <c r="Y225" s="215">
        <f>$M$192</f>
        <v>541.82117224880358</v>
      </c>
      <c r="AB225" s="215"/>
      <c r="AC225" s="215"/>
      <c r="AD225" s="215"/>
    </row>
    <row r="226" spans="1:30" ht="20.100000000000001" customHeight="1" x14ac:dyDescent="0.25">
      <c r="A226" s="276">
        <v>3</v>
      </c>
      <c r="B226" s="18">
        <f>N161</f>
        <v>641.29554655870425</v>
      </c>
      <c r="C226" s="18"/>
      <c r="D226" s="18"/>
      <c r="E226" s="18"/>
      <c r="F226" s="18"/>
      <c r="G226" s="273">
        <f t="shared" si="30"/>
        <v>3</v>
      </c>
      <c r="I226" s="22" t="s">
        <v>22</v>
      </c>
      <c r="J226" s="22"/>
      <c r="K226" s="22"/>
      <c r="L226" s="22"/>
      <c r="M226" s="30">
        <f>AVERAGE(B224:B228)</f>
        <v>541.82117224880358</v>
      </c>
      <c r="N226" s="30"/>
      <c r="O226" s="30"/>
      <c r="W226" s="215">
        <f>$M$230</f>
        <v>352.4032816237775</v>
      </c>
      <c r="X226" s="215">
        <f>$M$229</f>
        <v>731.23906287382965</v>
      </c>
      <c r="Y226" s="215">
        <f>$M$192</f>
        <v>541.82117224880358</v>
      </c>
      <c r="AB226" s="215"/>
      <c r="AC226" s="215"/>
      <c r="AD226" s="215"/>
    </row>
    <row r="227" spans="1:30" ht="20.100000000000001" customHeight="1" x14ac:dyDescent="0.25">
      <c r="A227" s="276">
        <v>4</v>
      </c>
      <c r="B227" s="18"/>
      <c r="C227" s="18"/>
      <c r="D227" s="18"/>
      <c r="E227" s="18"/>
      <c r="F227" s="18"/>
      <c r="G227" s="273">
        <f t="shared" si="30"/>
        <v>4</v>
      </c>
      <c r="I227" s="22" t="s">
        <v>23</v>
      </c>
      <c r="J227" s="22"/>
      <c r="K227" s="22"/>
      <c r="L227" s="22"/>
      <c r="M227" s="30">
        <f>STDEVA(B224:F228)</f>
        <v>123.47001760866659</v>
      </c>
      <c r="N227" s="30"/>
      <c r="O227" s="30"/>
      <c r="W227" s="215">
        <f>$M$230</f>
        <v>352.4032816237775</v>
      </c>
      <c r="X227" s="215">
        <f>$M$229</f>
        <v>731.23906287382965</v>
      </c>
      <c r="Y227" s="215">
        <f>$M$192</f>
        <v>541.82117224880358</v>
      </c>
      <c r="AB227" s="215"/>
      <c r="AC227" s="215"/>
      <c r="AD227" s="215"/>
    </row>
    <row r="228" spans="1:30" ht="20.100000000000001" customHeight="1" x14ac:dyDescent="0.25">
      <c r="A228" s="276">
        <v>5</v>
      </c>
      <c r="B228" s="18">
        <f>N163</f>
        <v>655.59440559440509</v>
      </c>
      <c r="C228" s="18"/>
      <c r="D228" s="18"/>
      <c r="E228" s="18"/>
      <c r="F228" s="18"/>
      <c r="G228" s="273">
        <f t="shared" si="30"/>
        <v>5</v>
      </c>
      <c r="W228" s="215">
        <f>$M$230</f>
        <v>352.4032816237775</v>
      </c>
      <c r="X228" s="215">
        <f>$M$229</f>
        <v>731.23906287382965</v>
      </c>
      <c r="Y228" s="215">
        <f>$M$192</f>
        <v>541.82117224880358</v>
      </c>
      <c r="AB228" s="215"/>
      <c r="AC228" s="215"/>
      <c r="AD228" s="215"/>
    </row>
    <row r="229" spans="1:30" ht="20.100000000000001" customHeight="1" x14ac:dyDescent="0.25">
      <c r="I229" s="22" t="s">
        <v>31</v>
      </c>
      <c r="J229" s="22"/>
      <c r="K229" s="22"/>
      <c r="L229" s="22"/>
      <c r="M229" s="30">
        <f>M226+(N224*M227)</f>
        <v>731.23906287382965</v>
      </c>
      <c r="N229" s="30"/>
      <c r="O229" s="30"/>
      <c r="AB229" s="215"/>
      <c r="AC229" s="215"/>
      <c r="AD229" s="215"/>
    </row>
    <row r="230" spans="1:30" ht="20.100000000000001" customHeight="1" x14ac:dyDescent="0.25">
      <c r="I230" s="22" t="s">
        <v>30</v>
      </c>
      <c r="J230" s="22"/>
      <c r="K230" s="22"/>
      <c r="L230" s="22"/>
      <c r="M230" s="30">
        <f>M226-(N224*M227)</f>
        <v>352.4032816237775</v>
      </c>
      <c r="N230" s="30"/>
      <c r="O230" s="30"/>
      <c r="AB230" s="215"/>
      <c r="AC230" s="215"/>
      <c r="AD230" s="215"/>
    </row>
    <row r="231" spans="1:30" ht="20.100000000000001" customHeight="1" x14ac:dyDescent="0.25">
      <c r="I231" s="22" t="s">
        <v>33</v>
      </c>
      <c r="J231" s="22"/>
      <c r="K231" s="22"/>
      <c r="L231" s="22"/>
      <c r="M231" s="30">
        <f>MAX(B224:B228)</f>
        <v>655.59440559440509</v>
      </c>
      <c r="N231" s="30"/>
      <c r="O231" s="30"/>
      <c r="AB231" s="215"/>
      <c r="AC231" s="215"/>
      <c r="AD231" s="215"/>
    </row>
    <row r="232" spans="1:30" ht="20.100000000000001" customHeight="1" x14ac:dyDescent="0.25">
      <c r="I232" s="22" t="s">
        <v>32</v>
      </c>
      <c r="J232" s="22"/>
      <c r="K232" s="22"/>
      <c r="L232" s="22"/>
      <c r="M232" s="30">
        <f>MIN(B224:B228)</f>
        <v>426.31578947368416</v>
      </c>
      <c r="N232" s="30"/>
      <c r="O232" s="30"/>
      <c r="AB232" s="215"/>
      <c r="AC232" s="215"/>
      <c r="AD232" s="215"/>
    </row>
    <row r="234" spans="1:30" ht="20.100000000000001" customHeight="1" x14ac:dyDescent="0.25">
      <c r="I234" s="22" t="s">
        <v>36</v>
      </c>
      <c r="J234" s="22"/>
      <c r="K234" s="62" t="str">
        <f>IF(M234="Nada a excluir","",Z223)</f>
        <v/>
      </c>
      <c r="L234" s="62"/>
      <c r="M234" s="30" t="str" cm="1">
        <f t="array" ref="M234">_xlfn.IFS(AND(OR(M231&gt;M229,M232&lt;M230),(M231-M226)&gt;(M226-M232)),M231,AND(OR(M232&lt;M230,M231&gt;M229),(M226-M232)&gt;(M231-M226)),M232,AND(M231&lt;=M229,M232&gt;=M230),"Nada a excluir")</f>
        <v>Nada a excluir</v>
      </c>
      <c r="N234" s="30"/>
      <c r="O234" s="30"/>
    </row>
    <row r="235" spans="1:30" ht="20.100000000000001" customHeight="1" x14ac:dyDescent="0.25">
      <c r="I235" s="27" t="s">
        <v>35</v>
      </c>
      <c r="J235" s="27"/>
      <c r="K235" s="27"/>
      <c r="L235" s="27"/>
      <c r="M235" s="49" t="str">
        <f>IF(M234="Nada a excluir","Encerrar","Continuar")</f>
        <v>Encerrar</v>
      </c>
      <c r="N235" s="49"/>
      <c r="O235" s="49"/>
    </row>
    <row r="237" spans="1:30" ht="20.100000000000001" customHeight="1" x14ac:dyDescent="0.25">
      <c r="I237" s="22" t="s">
        <v>34</v>
      </c>
      <c r="J237" s="22"/>
      <c r="K237" s="22"/>
      <c r="L237" s="22"/>
      <c r="M237" s="36">
        <f>M227</f>
        <v>123.47001760866659</v>
      </c>
      <c r="N237" s="37"/>
      <c r="O237" s="37"/>
    </row>
    <row r="238" spans="1:30" ht="20.100000000000001" customHeight="1" x14ac:dyDescent="0.25">
      <c r="I238" s="27" t="s">
        <v>21</v>
      </c>
      <c r="J238" s="27"/>
      <c r="K238" s="27"/>
      <c r="L238" s="27"/>
      <c r="M238" s="38">
        <f>M227/M226</f>
        <v>0.22787964725743373</v>
      </c>
      <c r="N238" s="38"/>
      <c r="O238" s="38"/>
    </row>
    <row r="257" spans="1:26" ht="20.100000000000001" customHeight="1" x14ac:dyDescent="0.25">
      <c r="A257" s="21" t="s">
        <v>234</v>
      </c>
      <c r="B257" s="21"/>
      <c r="C257" s="21"/>
      <c r="D257" s="21"/>
      <c r="E257" s="21"/>
      <c r="F257" s="21"/>
      <c r="G257" s="21"/>
      <c r="H257" s="21"/>
      <c r="I257" s="21"/>
      <c r="J257" s="21"/>
      <c r="K257" s="21"/>
      <c r="L257" s="21"/>
      <c r="M257" s="21"/>
      <c r="N257" s="21"/>
      <c r="O257" s="21"/>
      <c r="P257" s="21"/>
      <c r="Q257" s="21"/>
      <c r="R257" s="21"/>
    </row>
    <row r="259" spans="1:26" ht="20.100000000000001" customHeight="1" x14ac:dyDescent="0.25">
      <c r="A259" s="364" t="s">
        <v>5</v>
      </c>
      <c r="B259" s="39" t="s">
        <v>18</v>
      </c>
      <c r="C259" s="39"/>
      <c r="D259" s="39"/>
      <c r="E259" s="39"/>
      <c r="F259" s="39"/>
      <c r="I259" s="22" t="s">
        <v>69</v>
      </c>
      <c r="J259" s="22"/>
      <c r="K259" s="22"/>
      <c r="L259" s="22"/>
      <c r="M259" s="22"/>
      <c r="N259" s="42">
        <f>COUNT(B260:B264)</f>
        <v>4</v>
      </c>
      <c r="O259" s="42"/>
      <c r="V259" s="209">
        <f>_xlfn.T.INV.2T(N260,N261)</f>
        <v>2.9199855803537269</v>
      </c>
      <c r="W259" s="209" t="s">
        <v>30</v>
      </c>
      <c r="X259" s="209" t="s">
        <v>31</v>
      </c>
      <c r="Y259" s="209" t="s">
        <v>22</v>
      </c>
      <c r="Z259" s="216" t="e">
        <f>VLOOKUP(M272,B260:G264,6,0)</f>
        <v>#N/A</v>
      </c>
    </row>
    <row r="260" spans="1:26" ht="20.100000000000001" customHeight="1" x14ac:dyDescent="0.25">
      <c r="A260" s="275">
        <v>1</v>
      </c>
      <c r="B260" s="35">
        <f>N159</f>
        <v>426.31578947368416</v>
      </c>
      <c r="C260" s="35"/>
      <c r="D260" s="35"/>
      <c r="E260" s="35"/>
      <c r="F260" s="35"/>
      <c r="G260" s="273">
        <f>A260</f>
        <v>1</v>
      </c>
      <c r="I260" s="22" t="s">
        <v>38</v>
      </c>
      <c r="J260" s="22"/>
      <c r="K260" s="22"/>
      <c r="L260" s="22"/>
      <c r="M260" s="22"/>
      <c r="N260" s="40" cm="1">
        <f t="array" ref="N260">_xlfn.IFS(N259&lt;=5,0.1,AND(N259&gt;=6,N259&lt;=10),0.05,AND(N259&gt;=11,N259&lt;=50),0.01,N259&gt;50,0.001)</f>
        <v>0.1</v>
      </c>
      <c r="O260" s="40"/>
      <c r="V260" s="209">
        <f>((((V259^2)*(N259))-V259^2)/(N259-2+V259^2))^(1/2)</f>
        <v>1.5588457268119897</v>
      </c>
      <c r="W260" s="215">
        <f>$M$268</f>
        <v>349.35046291013253</v>
      </c>
      <c r="X260" s="215">
        <f>$M$267</f>
        <v>734.29188158747456</v>
      </c>
      <c r="Y260" s="215">
        <f>$M$264</f>
        <v>541.82117224880358</v>
      </c>
    </row>
    <row r="261" spans="1:26" ht="20.100000000000001" customHeight="1" x14ac:dyDescent="0.25">
      <c r="A261" s="276">
        <v>2</v>
      </c>
      <c r="B261" s="18">
        <f>N160</f>
        <v>444.07894736842098</v>
      </c>
      <c r="C261" s="18"/>
      <c r="D261" s="18"/>
      <c r="E261" s="18"/>
      <c r="F261" s="18"/>
      <c r="G261" s="273">
        <f t="shared" ref="G261:G264" si="31">A261</f>
        <v>2</v>
      </c>
      <c r="I261" s="22" t="s">
        <v>39</v>
      </c>
      <c r="J261" s="22"/>
      <c r="K261" s="22"/>
      <c r="L261" s="22"/>
      <c r="M261" s="22"/>
      <c r="N261" s="55">
        <f>N259-2</f>
        <v>2</v>
      </c>
      <c r="O261" s="55"/>
      <c r="W261" s="215">
        <f>$M$268</f>
        <v>349.35046291013253</v>
      </c>
      <c r="X261" s="215">
        <f>$M$267</f>
        <v>734.29188158747456</v>
      </c>
      <c r="Y261" s="215">
        <f>$M$264</f>
        <v>541.82117224880358</v>
      </c>
    </row>
    <row r="262" spans="1:26" ht="20.100000000000001" customHeight="1" x14ac:dyDescent="0.25">
      <c r="A262" s="276">
        <v>3</v>
      </c>
      <c r="B262" s="18">
        <f>N161</f>
        <v>641.29554655870425</v>
      </c>
      <c r="C262" s="18"/>
      <c r="D262" s="18"/>
      <c r="E262" s="18"/>
      <c r="F262" s="18"/>
      <c r="G262" s="273">
        <f t="shared" si="31"/>
        <v>3</v>
      </c>
      <c r="I262" s="22" t="s">
        <v>37</v>
      </c>
      <c r="J262" s="22"/>
      <c r="K262" s="22"/>
      <c r="L262" s="22"/>
      <c r="M262" s="22"/>
      <c r="N262" s="41">
        <f>V260</f>
        <v>1.5588457268119897</v>
      </c>
      <c r="O262" s="41"/>
      <c r="T262" s="209"/>
      <c r="W262" s="215">
        <f>$M$268</f>
        <v>349.35046291013253</v>
      </c>
      <c r="X262" s="215">
        <f>$M$267</f>
        <v>734.29188158747456</v>
      </c>
      <c r="Y262" s="215">
        <f>$M$264</f>
        <v>541.82117224880358</v>
      </c>
    </row>
    <row r="263" spans="1:26" ht="20.100000000000001" customHeight="1" x14ac:dyDescent="0.25">
      <c r="A263" s="276">
        <v>4</v>
      </c>
      <c r="B263" s="18"/>
      <c r="C263" s="18"/>
      <c r="D263" s="18"/>
      <c r="E263" s="18"/>
      <c r="F263" s="18"/>
      <c r="G263" s="273">
        <f t="shared" si="31"/>
        <v>4</v>
      </c>
      <c r="T263" s="209"/>
      <c r="W263" s="215">
        <f>$M$268</f>
        <v>349.35046291013253</v>
      </c>
      <c r="X263" s="215">
        <f>$M$267</f>
        <v>734.29188158747456</v>
      </c>
      <c r="Y263" s="215">
        <f>$M$264</f>
        <v>541.82117224880358</v>
      </c>
    </row>
    <row r="264" spans="1:26" ht="20.100000000000001" customHeight="1" x14ac:dyDescent="0.25">
      <c r="A264" s="276">
        <v>5</v>
      </c>
      <c r="B264" s="18">
        <f t="shared" ref="B264" si="32">N163</f>
        <v>655.59440559440509</v>
      </c>
      <c r="C264" s="18"/>
      <c r="D264" s="18"/>
      <c r="E264" s="18"/>
      <c r="F264" s="18"/>
      <c r="G264" s="273">
        <f t="shared" si="31"/>
        <v>5</v>
      </c>
      <c r="I264" s="22" t="s">
        <v>22</v>
      </c>
      <c r="J264" s="22"/>
      <c r="K264" s="22"/>
      <c r="L264" s="22"/>
      <c r="M264" s="30">
        <f>AVERAGE(B260:B264)</f>
        <v>541.82117224880358</v>
      </c>
      <c r="N264" s="30"/>
      <c r="O264" s="30"/>
      <c r="W264" s="215">
        <f>$M$268</f>
        <v>349.35046291013253</v>
      </c>
      <c r="X264" s="215">
        <f>$M$267</f>
        <v>734.29188158747456</v>
      </c>
      <c r="Y264" s="215">
        <f>$M$264</f>
        <v>541.82117224880358</v>
      </c>
    </row>
    <row r="265" spans="1:26" ht="20.100000000000001" customHeight="1" x14ac:dyDescent="0.25">
      <c r="I265" s="22" t="s">
        <v>23</v>
      </c>
      <c r="J265" s="22"/>
      <c r="K265" s="22"/>
      <c r="L265" s="22"/>
      <c r="M265" s="30">
        <f>STDEVA(B260:F264)</f>
        <v>123.47001760866659</v>
      </c>
      <c r="N265" s="30"/>
      <c r="O265" s="30"/>
    </row>
    <row r="267" spans="1:26" ht="20.100000000000001" customHeight="1" x14ac:dyDescent="0.25">
      <c r="I267" s="22" t="s">
        <v>31</v>
      </c>
      <c r="J267" s="22"/>
      <c r="K267" s="22"/>
      <c r="L267" s="22"/>
      <c r="M267" s="30">
        <f>M264+(N262*M265)</f>
        <v>734.29188158747456</v>
      </c>
      <c r="N267" s="30"/>
      <c r="O267" s="30"/>
    </row>
    <row r="268" spans="1:26" ht="20.100000000000001" customHeight="1" x14ac:dyDescent="0.25">
      <c r="I268" s="22" t="s">
        <v>30</v>
      </c>
      <c r="J268" s="22"/>
      <c r="K268" s="22"/>
      <c r="L268" s="22"/>
      <c r="M268" s="30">
        <f>M264-(N262*M265)</f>
        <v>349.35046291013253</v>
      </c>
      <c r="N268" s="30"/>
      <c r="O268" s="30"/>
    </row>
    <row r="269" spans="1:26" ht="20.100000000000001" customHeight="1" x14ac:dyDescent="0.25">
      <c r="I269" s="22" t="s">
        <v>33</v>
      </c>
      <c r="J269" s="22"/>
      <c r="K269" s="22"/>
      <c r="L269" s="22"/>
      <c r="M269" s="30">
        <f>MAX(B260:B264)</f>
        <v>655.59440559440509</v>
      </c>
      <c r="N269" s="30"/>
      <c r="O269" s="30"/>
    </row>
    <row r="270" spans="1:26" ht="20.100000000000001" customHeight="1" x14ac:dyDescent="0.25">
      <c r="I270" s="22" t="s">
        <v>32</v>
      </c>
      <c r="J270" s="22"/>
      <c r="K270" s="22"/>
      <c r="L270" s="22"/>
      <c r="M270" s="30">
        <f>MIN(B260:B264)</f>
        <v>426.31578947368416</v>
      </c>
      <c r="N270" s="30"/>
      <c r="O270" s="30"/>
    </row>
    <row r="272" spans="1:26" ht="20.100000000000001" customHeight="1" x14ac:dyDescent="0.25">
      <c r="I272" s="22" t="s">
        <v>36</v>
      </c>
      <c r="J272" s="22"/>
      <c r="K272" s="62" t="str">
        <f>IF(M272="Nada a excluir","",Z259)</f>
        <v/>
      </c>
      <c r="L272" s="62"/>
      <c r="M272" s="30" t="str" cm="1">
        <f t="array" ref="M272">_xlfn.IFS(AND(OR(M269&gt;M267,M270&lt;M268),(M269-M264)&gt;(M264-M270)),M269,AND(OR(M270&lt;M268,M269&gt;M267),(M264-M270)&gt;(M269-M264)),M270,AND(M269&lt;=M267,M270&gt;=M268),"Nada a excluir")</f>
        <v>Nada a excluir</v>
      </c>
      <c r="N272" s="30"/>
      <c r="O272" s="30"/>
    </row>
    <row r="273" spans="9:15" ht="20.100000000000001" customHeight="1" x14ac:dyDescent="0.25">
      <c r="I273" s="27" t="s">
        <v>35</v>
      </c>
      <c r="J273" s="27"/>
      <c r="K273" s="27"/>
      <c r="L273" s="27"/>
      <c r="M273" s="49" t="str">
        <f>IF(M272="Nada a excluir","Encerrar","Continuar")</f>
        <v>Encerrar</v>
      </c>
      <c r="N273" s="49"/>
      <c r="O273" s="49"/>
    </row>
    <row r="275" spans="9:15" ht="20.100000000000001" customHeight="1" x14ac:dyDescent="0.25">
      <c r="I275" s="22" t="s">
        <v>34</v>
      </c>
      <c r="J275" s="22"/>
      <c r="K275" s="22"/>
      <c r="L275" s="22"/>
      <c r="M275" s="36">
        <f>M265</f>
        <v>123.47001760866659</v>
      </c>
      <c r="N275" s="37"/>
      <c r="O275" s="37"/>
    </row>
    <row r="276" spans="9:15" ht="20.100000000000001" customHeight="1" x14ac:dyDescent="0.25">
      <c r="I276" s="27" t="s">
        <v>21</v>
      </c>
      <c r="J276" s="27"/>
      <c r="K276" s="27"/>
      <c r="L276" s="27"/>
      <c r="M276" s="38">
        <f>M265/M264</f>
        <v>0.22787964725743373</v>
      </c>
      <c r="N276" s="38"/>
      <c r="O276" s="38"/>
    </row>
    <row r="293" spans="1:27" ht="20.100000000000001" customHeight="1" x14ac:dyDescent="0.25">
      <c r="A293" s="44" t="s">
        <v>40</v>
      </c>
      <c r="B293" s="44"/>
      <c r="C293" s="44"/>
      <c r="D293" s="44"/>
      <c r="E293" s="44" t="s">
        <v>22</v>
      </c>
      <c r="F293" s="44"/>
      <c r="G293" s="44"/>
      <c r="H293" s="44" t="s">
        <v>23</v>
      </c>
      <c r="I293" s="44"/>
      <c r="J293" s="44"/>
      <c r="K293" s="44" t="s">
        <v>21</v>
      </c>
      <c r="L293" s="44"/>
      <c r="M293" s="44"/>
      <c r="N293" s="368"/>
      <c r="O293" s="368"/>
      <c r="P293" s="368"/>
      <c r="Q293" s="368"/>
      <c r="R293" s="368"/>
    </row>
    <row r="294" spans="1:27" ht="20.100000000000001" customHeight="1" x14ac:dyDescent="0.25">
      <c r="A294" s="19" t="s">
        <v>41</v>
      </c>
      <c r="B294" s="19"/>
      <c r="C294" s="19"/>
      <c r="D294" s="19"/>
      <c r="E294" s="36">
        <f>M192</f>
        <v>541.82117224880358</v>
      </c>
      <c r="F294" s="36"/>
      <c r="G294" s="36"/>
      <c r="H294" s="36">
        <f>M201</f>
        <v>123.47001760866659</v>
      </c>
      <c r="I294" s="36"/>
      <c r="J294" s="36"/>
      <c r="K294" s="38">
        <f>M202</f>
        <v>0.22787964725743373</v>
      </c>
      <c r="L294" s="38"/>
      <c r="M294" s="38"/>
      <c r="X294" s="217">
        <f>K294</f>
        <v>0.22787964725743373</v>
      </c>
      <c r="Y294" s="209" t="str">
        <f>A294</f>
        <v>Intervalo em torno da média</v>
      </c>
      <c r="Z294" s="215">
        <f>E294</f>
        <v>541.82117224880358</v>
      </c>
      <c r="AA294" s="215">
        <f>H294</f>
        <v>123.47001760866659</v>
      </c>
    </row>
    <row r="295" spans="1:27" ht="20.100000000000001" customHeight="1" x14ac:dyDescent="0.25">
      <c r="A295" s="19" t="s">
        <v>42</v>
      </c>
      <c r="B295" s="19"/>
      <c r="C295" s="19"/>
      <c r="D295" s="19"/>
      <c r="E295" s="36">
        <f>M226</f>
        <v>541.82117224880358</v>
      </c>
      <c r="F295" s="36"/>
      <c r="G295" s="36"/>
      <c r="H295" s="36">
        <f>M227</f>
        <v>123.47001760866659</v>
      </c>
      <c r="I295" s="36"/>
      <c r="J295" s="36"/>
      <c r="K295" s="38">
        <f>M238</f>
        <v>0.22787964725743373</v>
      </c>
      <c r="L295" s="38"/>
      <c r="M295" s="38"/>
      <c r="X295" s="217">
        <f>K295</f>
        <v>0.22787964725743373</v>
      </c>
      <c r="Y295" s="209" t="str">
        <f>A295</f>
        <v>Critério de Chauvenet</v>
      </c>
      <c r="Z295" s="215">
        <f>E295</f>
        <v>541.82117224880358</v>
      </c>
      <c r="AA295" s="215">
        <f>H295</f>
        <v>123.47001760866659</v>
      </c>
    </row>
    <row r="296" spans="1:27" ht="20.100000000000001" customHeight="1" x14ac:dyDescent="0.25">
      <c r="A296" s="19" t="s">
        <v>43</v>
      </c>
      <c r="B296" s="19"/>
      <c r="C296" s="19"/>
      <c r="D296" s="19"/>
      <c r="E296" s="36">
        <f>M264</f>
        <v>541.82117224880358</v>
      </c>
      <c r="F296" s="36"/>
      <c r="G296" s="36"/>
      <c r="H296" s="36">
        <f>M275</f>
        <v>123.47001760866659</v>
      </c>
      <c r="I296" s="36"/>
      <c r="J296" s="36"/>
      <c r="K296" s="38">
        <f>M276</f>
        <v>0.22787964725743373</v>
      </c>
      <c r="L296" s="38"/>
      <c r="M296" s="38"/>
      <c r="X296" s="217">
        <f>K296</f>
        <v>0.22787964725743373</v>
      </c>
      <c r="Y296" s="209" t="str">
        <f>A296</f>
        <v>Critério de Arley</v>
      </c>
      <c r="Z296" s="215">
        <f>E296</f>
        <v>541.82117224880358</v>
      </c>
      <c r="AA296" s="215">
        <f>H296</f>
        <v>123.47001760866659</v>
      </c>
    </row>
    <row r="298" spans="1:27" ht="20.100000000000001" customHeight="1" x14ac:dyDescent="0.25">
      <c r="A298" s="22" t="s">
        <v>44</v>
      </c>
      <c r="B298" s="22"/>
      <c r="C298" s="22"/>
      <c r="D298" s="22"/>
      <c r="E298" s="22"/>
      <c r="F298" s="22"/>
      <c r="G298" s="43">
        <f>MIN(K294:R296)</f>
        <v>0.22787964725743373</v>
      </c>
      <c r="H298" s="43"/>
      <c r="I298" s="43"/>
      <c r="J298" s="43"/>
      <c r="K298" s="43"/>
      <c r="L298" s="43"/>
    </row>
    <row r="299" spans="1:27" ht="20.100000000000001" customHeight="1" x14ac:dyDescent="0.25">
      <c r="A299" s="27" t="s">
        <v>45</v>
      </c>
      <c r="B299" s="27"/>
      <c r="C299" s="27"/>
      <c r="D299" s="27"/>
      <c r="E299" s="27"/>
      <c r="F299" s="27"/>
      <c r="G299" s="49" t="str">
        <f>VLOOKUP(G298,X294:Z296,2,0)</f>
        <v>Intervalo em torno da média</v>
      </c>
      <c r="H299" s="49"/>
      <c r="I299" s="49"/>
      <c r="J299" s="49"/>
      <c r="K299" s="49"/>
      <c r="L299" s="49"/>
    </row>
    <row r="300" spans="1:27" ht="20.100000000000001" customHeight="1" x14ac:dyDescent="0.25">
      <c r="A300" s="27" t="s">
        <v>46</v>
      </c>
      <c r="B300" s="27"/>
      <c r="C300" s="27"/>
      <c r="D300" s="27"/>
      <c r="E300" s="27"/>
      <c r="F300" s="27"/>
      <c r="G300" s="18">
        <f>VLOOKUP(G298,X294:Z296,3,0)</f>
        <v>541.82117224880358</v>
      </c>
      <c r="H300" s="18"/>
      <c r="I300" s="18"/>
      <c r="J300" s="18"/>
      <c r="K300" s="18"/>
      <c r="L300" s="18"/>
    </row>
    <row r="301" spans="1:27" ht="20.100000000000001" customHeight="1" x14ac:dyDescent="0.25">
      <c r="A301" s="27" t="s">
        <v>50</v>
      </c>
      <c r="B301" s="27"/>
      <c r="C301" s="27"/>
      <c r="D301" s="27"/>
      <c r="E301" s="27"/>
      <c r="F301" s="27"/>
      <c r="G301" s="18">
        <f>VLOOKUP(G298,X294:AA296,4,0)</f>
        <v>123.47001760866659</v>
      </c>
      <c r="H301" s="18"/>
      <c r="I301" s="18"/>
      <c r="J301" s="18"/>
      <c r="K301" s="18"/>
      <c r="L301" s="18"/>
    </row>
    <row r="304" spans="1:27" ht="20.100000000000001" customHeight="1" x14ac:dyDescent="0.25">
      <c r="A304" s="21" t="s">
        <v>199</v>
      </c>
      <c r="B304" s="21"/>
      <c r="C304" s="21"/>
      <c r="D304" s="21"/>
      <c r="E304" s="21"/>
      <c r="F304" s="21"/>
      <c r="G304" s="21"/>
      <c r="H304" s="21"/>
      <c r="I304" s="21"/>
      <c r="J304" s="21"/>
      <c r="K304" s="21"/>
      <c r="L304" s="21"/>
      <c r="M304" s="21"/>
      <c r="N304" s="21"/>
      <c r="O304" s="21"/>
      <c r="P304" s="21"/>
      <c r="Q304" s="21"/>
      <c r="R304" s="21"/>
    </row>
    <row r="306" spans="1:18" ht="20.100000000000001" customHeight="1" x14ac:dyDescent="0.25">
      <c r="A306" s="22" t="s">
        <v>22</v>
      </c>
      <c r="B306" s="22"/>
      <c r="C306" s="22"/>
      <c r="D306" s="22"/>
      <c r="E306" s="36">
        <f>G300</f>
        <v>541.82117224880358</v>
      </c>
      <c r="F306" s="37"/>
      <c r="G306" s="37"/>
      <c r="H306" s="37"/>
      <c r="J306" s="284">
        <f>M190</f>
        <v>4</v>
      </c>
      <c r="K306" s="284">
        <f>N223</f>
        <v>4</v>
      </c>
      <c r="L306" s="284">
        <f>N259</f>
        <v>4</v>
      </c>
    </row>
    <row r="307" spans="1:18" ht="20.100000000000001" customHeight="1" x14ac:dyDescent="0.25">
      <c r="A307" s="27" t="s">
        <v>23</v>
      </c>
      <c r="B307" s="27"/>
      <c r="C307" s="27"/>
      <c r="D307" s="27"/>
      <c r="E307" s="48">
        <f>G301</f>
        <v>123.47001760866659</v>
      </c>
      <c r="F307" s="49"/>
      <c r="G307" s="49"/>
      <c r="H307" s="49"/>
    </row>
    <row r="308" spans="1:18" ht="20.100000000000001" customHeight="1" x14ac:dyDescent="0.25">
      <c r="A308" s="27" t="s">
        <v>69</v>
      </c>
      <c r="B308" s="27"/>
      <c r="C308" s="27"/>
      <c r="D308" s="27"/>
      <c r="E308" s="57">
        <f>MIN(J306:L306)</f>
        <v>4</v>
      </c>
      <c r="F308" s="57"/>
      <c r="G308" s="57"/>
      <c r="H308" s="57"/>
    </row>
    <row r="309" spans="1:18" ht="20.100000000000001" customHeight="1" x14ac:dyDescent="0.25">
      <c r="A309" s="27" t="s">
        <v>49</v>
      </c>
      <c r="B309" s="27"/>
      <c r="C309" s="27"/>
      <c r="D309" s="27"/>
      <c r="E309" s="53">
        <v>0.8</v>
      </c>
      <c r="F309" s="53"/>
      <c r="G309" s="53"/>
      <c r="H309" s="53"/>
    </row>
    <row r="310" spans="1:18" ht="20.100000000000001" customHeight="1" x14ac:dyDescent="0.25">
      <c r="A310" s="27" t="s">
        <v>228</v>
      </c>
      <c r="B310" s="27"/>
      <c r="C310" s="27"/>
      <c r="D310" s="27"/>
      <c r="E310" s="61">
        <f>_xlfn.T.INV.2T(1-E309,E308-1)</f>
        <v>1.63774435369621</v>
      </c>
      <c r="F310" s="61"/>
      <c r="G310" s="61"/>
      <c r="H310" s="61"/>
    </row>
    <row r="311" spans="1:18" ht="20.100000000000001" customHeight="1" x14ac:dyDescent="0.25">
      <c r="E311" s="285"/>
      <c r="F311" s="285"/>
      <c r="G311" s="285"/>
      <c r="H311" s="285"/>
    </row>
    <row r="312" spans="1:18" ht="20.100000000000001" customHeight="1" x14ac:dyDescent="0.25">
      <c r="A312" s="34" t="s">
        <v>68</v>
      </c>
      <c r="B312" s="34"/>
      <c r="C312" s="34"/>
      <c r="D312" s="34"/>
      <c r="E312" s="34"/>
      <c r="F312" s="34"/>
      <c r="G312" s="34"/>
      <c r="H312" s="34"/>
      <c r="I312" s="34"/>
      <c r="J312" s="34"/>
      <c r="K312" s="34"/>
      <c r="L312" s="34"/>
      <c r="M312" s="34"/>
      <c r="N312" s="34"/>
      <c r="O312" s="34"/>
      <c r="P312" s="34"/>
      <c r="Q312" s="34"/>
      <c r="R312" s="34"/>
    </row>
    <row r="313" spans="1:18" ht="20.100000000000001" customHeight="1" x14ac:dyDescent="0.25">
      <c r="A313" s="34"/>
      <c r="B313" s="34"/>
      <c r="C313" s="34"/>
      <c r="D313" s="34"/>
      <c r="E313" s="34"/>
      <c r="F313" s="34"/>
      <c r="G313" s="34"/>
      <c r="H313" s="34"/>
      <c r="I313" s="34"/>
      <c r="J313" s="34"/>
      <c r="K313" s="34"/>
      <c r="L313" s="34"/>
      <c r="M313" s="34"/>
      <c r="N313" s="34"/>
      <c r="O313" s="34"/>
      <c r="P313" s="34"/>
      <c r="Q313" s="34"/>
      <c r="R313" s="34"/>
    </row>
    <row r="314" spans="1:18" ht="20.100000000000001" customHeight="1" x14ac:dyDescent="0.25">
      <c r="E314" s="285"/>
      <c r="F314" s="285"/>
      <c r="G314" s="285"/>
      <c r="H314" s="285"/>
    </row>
    <row r="315" spans="1:18" ht="20.100000000000001" customHeight="1" x14ac:dyDescent="0.25">
      <c r="E315" s="285"/>
      <c r="F315" s="285"/>
      <c r="G315" s="285"/>
      <c r="H315" s="285"/>
    </row>
    <row r="316" spans="1:18" ht="20.100000000000001" customHeight="1" x14ac:dyDescent="0.25">
      <c r="A316" s="21" t="s">
        <v>200</v>
      </c>
      <c r="B316" s="21"/>
      <c r="C316" s="21"/>
      <c r="D316" s="21"/>
      <c r="E316" s="21"/>
      <c r="F316" s="21"/>
      <c r="G316" s="21"/>
      <c r="H316" s="21"/>
      <c r="I316" s="21"/>
      <c r="J316" s="21"/>
      <c r="K316" s="21"/>
      <c r="L316" s="21"/>
      <c r="M316" s="21"/>
      <c r="N316" s="21"/>
      <c r="O316" s="21"/>
      <c r="P316" s="21"/>
      <c r="Q316" s="21"/>
      <c r="R316" s="21"/>
    </row>
    <row r="318" spans="1:18" ht="20.100000000000001" customHeight="1" x14ac:dyDescent="0.25">
      <c r="A318" s="22" t="s">
        <v>30</v>
      </c>
      <c r="B318" s="22"/>
      <c r="C318" s="22"/>
      <c r="D318" s="22"/>
      <c r="E318" s="36">
        <f>E306-(_xlfn.CONFIDENCE.T(1-E309,E307,E308))</f>
        <v>440.71501015412093</v>
      </c>
      <c r="F318" s="37"/>
      <c r="G318" s="37"/>
      <c r="H318" s="37"/>
    </row>
    <row r="319" spans="1:18" ht="20.100000000000001" customHeight="1" x14ac:dyDescent="0.25">
      <c r="A319" s="22" t="s">
        <v>31</v>
      </c>
      <c r="B319" s="22"/>
      <c r="C319" s="22"/>
      <c r="D319" s="22"/>
      <c r="E319" s="36">
        <f>E306+(_xlfn.CONFIDENCE.T(1-E309,E307,E308))</f>
        <v>642.92733434348622</v>
      </c>
      <c r="F319" s="37"/>
      <c r="G319" s="37"/>
      <c r="H319" s="37"/>
    </row>
    <row r="321" spans="1:18" ht="20.100000000000001" customHeight="1" x14ac:dyDescent="0.25">
      <c r="A321" s="22" t="s">
        <v>51</v>
      </c>
      <c r="B321" s="22"/>
      <c r="C321" s="22"/>
      <c r="D321" s="22"/>
      <c r="E321" s="36">
        <f>E319-E318</f>
        <v>202.21232418936529</v>
      </c>
      <c r="F321" s="37"/>
      <c r="G321" s="37"/>
      <c r="H321" s="37"/>
      <c r="O321" s="286"/>
      <c r="P321" s="286"/>
      <c r="Q321" s="286"/>
      <c r="R321" s="286"/>
    </row>
    <row r="322" spans="1:18" ht="20.100000000000001" customHeight="1" x14ac:dyDescent="0.25">
      <c r="A322" s="22" t="s">
        <v>22</v>
      </c>
      <c r="B322" s="22"/>
      <c r="C322" s="22"/>
      <c r="D322" s="22"/>
      <c r="E322" s="36">
        <f>E306</f>
        <v>541.82117224880358</v>
      </c>
      <c r="F322" s="37"/>
      <c r="G322" s="37"/>
      <c r="H322" s="37"/>
      <c r="O322" s="286"/>
      <c r="P322" s="286"/>
      <c r="Q322" s="286"/>
      <c r="R322" s="286"/>
    </row>
    <row r="323" spans="1:18" ht="20.100000000000001" customHeight="1" x14ac:dyDescent="0.25">
      <c r="A323" s="22" t="s">
        <v>211</v>
      </c>
      <c r="B323" s="22"/>
      <c r="C323" s="22"/>
      <c r="D323" s="22"/>
      <c r="E323" s="54">
        <f>E321/E322</f>
        <v>0.37320860561814601</v>
      </c>
      <c r="F323" s="54"/>
      <c r="G323" s="54"/>
      <c r="H323" s="54"/>
      <c r="O323" s="286"/>
      <c r="P323" s="286"/>
      <c r="Q323" s="286"/>
      <c r="R323" s="286"/>
    </row>
    <row r="324" spans="1:18" ht="20.100000000000001" customHeight="1" x14ac:dyDescent="0.25">
      <c r="O324" s="286"/>
      <c r="P324" s="286"/>
      <c r="Q324" s="286"/>
      <c r="R324" s="286"/>
    </row>
    <row r="326" spans="1:18" ht="20.100000000000001" customHeight="1" x14ac:dyDescent="0.25">
      <c r="A326" s="21" t="s">
        <v>202</v>
      </c>
      <c r="B326" s="21"/>
      <c r="C326" s="21"/>
      <c r="D326" s="21"/>
      <c r="E326" s="21"/>
      <c r="F326" s="21"/>
      <c r="G326" s="21"/>
      <c r="H326" s="21"/>
      <c r="I326" s="21"/>
      <c r="J326" s="21"/>
      <c r="K326" s="21"/>
      <c r="L326" s="21"/>
      <c r="M326" s="21"/>
      <c r="N326" s="21"/>
      <c r="O326" s="21"/>
      <c r="P326" s="21"/>
      <c r="Q326" s="21"/>
      <c r="R326" s="21"/>
    </row>
    <row r="328" spans="1:18" ht="20.100000000000001" customHeight="1" x14ac:dyDescent="0.25">
      <c r="A328" s="58" t="s">
        <v>203</v>
      </c>
      <c r="B328" s="58"/>
      <c r="C328" s="58"/>
      <c r="D328" s="58"/>
      <c r="E328" s="33" t="s">
        <v>49</v>
      </c>
      <c r="F328" s="58"/>
      <c r="G328" s="58"/>
      <c r="H328" s="58"/>
      <c r="I328" s="33" t="s">
        <v>204</v>
      </c>
      <c r="J328" s="58"/>
      <c r="K328" s="58"/>
      <c r="L328" s="58"/>
      <c r="M328" s="33" t="s">
        <v>205</v>
      </c>
      <c r="N328" s="58"/>
      <c r="O328" s="58"/>
      <c r="P328" s="58"/>
    </row>
    <row r="329" spans="1:18" ht="20.100000000000001" customHeight="1" x14ac:dyDescent="0.25">
      <c r="A329" s="22" t="s">
        <v>206</v>
      </c>
      <c r="B329" s="22"/>
      <c r="C329" s="22"/>
      <c r="D329" s="22"/>
      <c r="E329" s="36">
        <f>E318</f>
        <v>440.71501015412093</v>
      </c>
      <c r="F329" s="37"/>
      <c r="G329" s="37"/>
      <c r="H329" s="37"/>
      <c r="I329" s="36">
        <f>E306*(1-0.15)</f>
        <v>460.54799641148304</v>
      </c>
      <c r="J329" s="37"/>
      <c r="K329" s="37"/>
      <c r="L329" s="37"/>
      <c r="M329" s="36">
        <f>MAX(E329:I329)</f>
        <v>460.54799641148304</v>
      </c>
      <c r="N329" s="37"/>
      <c r="O329" s="37"/>
      <c r="P329" s="37"/>
    </row>
    <row r="330" spans="1:18" ht="20.100000000000001" customHeight="1" x14ac:dyDescent="0.25">
      <c r="A330" s="22" t="s">
        <v>207</v>
      </c>
      <c r="B330" s="22"/>
      <c r="C330" s="22"/>
      <c r="D330" s="22"/>
      <c r="E330" s="36">
        <f>E319</f>
        <v>642.92733434348622</v>
      </c>
      <c r="F330" s="37"/>
      <c r="G330" s="37"/>
      <c r="H330" s="37"/>
      <c r="I330" s="36">
        <f>E306*(1+0.15)</f>
        <v>623.09434808612411</v>
      </c>
      <c r="J330" s="37"/>
      <c r="K330" s="37"/>
      <c r="L330" s="37"/>
      <c r="M330" s="36">
        <f>MIN(E330:I330)</f>
        <v>623.09434808612411</v>
      </c>
      <c r="N330" s="37"/>
      <c r="O330" s="37"/>
      <c r="P330" s="37"/>
    </row>
    <row r="332" spans="1:18" ht="20.100000000000001" customHeight="1" x14ac:dyDescent="0.25">
      <c r="A332" s="17" t="s">
        <v>208</v>
      </c>
      <c r="B332" s="17"/>
      <c r="C332" s="17"/>
      <c r="D332" s="17"/>
      <c r="E332" s="17"/>
      <c r="F332" s="17"/>
      <c r="G332" s="17"/>
      <c r="H332" s="17"/>
      <c r="I332" s="17"/>
      <c r="J332" s="17"/>
      <c r="K332" s="17"/>
      <c r="L332" s="17"/>
      <c r="M332" s="17"/>
      <c r="N332" s="17"/>
      <c r="O332" s="17"/>
      <c r="P332" s="17"/>
      <c r="Q332" s="17"/>
      <c r="R332" s="17"/>
    </row>
    <row r="333" spans="1:18" ht="20.100000000000001" customHeight="1" x14ac:dyDescent="0.25">
      <c r="A333" s="17"/>
      <c r="B333" s="17"/>
      <c r="C333" s="17"/>
      <c r="D333" s="17"/>
      <c r="E333" s="17"/>
      <c r="F333" s="17"/>
      <c r="G333" s="17"/>
      <c r="H333" s="17"/>
      <c r="I333" s="17"/>
      <c r="J333" s="17"/>
      <c r="K333" s="17"/>
      <c r="L333" s="17"/>
      <c r="M333" s="17"/>
      <c r="N333" s="17"/>
      <c r="O333" s="17"/>
      <c r="P333" s="17"/>
      <c r="Q333" s="17"/>
      <c r="R333" s="17"/>
    </row>
    <row r="334" spans="1:18" ht="20.100000000000001" customHeight="1" x14ac:dyDescent="0.25">
      <c r="A334" s="34" t="s">
        <v>209</v>
      </c>
      <c r="B334" s="34"/>
      <c r="C334" s="34"/>
      <c r="D334" s="34"/>
      <c r="E334" s="34"/>
      <c r="F334" s="34"/>
      <c r="G334" s="34"/>
      <c r="H334" s="34"/>
      <c r="I334" s="34"/>
      <c r="J334" s="34"/>
      <c r="K334" s="34"/>
      <c r="L334" s="34"/>
      <c r="M334" s="34"/>
      <c r="N334" s="34"/>
      <c r="O334" s="34"/>
      <c r="P334" s="34"/>
      <c r="Q334" s="34"/>
      <c r="R334" s="34"/>
    </row>
    <row r="335" spans="1:18" ht="20.100000000000001" customHeight="1" x14ac:dyDescent="0.25">
      <c r="A335" s="34" t="s">
        <v>210</v>
      </c>
      <c r="B335" s="34"/>
      <c r="C335" s="34"/>
      <c r="D335" s="34"/>
      <c r="E335" s="34"/>
      <c r="F335" s="34"/>
      <c r="G335" s="34"/>
      <c r="H335" s="34"/>
      <c r="I335" s="34"/>
      <c r="J335" s="34"/>
      <c r="K335" s="34"/>
      <c r="L335" s="34"/>
      <c r="M335" s="34"/>
      <c r="N335" s="34"/>
      <c r="O335" s="34"/>
      <c r="P335" s="34"/>
      <c r="Q335" s="34"/>
      <c r="R335" s="34"/>
    </row>
    <row r="336" spans="1:18" ht="20.100000000000001" customHeight="1" x14ac:dyDescent="0.25">
      <c r="A336" s="287"/>
      <c r="B336" s="287"/>
      <c r="C336" s="287"/>
      <c r="D336" s="287"/>
      <c r="E336" s="287"/>
      <c r="F336" s="287"/>
      <c r="G336" s="287"/>
      <c r="H336" s="287"/>
      <c r="I336" s="287"/>
      <c r="J336" s="287"/>
      <c r="K336" s="287"/>
      <c r="L336" s="287"/>
      <c r="M336" s="287"/>
      <c r="N336" s="287"/>
      <c r="O336" s="287"/>
      <c r="P336" s="287"/>
      <c r="Q336" s="287"/>
      <c r="R336" s="287"/>
    </row>
    <row r="338" spans="1:27" ht="20.100000000000001" customHeight="1" x14ac:dyDescent="0.25">
      <c r="A338" s="21" t="s">
        <v>201</v>
      </c>
      <c r="B338" s="21"/>
      <c r="C338" s="21"/>
      <c r="D338" s="21"/>
      <c r="E338" s="21"/>
      <c r="F338" s="21"/>
      <c r="G338" s="21"/>
      <c r="H338" s="21"/>
      <c r="I338" s="21"/>
      <c r="J338" s="21"/>
      <c r="K338" s="21"/>
      <c r="L338" s="21"/>
      <c r="M338" s="21"/>
      <c r="N338" s="21"/>
      <c r="O338" s="21"/>
      <c r="P338" s="21"/>
      <c r="Q338" s="21"/>
      <c r="R338" s="21"/>
    </row>
    <row r="339" spans="1:27" ht="20.100000000000001" customHeight="1" x14ac:dyDescent="0.25">
      <c r="V339" s="218"/>
    </row>
    <row r="340" spans="1:27" ht="20.100000000000001" customHeight="1" x14ac:dyDescent="0.25">
      <c r="A340" s="19" t="s">
        <v>52</v>
      </c>
      <c r="B340" s="19"/>
      <c r="C340" s="19"/>
      <c r="D340" s="19"/>
      <c r="E340" s="19"/>
      <c r="F340" s="19"/>
      <c r="G340" s="19"/>
      <c r="H340" s="19"/>
      <c r="I340" s="19"/>
      <c r="J340" s="19"/>
      <c r="K340" s="19"/>
      <c r="L340" s="19"/>
      <c r="M340" s="19"/>
      <c r="N340" s="19"/>
      <c r="O340" s="36">
        <v>320</v>
      </c>
      <c r="P340" s="36"/>
      <c r="Q340" s="36"/>
      <c r="R340" s="36"/>
      <c r="V340" s="218"/>
    </row>
    <row r="341" spans="1:27" ht="20.100000000000001" customHeight="1" x14ac:dyDescent="0.25">
      <c r="A341" s="19" t="s">
        <v>53</v>
      </c>
      <c r="B341" s="19"/>
      <c r="C341" s="19"/>
      <c r="D341" s="19"/>
      <c r="E341" s="19"/>
      <c r="F341" s="19"/>
      <c r="G341" s="19"/>
      <c r="H341" s="19"/>
      <c r="I341" s="19"/>
      <c r="J341" s="19"/>
      <c r="K341" s="19"/>
      <c r="L341" s="19"/>
      <c r="M341" s="19"/>
      <c r="N341" s="19"/>
      <c r="O341" s="36">
        <f>E306</f>
        <v>541.82117224880358</v>
      </c>
      <c r="P341" s="36"/>
      <c r="Q341" s="36"/>
      <c r="R341" s="36"/>
    </row>
    <row r="342" spans="1:27" ht="20.100000000000001" customHeight="1" x14ac:dyDescent="0.25">
      <c r="A342" s="19" t="s">
        <v>65</v>
      </c>
      <c r="B342" s="19"/>
      <c r="C342" s="19"/>
      <c r="D342" s="19"/>
      <c r="E342" s="19"/>
      <c r="F342" s="19"/>
      <c r="G342" s="19"/>
      <c r="H342" s="19"/>
      <c r="I342" s="19"/>
      <c r="J342" s="19"/>
      <c r="K342" s="19"/>
      <c r="L342" s="19"/>
      <c r="M342" s="19"/>
      <c r="N342" s="19"/>
      <c r="O342" s="60">
        <f>O340*O341</f>
        <v>173382.77511961714</v>
      </c>
      <c r="P342" s="60"/>
      <c r="Q342" s="60"/>
      <c r="R342" s="60"/>
      <c r="AA342" s="219"/>
    </row>
    <row r="343" spans="1:27" ht="20.100000000000001" customHeight="1" x14ac:dyDescent="0.25">
      <c r="G343" s="288"/>
      <c r="H343" s="288"/>
      <c r="I343" s="288"/>
      <c r="J343" s="288"/>
      <c r="K343" s="288"/>
      <c r="L343" s="288"/>
      <c r="M343" s="288"/>
      <c r="N343" s="288"/>
      <c r="O343" s="288"/>
      <c r="P343" s="288"/>
      <c r="Q343" s="288"/>
      <c r="R343" s="288"/>
      <c r="AA343" s="219"/>
    </row>
    <row r="344" spans="1:27" ht="20.100000000000001" customHeight="1" x14ac:dyDescent="0.25">
      <c r="G344" s="288"/>
      <c r="H344" s="288"/>
      <c r="I344" s="288"/>
      <c r="J344" s="288"/>
      <c r="K344" s="288"/>
      <c r="L344" s="288"/>
      <c r="M344" s="288"/>
      <c r="N344" s="288"/>
      <c r="O344" s="288"/>
      <c r="P344" s="288"/>
      <c r="Q344" s="288"/>
      <c r="R344" s="288"/>
    </row>
    <row r="345" spans="1:27" ht="20.100000000000001" customHeight="1" x14ac:dyDescent="0.25">
      <c r="A345" s="59" t="s">
        <v>55</v>
      </c>
      <c r="B345" s="59"/>
      <c r="C345" s="59"/>
      <c r="D345" s="59"/>
      <c r="E345" s="59"/>
      <c r="F345" s="296"/>
      <c r="G345" s="288"/>
      <c r="H345" s="288"/>
      <c r="I345" s="288"/>
      <c r="J345" s="288"/>
      <c r="K345" s="288"/>
      <c r="L345" s="288"/>
      <c r="M345" s="288"/>
      <c r="N345" s="288"/>
      <c r="O345" s="288"/>
      <c r="P345" s="288"/>
      <c r="Q345" s="288"/>
      <c r="R345" s="288"/>
    </row>
    <row r="346" spans="1:27" ht="20.100000000000001" customHeight="1" x14ac:dyDescent="0.25">
      <c r="A346" s="19" t="s">
        <v>56</v>
      </c>
      <c r="B346" s="19"/>
      <c r="C346" s="19"/>
      <c r="D346" s="19"/>
      <c r="E346" s="64">
        <v>1</v>
      </c>
      <c r="F346" s="64"/>
      <c r="G346" s="59" t="str">
        <f>IF(E348&gt;0.01,"Reduzir o número de casas decimais","")</f>
        <v/>
      </c>
      <c r="H346" s="59"/>
      <c r="I346" s="59"/>
      <c r="J346" s="59"/>
      <c r="K346" s="59"/>
      <c r="L346" s="288"/>
      <c r="M346" s="288"/>
      <c r="N346" s="288"/>
      <c r="O346" s="288"/>
      <c r="P346" s="288"/>
      <c r="Q346" s="288"/>
      <c r="R346" s="288"/>
    </row>
    <row r="347" spans="1:27" ht="20.100000000000001" customHeight="1" x14ac:dyDescent="0.25">
      <c r="A347" s="19" t="s">
        <v>57</v>
      </c>
      <c r="B347" s="19"/>
      <c r="C347" s="19"/>
      <c r="D347" s="19"/>
      <c r="E347" s="36">
        <f>O350-O342</f>
        <v>7.22488038285519</v>
      </c>
      <c r="F347" s="36"/>
      <c r="G347" s="288"/>
      <c r="H347" s="288"/>
      <c r="I347" s="288"/>
      <c r="J347" s="288"/>
      <c r="K347" s="288"/>
      <c r="L347" s="288"/>
      <c r="M347" s="288"/>
      <c r="N347" s="288"/>
      <c r="O347" s="288"/>
      <c r="P347" s="288"/>
      <c r="Q347" s="288"/>
      <c r="R347" s="288"/>
    </row>
    <row r="348" spans="1:27" ht="20.100000000000001" customHeight="1" x14ac:dyDescent="0.25">
      <c r="A348" s="19" t="s">
        <v>58</v>
      </c>
      <c r="B348" s="19"/>
      <c r="C348" s="19"/>
      <c r="D348" s="19"/>
      <c r="E348" s="38">
        <f>E347/O342</f>
        <v>4.1670116180057273E-5</v>
      </c>
      <c r="F348" s="38"/>
      <c r="G348" s="288"/>
      <c r="H348" s="288"/>
      <c r="I348" s="288"/>
      <c r="J348" s="288"/>
      <c r="K348" s="288"/>
      <c r="L348" s="288"/>
      <c r="M348" s="288"/>
      <c r="N348" s="288"/>
      <c r="O348" s="288"/>
      <c r="P348" s="288"/>
      <c r="Q348" s="288"/>
      <c r="R348" s="288"/>
    </row>
    <row r="349" spans="1:27" ht="20.100000000000001" customHeight="1" x14ac:dyDescent="0.25">
      <c r="G349" s="288"/>
      <c r="H349" s="288"/>
      <c r="I349" s="288"/>
      <c r="J349" s="288"/>
      <c r="K349" s="288"/>
      <c r="L349" s="288"/>
      <c r="M349" s="288"/>
      <c r="N349" s="288"/>
      <c r="O349" s="288"/>
      <c r="P349" s="288"/>
      <c r="Q349" s="288"/>
      <c r="R349" s="288"/>
    </row>
    <row r="350" spans="1:27" ht="20.100000000000001" customHeight="1" x14ac:dyDescent="0.25">
      <c r="A350" s="19" t="s">
        <v>54</v>
      </c>
      <c r="B350" s="19"/>
      <c r="C350" s="19"/>
      <c r="D350" s="19"/>
      <c r="E350" s="19"/>
      <c r="F350" s="19"/>
      <c r="G350" s="19"/>
      <c r="H350" s="19"/>
      <c r="I350" s="19"/>
      <c r="J350" s="19"/>
      <c r="K350" s="19"/>
      <c r="L350" s="19"/>
      <c r="M350" s="19"/>
      <c r="N350" s="19"/>
      <c r="O350" s="20">
        <f>ROUNDUP(O342,-E346)</f>
        <v>173390</v>
      </c>
      <c r="P350" s="20"/>
      <c r="Q350" s="20"/>
      <c r="R350" s="20"/>
    </row>
    <row r="351" spans="1:27" ht="20.100000000000001" customHeight="1" x14ac:dyDescent="0.25">
      <c r="G351" s="288"/>
      <c r="H351" s="288"/>
      <c r="I351" s="288"/>
      <c r="J351" s="288"/>
      <c r="K351" s="288"/>
      <c r="L351" s="288"/>
      <c r="M351" s="288"/>
      <c r="N351" s="288"/>
      <c r="O351" s="288"/>
      <c r="P351" s="288"/>
      <c r="Q351" s="288"/>
      <c r="R351" s="288"/>
    </row>
    <row r="353" spans="1:18" ht="20.100000000000001" customHeight="1" x14ac:dyDescent="0.25">
      <c r="A353" s="56" t="s">
        <v>230</v>
      </c>
      <c r="B353" s="56"/>
      <c r="C353" s="56"/>
      <c r="D353" s="56"/>
      <c r="E353" s="56"/>
      <c r="F353" s="56"/>
      <c r="G353" s="56"/>
      <c r="H353" s="56"/>
      <c r="I353" s="56"/>
      <c r="J353" s="56"/>
      <c r="K353" s="56"/>
      <c r="L353" s="56"/>
      <c r="M353" s="56"/>
      <c r="N353" s="56"/>
      <c r="O353" s="56"/>
      <c r="P353" s="56"/>
      <c r="Q353" s="56"/>
      <c r="R353" s="56"/>
    </row>
    <row r="354" spans="1:18" ht="20.100000000000001" customHeight="1" x14ac:dyDescent="0.25">
      <c r="A354" s="56" t="s">
        <v>61</v>
      </c>
      <c r="B354" s="56"/>
      <c r="C354" s="56"/>
      <c r="D354" s="56"/>
      <c r="E354" s="56"/>
      <c r="F354" s="56"/>
      <c r="G354" s="56"/>
      <c r="H354" s="56"/>
      <c r="I354" s="56"/>
      <c r="J354" s="56"/>
      <c r="K354" s="56"/>
      <c r="L354" s="56"/>
      <c r="M354" s="56"/>
      <c r="N354" s="56"/>
      <c r="O354" s="56"/>
      <c r="P354" s="56"/>
      <c r="Q354" s="56"/>
      <c r="R354" s="56"/>
    </row>
    <row r="356" spans="1:18" ht="20.100000000000001" customHeight="1" x14ac:dyDescent="0.25">
      <c r="A356" s="34"/>
      <c r="B356" s="34"/>
      <c r="C356" s="34"/>
      <c r="D356" s="34"/>
      <c r="E356" s="34"/>
      <c r="F356" s="34"/>
      <c r="G356" s="34"/>
      <c r="H356" s="34"/>
      <c r="I356" s="34"/>
      <c r="J356" s="34"/>
      <c r="K356" s="34"/>
      <c r="L356" s="34"/>
      <c r="M356" s="34"/>
      <c r="N356" s="34"/>
      <c r="O356" s="34"/>
      <c r="P356" s="34"/>
      <c r="Q356" s="34"/>
      <c r="R356" s="34"/>
    </row>
    <row r="357" spans="1:18" ht="20.100000000000001" customHeight="1" x14ac:dyDescent="0.25">
      <c r="A357" s="34"/>
      <c r="B357" s="34"/>
      <c r="C357" s="34"/>
      <c r="D357" s="34"/>
      <c r="E357" s="34"/>
      <c r="F357" s="34"/>
      <c r="G357" s="34"/>
      <c r="H357" s="34"/>
      <c r="I357" s="34"/>
      <c r="J357" s="34"/>
      <c r="K357" s="34"/>
      <c r="L357" s="34"/>
      <c r="M357" s="34"/>
      <c r="N357" s="34"/>
      <c r="O357" s="34"/>
      <c r="P357" s="34"/>
      <c r="Q357" s="34"/>
      <c r="R357" s="34"/>
    </row>
    <row r="358" spans="1:18" ht="20.100000000000001" customHeight="1" x14ac:dyDescent="0.25">
      <c r="A358" s="34"/>
      <c r="B358" s="34"/>
      <c r="C358" s="34"/>
      <c r="D358" s="34"/>
      <c r="E358" s="34"/>
      <c r="F358" s="34"/>
      <c r="G358" s="34"/>
      <c r="H358" s="34"/>
      <c r="I358" s="34"/>
      <c r="J358" s="34"/>
      <c r="K358" s="34"/>
      <c r="L358" s="34"/>
      <c r="M358" s="34"/>
      <c r="N358" s="34"/>
      <c r="O358" s="34"/>
      <c r="P358" s="34"/>
      <c r="Q358" s="34"/>
      <c r="R358" s="34"/>
    </row>
    <row r="359" spans="1:18" ht="20.100000000000001" customHeight="1" x14ac:dyDescent="0.25">
      <c r="A359" s="34"/>
      <c r="B359" s="34"/>
      <c r="C359" s="34"/>
      <c r="D359" s="34"/>
      <c r="E359" s="34"/>
      <c r="F359" s="34"/>
      <c r="G359" s="34"/>
      <c r="H359" s="34"/>
      <c r="I359" s="34"/>
      <c r="J359" s="34"/>
      <c r="K359" s="34"/>
      <c r="L359" s="34"/>
      <c r="M359" s="34"/>
      <c r="N359" s="34"/>
      <c r="O359" s="34"/>
      <c r="P359" s="34"/>
      <c r="Q359" s="34"/>
      <c r="R359" s="34"/>
    </row>
    <row r="360" spans="1:18" ht="20.100000000000001" customHeight="1" x14ac:dyDescent="0.25">
      <c r="A360" s="34"/>
      <c r="B360" s="34"/>
      <c r="C360" s="34"/>
      <c r="D360" s="34"/>
      <c r="E360" s="34"/>
      <c r="F360" s="34"/>
      <c r="G360" s="34"/>
      <c r="H360" s="34"/>
      <c r="I360" s="34"/>
      <c r="J360" s="34"/>
      <c r="K360" s="34"/>
      <c r="L360" s="34"/>
      <c r="M360" s="34"/>
      <c r="N360" s="34"/>
      <c r="O360" s="34"/>
      <c r="P360" s="34"/>
      <c r="Q360" s="34"/>
      <c r="R360" s="34"/>
    </row>
    <row r="361" spans="1:18" ht="20.100000000000001" customHeight="1" x14ac:dyDescent="0.25">
      <c r="A361" s="34"/>
      <c r="B361" s="34"/>
      <c r="C361" s="34"/>
      <c r="D361" s="34"/>
      <c r="E361" s="34"/>
      <c r="F361" s="34"/>
      <c r="G361" s="34"/>
      <c r="H361" s="34"/>
      <c r="I361" s="34"/>
      <c r="J361" s="34"/>
      <c r="K361" s="34"/>
      <c r="L361" s="34"/>
      <c r="M361" s="34"/>
      <c r="N361" s="34"/>
      <c r="O361" s="34"/>
      <c r="P361" s="34"/>
      <c r="Q361" s="34"/>
      <c r="R361" s="34"/>
    </row>
    <row r="362" spans="1:18" ht="20.100000000000001" customHeight="1" x14ac:dyDescent="0.25">
      <c r="A362" s="34"/>
      <c r="B362" s="34"/>
      <c r="C362" s="34"/>
      <c r="D362" s="34"/>
      <c r="E362" s="34"/>
      <c r="F362" s="34"/>
      <c r="G362" s="34"/>
      <c r="H362" s="34"/>
      <c r="I362" s="34"/>
      <c r="J362" s="34"/>
      <c r="K362" s="34"/>
      <c r="L362" s="34"/>
      <c r="M362" s="34"/>
      <c r="N362" s="34"/>
      <c r="O362" s="34"/>
      <c r="P362" s="34"/>
      <c r="Q362" s="34"/>
      <c r="R362" s="34"/>
    </row>
    <row r="363" spans="1:18" ht="20.100000000000001" customHeight="1" x14ac:dyDescent="0.25">
      <c r="A363" s="34"/>
      <c r="B363" s="34"/>
      <c r="C363" s="34"/>
      <c r="D363" s="34"/>
      <c r="E363" s="34"/>
      <c r="F363" s="34"/>
      <c r="G363" s="34"/>
      <c r="H363" s="34"/>
      <c r="I363" s="34"/>
      <c r="J363" s="34"/>
      <c r="K363" s="34"/>
      <c r="L363" s="34"/>
      <c r="M363" s="34"/>
      <c r="N363" s="34"/>
      <c r="O363" s="34"/>
      <c r="P363" s="34"/>
      <c r="Q363" s="34"/>
      <c r="R363" s="34"/>
    </row>
    <row r="364" spans="1:18" ht="20.100000000000001" customHeight="1" x14ac:dyDescent="0.25">
      <c r="A364" s="34"/>
      <c r="B364" s="34"/>
      <c r="C364" s="34"/>
      <c r="D364" s="34"/>
      <c r="E364" s="34"/>
      <c r="F364" s="34"/>
      <c r="G364" s="34"/>
      <c r="H364" s="34"/>
      <c r="I364" s="34"/>
      <c r="J364" s="34"/>
      <c r="K364" s="34"/>
      <c r="L364" s="34"/>
      <c r="M364" s="34"/>
      <c r="N364" s="34"/>
      <c r="O364" s="34"/>
      <c r="P364" s="34"/>
      <c r="Q364" s="34"/>
      <c r="R364" s="34"/>
    </row>
    <row r="365" spans="1:18" ht="20.100000000000001" customHeight="1" x14ac:dyDescent="0.25">
      <c r="A365" s="34"/>
      <c r="B365" s="34"/>
      <c r="C365" s="34"/>
      <c r="D365" s="34"/>
      <c r="E365" s="34"/>
      <c r="F365" s="34"/>
      <c r="G365" s="34"/>
      <c r="H365" s="34"/>
      <c r="I365" s="34"/>
      <c r="J365" s="34"/>
      <c r="K365" s="34"/>
      <c r="L365" s="34"/>
      <c r="M365" s="34"/>
      <c r="N365" s="34"/>
      <c r="O365" s="34"/>
      <c r="P365" s="34"/>
      <c r="Q365" s="34"/>
      <c r="R365" s="34"/>
    </row>
    <row r="366" spans="1:18" ht="20.100000000000001" customHeight="1" x14ac:dyDescent="0.25">
      <c r="A366" s="34"/>
      <c r="B366" s="34"/>
      <c r="C366" s="34"/>
      <c r="D366" s="34"/>
      <c r="E366" s="34"/>
      <c r="F366" s="34"/>
      <c r="G366" s="34"/>
      <c r="H366" s="34"/>
      <c r="I366" s="34"/>
      <c r="J366" s="34"/>
      <c r="K366" s="34"/>
      <c r="L366" s="34"/>
      <c r="M366" s="34"/>
      <c r="N366" s="34"/>
      <c r="O366" s="34"/>
      <c r="P366" s="34"/>
      <c r="Q366" s="34"/>
      <c r="R366" s="34"/>
    </row>
    <row r="367" spans="1:18" ht="20.100000000000001" customHeight="1" x14ac:dyDescent="0.25">
      <c r="A367" s="34"/>
      <c r="B367" s="34"/>
      <c r="C367" s="34"/>
      <c r="D367" s="34"/>
      <c r="E367" s="34"/>
      <c r="F367" s="34"/>
      <c r="G367" s="34"/>
      <c r="H367" s="34"/>
      <c r="I367" s="34"/>
      <c r="J367" s="34"/>
      <c r="K367" s="34"/>
      <c r="L367" s="34"/>
      <c r="M367" s="34"/>
      <c r="N367" s="34"/>
      <c r="O367" s="34"/>
      <c r="P367" s="34"/>
      <c r="Q367" s="34"/>
      <c r="R367" s="34"/>
    </row>
    <row r="368" spans="1:18" ht="20.100000000000001" customHeight="1" x14ac:dyDescent="0.25">
      <c r="A368" s="34"/>
      <c r="B368" s="34"/>
      <c r="C368" s="34"/>
      <c r="D368" s="34"/>
      <c r="E368" s="34"/>
      <c r="F368" s="34"/>
      <c r="G368" s="34"/>
      <c r="H368" s="34"/>
      <c r="I368" s="34"/>
      <c r="J368" s="34"/>
      <c r="K368" s="34"/>
      <c r="L368" s="34"/>
      <c r="M368" s="34"/>
      <c r="N368" s="34"/>
      <c r="O368" s="34"/>
      <c r="P368" s="34"/>
      <c r="Q368" s="34"/>
      <c r="R368" s="34"/>
    </row>
    <row r="369" spans="1:18" ht="20.100000000000001" customHeight="1" x14ac:dyDescent="0.25">
      <c r="A369" s="34"/>
      <c r="B369" s="34"/>
      <c r="C369" s="34"/>
      <c r="D369" s="34"/>
      <c r="E369" s="34"/>
      <c r="F369" s="34"/>
      <c r="G369" s="34"/>
      <c r="H369" s="34"/>
      <c r="I369" s="34"/>
      <c r="J369" s="34"/>
      <c r="K369" s="34"/>
      <c r="L369" s="34"/>
      <c r="M369" s="34"/>
      <c r="N369" s="34"/>
      <c r="O369" s="34"/>
      <c r="P369" s="34"/>
      <c r="Q369" s="34"/>
      <c r="R369" s="34"/>
    </row>
    <row r="370" spans="1:18" ht="20.100000000000001" customHeight="1" x14ac:dyDescent="0.25">
      <c r="A370" s="34"/>
      <c r="B370" s="34"/>
      <c r="C370" s="34"/>
      <c r="D370" s="34"/>
      <c r="E370" s="34"/>
      <c r="F370" s="34"/>
      <c r="G370" s="34"/>
      <c r="H370" s="34"/>
      <c r="I370" s="34"/>
      <c r="J370" s="34"/>
      <c r="K370" s="34"/>
      <c r="L370" s="34"/>
      <c r="M370" s="34"/>
      <c r="N370" s="34"/>
      <c r="O370" s="34"/>
      <c r="P370" s="34"/>
      <c r="Q370" s="34"/>
      <c r="R370" s="34"/>
    </row>
    <row r="371" spans="1:18" ht="20.100000000000001" customHeight="1" x14ac:dyDescent="0.25">
      <c r="A371" s="34"/>
      <c r="B371" s="34"/>
      <c r="C371" s="34"/>
      <c r="D371" s="34"/>
      <c r="E371" s="34"/>
      <c r="F371" s="34"/>
      <c r="G371" s="34"/>
      <c r="H371" s="34"/>
      <c r="I371" s="34"/>
      <c r="J371" s="34"/>
      <c r="K371" s="34"/>
      <c r="L371" s="34"/>
      <c r="M371" s="34"/>
      <c r="N371" s="34"/>
      <c r="O371" s="34"/>
      <c r="P371" s="34"/>
      <c r="Q371" s="34"/>
      <c r="R371" s="34"/>
    </row>
    <row r="372" spans="1:18" ht="20.100000000000001" customHeight="1" x14ac:dyDescent="0.25">
      <c r="A372" s="34"/>
      <c r="B372" s="34"/>
      <c r="C372" s="34"/>
      <c r="D372" s="34"/>
      <c r="E372" s="34"/>
      <c r="F372" s="34"/>
      <c r="G372" s="34"/>
      <c r="H372" s="34"/>
      <c r="I372" s="34"/>
      <c r="J372" s="34"/>
      <c r="K372" s="34"/>
      <c r="L372" s="34"/>
      <c r="M372" s="34"/>
      <c r="N372" s="34"/>
      <c r="O372" s="34"/>
      <c r="P372" s="34"/>
      <c r="Q372" s="34"/>
      <c r="R372" s="34"/>
    </row>
    <row r="373" spans="1:18" ht="20.100000000000001" customHeight="1" x14ac:dyDescent="0.25">
      <c r="A373" s="34"/>
      <c r="B373" s="34"/>
      <c r="C373" s="34"/>
      <c r="D373" s="34"/>
      <c r="E373" s="34"/>
      <c r="F373" s="34"/>
      <c r="G373" s="34"/>
      <c r="H373" s="34"/>
      <c r="I373" s="34"/>
      <c r="J373" s="34"/>
      <c r="K373" s="34"/>
      <c r="L373" s="34"/>
      <c r="M373" s="34"/>
      <c r="N373" s="34"/>
      <c r="O373" s="34"/>
      <c r="P373" s="34"/>
      <c r="Q373" s="34"/>
      <c r="R373" s="34"/>
    </row>
    <row r="374" spans="1:18" ht="20.100000000000001" customHeight="1" x14ac:dyDescent="0.25">
      <c r="A374" s="34"/>
      <c r="B374" s="34"/>
      <c r="C374" s="34"/>
      <c r="D374" s="34"/>
      <c r="E374" s="34"/>
      <c r="F374" s="34"/>
      <c r="G374" s="34"/>
      <c r="H374" s="34"/>
      <c r="I374" s="34"/>
      <c r="J374" s="34"/>
      <c r="K374" s="34"/>
      <c r="L374" s="34"/>
      <c r="M374" s="34"/>
      <c r="N374" s="34"/>
      <c r="O374" s="34"/>
      <c r="P374" s="34"/>
      <c r="Q374" s="34"/>
      <c r="R374" s="34"/>
    </row>
  </sheetData>
  <sheetProtection algorithmName="SHA-512" hashValue="m7v+EylVi+UUclT7acEcZ4uWKKLUFtW3qvbtaG3qbcvGEFM4g9YTIah4Z6SxDGpKuW+vXiBwFrcO0K21cFiAZg==" saltValue="kgITT1jcnXpTiVuOPz6IiA==" spinCount="100000" sheet="1" objects="1" scenarios="1" formatCells="0"/>
  <mergeCells count="402">
    <mergeCell ref="M229:O229"/>
    <mergeCell ref="I230:L230"/>
    <mergeCell ref="M230:O230"/>
    <mergeCell ref="E346:F346"/>
    <mergeCell ref="I202:L202"/>
    <mergeCell ref="I224:M224"/>
    <mergeCell ref="I232:L232"/>
    <mergeCell ref="M232:O232"/>
    <mergeCell ref="I231:L231"/>
    <mergeCell ref="M231:O231"/>
    <mergeCell ref="I229:L229"/>
    <mergeCell ref="B225:F225"/>
    <mergeCell ref="B226:F226"/>
    <mergeCell ref="I227:L227"/>
    <mergeCell ref="I276:L276"/>
    <mergeCell ref="M276:O276"/>
    <mergeCell ref="M273:O273"/>
    <mergeCell ref="A299:F299"/>
    <mergeCell ref="A296:D296"/>
    <mergeCell ref="E296:G296"/>
    <mergeCell ref="H296:J296"/>
    <mergeCell ref="K296:M296"/>
    <mergeCell ref="A330:D330"/>
    <mergeCell ref="E330:H330"/>
    <mergeCell ref="A347:D347"/>
    <mergeCell ref="E347:F347"/>
    <mergeCell ref="A348:D348"/>
    <mergeCell ref="E348:F348"/>
    <mergeCell ref="I235:L235"/>
    <mergeCell ref="M235:O235"/>
    <mergeCell ref="I234:J234"/>
    <mergeCell ref="B228:F228"/>
    <mergeCell ref="E294:G294"/>
    <mergeCell ref="E293:G293"/>
    <mergeCell ref="H293:J293"/>
    <mergeCell ref="A332:R333"/>
    <mergeCell ref="A334:R334"/>
    <mergeCell ref="A335:R335"/>
    <mergeCell ref="K234:L234"/>
    <mergeCell ref="M234:O234"/>
    <mergeCell ref="E306:H306"/>
    <mergeCell ref="E307:H307"/>
    <mergeCell ref="A307:D307"/>
    <mergeCell ref="A306:D306"/>
    <mergeCell ref="G299:L299"/>
    <mergeCell ref="M275:O275"/>
    <mergeCell ref="A300:F300"/>
    <mergeCell ref="I273:L273"/>
    <mergeCell ref="L165:O165"/>
    <mergeCell ref="P165:R165"/>
    <mergeCell ref="L166:O166"/>
    <mergeCell ref="P166:R166"/>
    <mergeCell ref="L167:O167"/>
    <mergeCell ref="P167:R167"/>
    <mergeCell ref="B189:F189"/>
    <mergeCell ref="I189:M189"/>
    <mergeCell ref="I192:L192"/>
    <mergeCell ref="I193:L193"/>
    <mergeCell ref="M193:O193"/>
    <mergeCell ref="B192:F192"/>
    <mergeCell ref="B193:F193"/>
    <mergeCell ref="B41:D41"/>
    <mergeCell ref="J41:K41"/>
    <mergeCell ref="L41:M41"/>
    <mergeCell ref="B137:D137"/>
    <mergeCell ref="J122:L122"/>
    <mergeCell ref="J124:L124"/>
    <mergeCell ref="K162:M162"/>
    <mergeCell ref="B42:D42"/>
    <mergeCell ref="B43:D43"/>
    <mergeCell ref="J121:L121"/>
    <mergeCell ref="A124:I124"/>
    <mergeCell ref="J115:L115"/>
    <mergeCell ref="J116:L116"/>
    <mergeCell ref="J117:L117"/>
    <mergeCell ref="J118:L118"/>
    <mergeCell ref="J119:L119"/>
    <mergeCell ref="J120:L120"/>
    <mergeCell ref="N160:R160"/>
    <mergeCell ref="N161:R161"/>
    <mergeCell ref="K159:M159"/>
    <mergeCell ref="A27:G27"/>
    <mergeCell ref="A28:G28"/>
    <mergeCell ref="B40:D40"/>
    <mergeCell ref="J40:K40"/>
    <mergeCell ref="L40:M40"/>
    <mergeCell ref="N40:O40"/>
    <mergeCell ref="O31:R31"/>
    <mergeCell ref="O26:R26"/>
    <mergeCell ref="A22:R22"/>
    <mergeCell ref="A29:G29"/>
    <mergeCell ref="A30:G30"/>
    <mergeCell ref="H28:I28"/>
    <mergeCell ref="H29:I29"/>
    <mergeCell ref="H30:I30"/>
    <mergeCell ref="H31:I31"/>
    <mergeCell ref="A26:G26"/>
    <mergeCell ref="B38:D38"/>
    <mergeCell ref="H26:I26"/>
    <mergeCell ref="H27:I27"/>
    <mergeCell ref="P40:R40"/>
    <mergeCell ref="N39:O39"/>
    <mergeCell ref="P39:R39"/>
    <mergeCell ref="J39:K39"/>
    <mergeCell ref="B39:D39"/>
    <mergeCell ref="K15:M15"/>
    <mergeCell ref="J27:N27"/>
    <mergeCell ref="J31:N31"/>
    <mergeCell ref="L17:O17"/>
    <mergeCell ref="N38:O38"/>
    <mergeCell ref="L39:M39"/>
    <mergeCell ref="I270:L270"/>
    <mergeCell ref="M270:O270"/>
    <mergeCell ref="I272:J272"/>
    <mergeCell ref="M272:O272"/>
    <mergeCell ref="K272:L272"/>
    <mergeCell ref="A24:R24"/>
    <mergeCell ref="L18:O18"/>
    <mergeCell ref="L19:O19"/>
    <mergeCell ref="P15:R15"/>
    <mergeCell ref="P17:R17"/>
    <mergeCell ref="P18:R18"/>
    <mergeCell ref="P19:R19"/>
    <mergeCell ref="J26:N26"/>
    <mergeCell ref="B163:D163"/>
    <mergeCell ref="B191:F191"/>
    <mergeCell ref="I198:J198"/>
    <mergeCell ref="K198:L198"/>
    <mergeCell ref="M198:O198"/>
    <mergeCell ref="A354:R354"/>
    <mergeCell ref="A356:R356"/>
    <mergeCell ref="A357:R357"/>
    <mergeCell ref="A353:R353"/>
    <mergeCell ref="E308:H308"/>
    <mergeCell ref="E319:H319"/>
    <mergeCell ref="A310:D310"/>
    <mergeCell ref="A328:D328"/>
    <mergeCell ref="E328:H328"/>
    <mergeCell ref="A312:R313"/>
    <mergeCell ref="A345:E345"/>
    <mergeCell ref="I328:L328"/>
    <mergeCell ref="M328:P328"/>
    <mergeCell ref="A346:D346"/>
    <mergeCell ref="O341:R341"/>
    <mergeCell ref="O342:R342"/>
    <mergeCell ref="O340:R340"/>
    <mergeCell ref="E310:H310"/>
    <mergeCell ref="E318:H318"/>
    <mergeCell ref="A308:D308"/>
    <mergeCell ref="G346:K346"/>
    <mergeCell ref="A340:N340"/>
    <mergeCell ref="A341:N341"/>
    <mergeCell ref="A342:N342"/>
    <mergeCell ref="A374:R374"/>
    <mergeCell ref="A358:R358"/>
    <mergeCell ref="A362:R362"/>
    <mergeCell ref="A365:R366"/>
    <mergeCell ref="A367:R368"/>
    <mergeCell ref="A369:R370"/>
    <mergeCell ref="A371:R372"/>
    <mergeCell ref="A373:R373"/>
    <mergeCell ref="A361:R361"/>
    <mergeCell ref="A359:R359"/>
    <mergeCell ref="A360:R360"/>
    <mergeCell ref="A363:R363"/>
    <mergeCell ref="A364:R364"/>
    <mergeCell ref="J34:K35"/>
    <mergeCell ref="J38:K38"/>
    <mergeCell ref="O27:R27"/>
    <mergeCell ref="J28:N28"/>
    <mergeCell ref="O28:R28"/>
    <mergeCell ref="J29:N29"/>
    <mergeCell ref="O29:R29"/>
    <mergeCell ref="J30:N30"/>
    <mergeCell ref="O30:R30"/>
    <mergeCell ref="P38:R38"/>
    <mergeCell ref="L38:M38"/>
    <mergeCell ref="I330:L330"/>
    <mergeCell ref="M330:P330"/>
    <mergeCell ref="A318:D318"/>
    <mergeCell ref="A321:D321"/>
    <mergeCell ref="E321:H321"/>
    <mergeCell ref="A322:D322"/>
    <mergeCell ref="E322:H322"/>
    <mergeCell ref="A329:D329"/>
    <mergeCell ref="E329:H329"/>
    <mergeCell ref="I329:L329"/>
    <mergeCell ref="M329:P329"/>
    <mergeCell ref="A309:D309"/>
    <mergeCell ref="E309:H309"/>
    <mergeCell ref="A323:D323"/>
    <mergeCell ref="E323:H323"/>
    <mergeCell ref="A319:D319"/>
    <mergeCell ref="A221:R221"/>
    <mergeCell ref="I223:M223"/>
    <mergeCell ref="I226:L226"/>
    <mergeCell ref="M226:O226"/>
    <mergeCell ref="N223:O223"/>
    <mergeCell ref="M227:O227"/>
    <mergeCell ref="N224:O224"/>
    <mergeCell ref="I264:L264"/>
    <mergeCell ref="B261:F261"/>
    <mergeCell ref="I261:M261"/>
    <mergeCell ref="N261:O261"/>
    <mergeCell ref="G300:L300"/>
    <mergeCell ref="A298:F298"/>
    <mergeCell ref="I275:L275"/>
    <mergeCell ref="A301:F301"/>
    <mergeCell ref="G301:L301"/>
    <mergeCell ref="M268:O268"/>
    <mergeCell ref="I268:L268"/>
    <mergeCell ref="I269:L269"/>
    <mergeCell ref="B194:F194"/>
    <mergeCell ref="I195:L195"/>
    <mergeCell ref="E163:G163"/>
    <mergeCell ref="K163:M163"/>
    <mergeCell ref="N163:R163"/>
    <mergeCell ref="B190:F190"/>
    <mergeCell ref="I194:L194"/>
    <mergeCell ref="A5:R5"/>
    <mergeCell ref="N189:O189"/>
    <mergeCell ref="M194:O194"/>
    <mergeCell ref="M192:O192"/>
    <mergeCell ref="P115:R115"/>
    <mergeCell ref="N162:R162"/>
    <mergeCell ref="H163:J163"/>
    <mergeCell ref="K158:M158"/>
    <mergeCell ref="H159:J159"/>
    <mergeCell ref="E159:G159"/>
    <mergeCell ref="B161:D161"/>
    <mergeCell ref="E160:G160"/>
    <mergeCell ref="E161:G161"/>
    <mergeCell ref="E158:G158"/>
    <mergeCell ref="B160:D160"/>
    <mergeCell ref="N158:R158"/>
    <mergeCell ref="N159:R159"/>
    <mergeCell ref="I196:L196"/>
    <mergeCell ref="B224:F224"/>
    <mergeCell ref="B227:F227"/>
    <mergeCell ref="B223:F223"/>
    <mergeCell ref="M195:O195"/>
    <mergeCell ref="M196:O196"/>
    <mergeCell ref="M201:O201"/>
    <mergeCell ref="M202:O202"/>
    <mergeCell ref="I199:L199"/>
    <mergeCell ref="M199:O199"/>
    <mergeCell ref="I201:L201"/>
    <mergeCell ref="B158:D158"/>
    <mergeCell ref="B159:D159"/>
    <mergeCell ref="H162:J162"/>
    <mergeCell ref="E162:G162"/>
    <mergeCell ref="B162:D162"/>
    <mergeCell ref="H160:J160"/>
    <mergeCell ref="H161:J161"/>
    <mergeCell ref="K160:M160"/>
    <mergeCell ref="K161:M161"/>
    <mergeCell ref="H158:J158"/>
    <mergeCell ref="N42:O42"/>
    <mergeCell ref="J42:K42"/>
    <mergeCell ref="L42:M42"/>
    <mergeCell ref="P42:R42"/>
    <mergeCell ref="N41:O41"/>
    <mergeCell ref="P41:R41"/>
    <mergeCell ref="A6:R6"/>
    <mergeCell ref="A8:R8"/>
    <mergeCell ref="H10:J10"/>
    <mergeCell ref="E11:G11"/>
    <mergeCell ref="H11:J11"/>
    <mergeCell ref="E12:G12"/>
    <mergeCell ref="H12:J12"/>
    <mergeCell ref="E15:G15"/>
    <mergeCell ref="H15:J15"/>
    <mergeCell ref="B11:D11"/>
    <mergeCell ref="B12:D12"/>
    <mergeCell ref="B15:D15"/>
    <mergeCell ref="P10:R10"/>
    <mergeCell ref="N15:O15"/>
    <mergeCell ref="A34:D36"/>
    <mergeCell ref="A31:G31"/>
    <mergeCell ref="E34:I34"/>
    <mergeCell ref="J36:K36"/>
    <mergeCell ref="T10:U10"/>
    <mergeCell ref="N12:O12"/>
    <mergeCell ref="B13:D13"/>
    <mergeCell ref="E13:G13"/>
    <mergeCell ref="H13:J13"/>
    <mergeCell ref="K13:M13"/>
    <mergeCell ref="N13:O13"/>
    <mergeCell ref="P13:R13"/>
    <mergeCell ref="B14:D14"/>
    <mergeCell ref="E14:G14"/>
    <mergeCell ref="H14:J14"/>
    <mergeCell ref="K14:M14"/>
    <mergeCell ref="N14:O14"/>
    <mergeCell ref="P14:R14"/>
    <mergeCell ref="P11:R11"/>
    <mergeCell ref="P12:R12"/>
    <mergeCell ref="B10:D10"/>
    <mergeCell ref="E10:G10"/>
    <mergeCell ref="K10:M10"/>
    <mergeCell ref="K11:M11"/>
    <mergeCell ref="K12:M12"/>
    <mergeCell ref="N10:O10"/>
    <mergeCell ref="N11:O11"/>
    <mergeCell ref="G298:L298"/>
    <mergeCell ref="K293:M293"/>
    <mergeCell ref="H294:J294"/>
    <mergeCell ref="K294:M294"/>
    <mergeCell ref="A295:D295"/>
    <mergeCell ref="E295:G295"/>
    <mergeCell ref="H295:J295"/>
    <mergeCell ref="K295:M295"/>
    <mergeCell ref="A293:D293"/>
    <mergeCell ref="B264:F264"/>
    <mergeCell ref="M269:O269"/>
    <mergeCell ref="A294:D294"/>
    <mergeCell ref="M237:O237"/>
    <mergeCell ref="I237:L237"/>
    <mergeCell ref="B263:F263"/>
    <mergeCell ref="I267:L267"/>
    <mergeCell ref="I238:L238"/>
    <mergeCell ref="M238:O238"/>
    <mergeCell ref="A257:R257"/>
    <mergeCell ref="B259:F259"/>
    <mergeCell ref="I259:M259"/>
    <mergeCell ref="I260:M260"/>
    <mergeCell ref="N260:O260"/>
    <mergeCell ref="M267:O267"/>
    <mergeCell ref="B262:F262"/>
    <mergeCell ref="I262:M262"/>
    <mergeCell ref="N262:O262"/>
    <mergeCell ref="M264:O264"/>
    <mergeCell ref="I265:L265"/>
    <mergeCell ref="M265:O265"/>
    <mergeCell ref="N259:O259"/>
    <mergeCell ref="B260:F260"/>
    <mergeCell ref="P140:R140"/>
    <mergeCell ref="P117:R117"/>
    <mergeCell ref="P118:R118"/>
    <mergeCell ref="P119:R119"/>
    <mergeCell ref="P120:R120"/>
    <mergeCell ref="P121:R121"/>
    <mergeCell ref="M121:O121"/>
    <mergeCell ref="M122:O122"/>
    <mergeCell ref="A119:H119"/>
    <mergeCell ref="M124:O124"/>
    <mergeCell ref="M118:O118"/>
    <mergeCell ref="P135:R135"/>
    <mergeCell ref="P136:R136"/>
    <mergeCell ref="P139:R139"/>
    <mergeCell ref="B139:D139"/>
    <mergeCell ref="M119:O119"/>
    <mergeCell ref="A121:H121"/>
    <mergeCell ref="A131:R132"/>
    <mergeCell ref="P129:R129"/>
    <mergeCell ref="A120:H120"/>
    <mergeCell ref="A122:H122"/>
    <mergeCell ref="B136:D136"/>
    <mergeCell ref="P125:R125"/>
    <mergeCell ref="M120:O120"/>
    <mergeCell ref="A92:R92"/>
    <mergeCell ref="A113:R113"/>
    <mergeCell ref="A50:R50"/>
    <mergeCell ref="A71:R71"/>
    <mergeCell ref="J43:K43"/>
    <mergeCell ref="L43:M43"/>
    <mergeCell ref="P116:R116"/>
    <mergeCell ref="L45:O45"/>
    <mergeCell ref="P45:R45"/>
    <mergeCell ref="L46:O46"/>
    <mergeCell ref="P46:R46"/>
    <mergeCell ref="L47:O47"/>
    <mergeCell ref="P47:R47"/>
    <mergeCell ref="N43:O43"/>
    <mergeCell ref="P43:R43"/>
    <mergeCell ref="A115:H115"/>
    <mergeCell ref="M116:O116"/>
    <mergeCell ref="M115:O115"/>
    <mergeCell ref="M117:O117"/>
    <mergeCell ref="P138:R138"/>
    <mergeCell ref="P137:R137"/>
    <mergeCell ref="A116:H116"/>
    <mergeCell ref="B138:D138"/>
    <mergeCell ref="A350:N350"/>
    <mergeCell ref="O350:R350"/>
    <mergeCell ref="A187:R187"/>
    <mergeCell ref="A304:R304"/>
    <mergeCell ref="A316:R316"/>
    <mergeCell ref="A326:R326"/>
    <mergeCell ref="A338:R338"/>
    <mergeCell ref="A185:R185"/>
    <mergeCell ref="I190:L190"/>
    <mergeCell ref="M190:O190"/>
    <mergeCell ref="I127:O127"/>
    <mergeCell ref="A127:H129"/>
    <mergeCell ref="A125:O125"/>
    <mergeCell ref="B140:D140"/>
    <mergeCell ref="P127:R128"/>
    <mergeCell ref="A117:H117"/>
    <mergeCell ref="A118:H118"/>
    <mergeCell ref="P122:R122"/>
    <mergeCell ref="B135:D135"/>
  </mergeCells>
  <conditionalFormatting sqref="E348:F348">
    <cfRule type="cellIs" dxfId="156" priority="1" operator="greaterThan">
      <formula>0.01</formula>
    </cfRule>
  </conditionalFormatting>
  <conditionalFormatting sqref="G346">
    <cfRule type="containsText" dxfId="155" priority="5" operator="containsText" text="Reduzir o número de casas decimais">
      <formula>NOT(ISERROR(SEARCH("Reduzir o número de casas decimais",G346)))</formula>
    </cfRule>
  </conditionalFormatting>
  <conditionalFormatting sqref="M199:O199">
    <cfRule type="cellIs" dxfId="154" priority="20" operator="equal">
      <formula>"Encerrar"</formula>
    </cfRule>
    <cfRule type="cellIs" dxfId="153" priority="21" operator="equal">
      <formula>"Continuar"</formula>
    </cfRule>
  </conditionalFormatting>
  <conditionalFormatting sqref="M235:O235">
    <cfRule type="cellIs" dxfId="152" priority="9" operator="equal">
      <formula>"Encerrar"</formula>
    </cfRule>
    <cfRule type="cellIs" dxfId="151" priority="10" operator="equal">
      <formula>"Continuar"</formula>
    </cfRule>
  </conditionalFormatting>
  <conditionalFormatting sqref="M273:O273">
    <cfRule type="cellIs" dxfId="150" priority="7" operator="equal">
      <formula>"Encerrar"</formula>
    </cfRule>
    <cfRule type="cellIs" dxfId="149" priority="8" operator="equal">
      <formula>"Continuar"</formula>
    </cfRule>
  </conditionalFormatting>
  <conditionalFormatting sqref="O321:R324 E323:H323">
    <cfRule type="cellIs" dxfId="148" priority="23" operator="greaterThan">
      <formula>0.5</formula>
    </cfRule>
  </conditionalFormatting>
  <dataValidations count="1">
    <dataValidation type="list" allowBlank="1" showInputMessage="1" showErrorMessage="1" sqref="K11:K15" xr:uid="{5C2DD489-0C83-42A1-A5AC-6D8E4F2B2F12}">
      <formula1>$T$12:$T$13</formula1>
    </dataValidation>
  </dataValidations>
  <hyperlinks>
    <hyperlink ref="T1" location="MENU!B8" display="MENU" xr:uid="{D54A62D6-052C-43AF-826C-4F8EB38ACAA2}"/>
  </hyperlinks>
  <printOptions horizontalCentered="1"/>
  <pageMargins left="0.25" right="0.25" top="0.75" bottom="0.75" header="0.3" footer="0.3"/>
  <pageSetup paperSize="9" scale="61"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04F56-DFE4-4034-B433-BE57240155CF}">
  <sheetPr>
    <pageSetUpPr fitToPage="1"/>
  </sheetPr>
  <dimension ref="A1:BK460"/>
  <sheetViews>
    <sheetView showGridLines="0" zoomScaleNormal="100" workbookViewId="0"/>
  </sheetViews>
  <sheetFormatPr defaultColWidth="4.75" defaultRowHeight="20.100000000000001" customHeight="1" x14ac:dyDescent="0.25"/>
  <cols>
    <col min="1" max="18" width="8.625" style="241" customWidth="1"/>
    <col min="19" max="19" width="15.625" style="208" customWidth="1"/>
    <col min="20" max="20" width="25.625" style="208" customWidth="1"/>
    <col min="21" max="22" width="20.625" style="208" customWidth="1"/>
    <col min="23" max="46" width="20.625" style="209" customWidth="1"/>
    <col min="47" max="59" width="4.75" style="209" customWidth="1"/>
    <col min="60" max="63" width="4.75" style="210" customWidth="1"/>
    <col min="64" max="128" width="4.75" style="209" customWidth="1"/>
    <col min="129" max="16384" width="4.75" style="209"/>
  </cols>
  <sheetData>
    <row r="1" spans="1:21" ht="140.1" customHeight="1" x14ac:dyDescent="0.25">
      <c r="A1" s="274"/>
      <c r="B1" s="274"/>
      <c r="C1" s="274"/>
      <c r="D1" s="274"/>
      <c r="E1" s="274"/>
      <c r="F1" s="274"/>
      <c r="G1" s="274"/>
      <c r="H1" s="274"/>
      <c r="I1" s="274"/>
      <c r="J1" s="274"/>
      <c r="K1" s="274"/>
      <c r="L1" s="274"/>
      <c r="M1" s="274"/>
      <c r="N1" s="274"/>
      <c r="O1" s="274"/>
      <c r="P1" s="231"/>
      <c r="Q1" s="231"/>
      <c r="R1" s="231"/>
      <c r="T1" s="206" t="s">
        <v>698</v>
      </c>
    </row>
    <row r="2" spans="1:21" ht="5.0999999999999996" customHeight="1" x14ac:dyDescent="0.25"/>
    <row r="3" spans="1:21" ht="5.0999999999999996" customHeight="1" x14ac:dyDescent="0.25">
      <c r="A3" s="274"/>
      <c r="B3" s="274"/>
      <c r="C3" s="274"/>
      <c r="D3" s="274"/>
      <c r="E3" s="274"/>
      <c r="F3" s="274"/>
      <c r="G3" s="274"/>
      <c r="H3" s="274"/>
      <c r="I3" s="274"/>
      <c r="J3" s="274"/>
      <c r="K3" s="274"/>
      <c r="L3" s="274"/>
      <c r="M3" s="274"/>
      <c r="N3" s="274"/>
      <c r="O3" s="274"/>
      <c r="P3" s="274"/>
      <c r="Q3" s="274"/>
      <c r="R3" s="274"/>
    </row>
    <row r="5" spans="1:21" ht="20.100000000000001" customHeight="1" x14ac:dyDescent="0.25">
      <c r="A5" s="50" t="s">
        <v>79</v>
      </c>
      <c r="B5" s="50"/>
      <c r="C5" s="50"/>
      <c r="D5" s="50"/>
      <c r="E5" s="50"/>
      <c r="F5" s="50"/>
      <c r="G5" s="50"/>
      <c r="H5" s="50"/>
      <c r="I5" s="50"/>
      <c r="J5" s="50"/>
      <c r="K5" s="50"/>
      <c r="L5" s="50"/>
      <c r="M5" s="50"/>
      <c r="N5" s="50"/>
      <c r="O5" s="50"/>
      <c r="P5" s="50"/>
      <c r="Q5" s="50"/>
      <c r="R5" s="50"/>
    </row>
    <row r="6" spans="1:21" ht="20.100000000000001" customHeight="1" x14ac:dyDescent="0.25">
      <c r="A6" s="46" t="s">
        <v>212</v>
      </c>
      <c r="B6" s="46"/>
      <c r="C6" s="46"/>
      <c r="D6" s="46"/>
      <c r="E6" s="46"/>
      <c r="F6" s="46"/>
      <c r="G6" s="46"/>
      <c r="H6" s="46"/>
      <c r="I6" s="46"/>
      <c r="J6" s="46"/>
      <c r="K6" s="46"/>
      <c r="L6" s="46"/>
      <c r="M6" s="46"/>
      <c r="N6" s="46"/>
      <c r="O6" s="46"/>
      <c r="P6" s="46"/>
      <c r="Q6" s="46"/>
      <c r="R6" s="46"/>
    </row>
    <row r="8" spans="1:21" ht="20.100000000000001" customHeight="1" x14ac:dyDescent="0.25">
      <c r="A8" s="21" t="s">
        <v>8</v>
      </c>
      <c r="B8" s="21"/>
      <c r="C8" s="21"/>
      <c r="D8" s="21"/>
      <c r="E8" s="21"/>
      <c r="F8" s="21"/>
      <c r="G8" s="21"/>
      <c r="H8" s="21"/>
      <c r="I8" s="21"/>
      <c r="J8" s="21"/>
      <c r="K8" s="21"/>
      <c r="L8" s="21"/>
      <c r="M8" s="21"/>
      <c r="N8" s="21"/>
      <c r="O8" s="21"/>
      <c r="P8" s="21"/>
      <c r="Q8" s="21"/>
      <c r="R8" s="21"/>
    </row>
    <row r="10" spans="1:21" ht="39.950000000000003" customHeight="1" x14ac:dyDescent="0.25">
      <c r="A10" s="364" t="s">
        <v>5</v>
      </c>
      <c r="B10" s="39" t="s">
        <v>178</v>
      </c>
      <c r="C10" s="39"/>
      <c r="D10" s="39"/>
      <c r="E10" s="39" t="s">
        <v>6</v>
      </c>
      <c r="F10" s="39"/>
      <c r="G10" s="39"/>
      <c r="H10" s="39" t="s">
        <v>7</v>
      </c>
      <c r="I10" s="39"/>
      <c r="J10" s="39"/>
      <c r="K10" s="39" t="s">
        <v>237</v>
      </c>
      <c r="L10" s="39"/>
      <c r="M10" s="39"/>
      <c r="N10" s="39" t="s">
        <v>238</v>
      </c>
      <c r="O10" s="39"/>
      <c r="P10" s="39" t="s">
        <v>239</v>
      </c>
      <c r="Q10" s="39"/>
      <c r="R10" s="39"/>
      <c r="T10" s="211" t="s">
        <v>2</v>
      </c>
      <c r="U10" s="211"/>
    </row>
    <row r="11" spans="1:21" ht="20.100000000000001" customHeight="1" x14ac:dyDescent="0.25">
      <c r="A11" s="275">
        <v>1</v>
      </c>
      <c r="B11" s="36">
        <f>'AMOSTRA DOS TERRENOS'!H9</f>
        <v>180000</v>
      </c>
      <c r="C11" s="36"/>
      <c r="D11" s="36"/>
      <c r="E11" s="36">
        <f>'AMOSTRA DOS TERRENOS'!I9</f>
        <v>300</v>
      </c>
      <c r="F11" s="36"/>
      <c r="G11" s="36"/>
      <c r="H11" s="35">
        <f>B11/E11</f>
        <v>600</v>
      </c>
      <c r="I11" s="35"/>
      <c r="J11" s="35"/>
      <c r="K11" s="22" t="s">
        <v>190</v>
      </c>
      <c r="L11" s="22"/>
      <c r="M11" s="22"/>
      <c r="N11" s="45">
        <f>VLOOKUP(K11,$T$12:$U$13,2,0)</f>
        <v>0.9</v>
      </c>
      <c r="O11" s="45"/>
      <c r="P11" s="30">
        <f>H11*N11</f>
        <v>540</v>
      </c>
      <c r="Q11" s="30"/>
      <c r="R11" s="30"/>
      <c r="T11" s="212" t="s">
        <v>191</v>
      </c>
      <c r="U11" s="212" t="s">
        <v>3</v>
      </c>
    </row>
    <row r="12" spans="1:21" ht="20.100000000000001" customHeight="1" x14ac:dyDescent="0.25">
      <c r="A12" s="276">
        <v>2</v>
      </c>
      <c r="B12" s="36">
        <f>'AMOSTRA DOS TERRENOS'!H10</f>
        <v>200000</v>
      </c>
      <c r="C12" s="36"/>
      <c r="D12" s="36"/>
      <c r="E12" s="36">
        <f>'AMOSTRA DOS TERRENOS'!I10</f>
        <v>320</v>
      </c>
      <c r="F12" s="36"/>
      <c r="G12" s="36"/>
      <c r="H12" s="18">
        <f>B12/E12</f>
        <v>625</v>
      </c>
      <c r="I12" s="18"/>
      <c r="J12" s="18"/>
      <c r="K12" s="27" t="s">
        <v>190</v>
      </c>
      <c r="L12" s="27"/>
      <c r="M12" s="27"/>
      <c r="N12" s="16">
        <f>VLOOKUP(K12,$T$12:$U$13,2,0)</f>
        <v>0.9</v>
      </c>
      <c r="O12" s="16"/>
      <c r="P12" s="18">
        <f>H12*N12</f>
        <v>562.5</v>
      </c>
      <c r="Q12" s="18"/>
      <c r="R12" s="18"/>
      <c r="T12" s="208" t="s">
        <v>190</v>
      </c>
      <c r="U12" s="213">
        <v>0.9</v>
      </c>
    </row>
    <row r="13" spans="1:21" ht="20.100000000000001" customHeight="1" x14ac:dyDescent="0.25">
      <c r="A13" s="276">
        <v>3</v>
      </c>
      <c r="B13" s="36">
        <f>'AMOSTRA DOS TERRENOS'!H11</f>
        <v>110000</v>
      </c>
      <c r="C13" s="36"/>
      <c r="D13" s="36"/>
      <c r="E13" s="36">
        <f>'AMOSTRA DOS TERRENOS'!I11</f>
        <v>150</v>
      </c>
      <c r="F13" s="36"/>
      <c r="G13" s="36"/>
      <c r="H13" s="18">
        <f t="shared" ref="H13:H14" si="0">B13/E13</f>
        <v>733.33333333333337</v>
      </c>
      <c r="I13" s="18"/>
      <c r="J13" s="18"/>
      <c r="K13" s="27" t="s">
        <v>190</v>
      </c>
      <c r="L13" s="27"/>
      <c r="M13" s="27"/>
      <c r="N13" s="16">
        <f>VLOOKUP(K13,$T$12:$U$13,2,0)</f>
        <v>0.9</v>
      </c>
      <c r="O13" s="16"/>
      <c r="P13" s="18">
        <f t="shared" ref="P13:P14" si="1">H13*N13</f>
        <v>660</v>
      </c>
      <c r="Q13" s="18"/>
      <c r="R13" s="18"/>
      <c r="T13" s="208" t="s">
        <v>4</v>
      </c>
      <c r="U13" s="213">
        <v>1</v>
      </c>
    </row>
    <row r="14" spans="1:21" ht="20.100000000000001" customHeight="1" x14ac:dyDescent="0.25">
      <c r="A14" s="276">
        <v>4</v>
      </c>
      <c r="B14" s="36">
        <f>'AMOSTRA DOS TERRENOS'!H12</f>
        <v>110000</v>
      </c>
      <c r="C14" s="36"/>
      <c r="D14" s="36"/>
      <c r="E14" s="36">
        <f>'AMOSTRA DOS TERRENOS'!I12</f>
        <v>80</v>
      </c>
      <c r="F14" s="36"/>
      <c r="G14" s="36"/>
      <c r="H14" s="18">
        <f t="shared" si="0"/>
        <v>1375</v>
      </c>
      <c r="I14" s="18"/>
      <c r="J14" s="18"/>
      <c r="K14" s="27" t="s">
        <v>190</v>
      </c>
      <c r="L14" s="27"/>
      <c r="M14" s="27"/>
      <c r="N14" s="16">
        <f>VLOOKUP(K14,$T$12:$U$13,2,0)</f>
        <v>0.9</v>
      </c>
      <c r="O14" s="16"/>
      <c r="P14" s="18">
        <f t="shared" si="1"/>
        <v>1237.5</v>
      </c>
      <c r="Q14" s="18"/>
      <c r="R14" s="18"/>
    </row>
    <row r="15" spans="1:21" ht="20.100000000000001" customHeight="1" x14ac:dyDescent="0.25">
      <c r="A15" s="276">
        <v>5</v>
      </c>
      <c r="B15" s="36">
        <f>'AMOSTRA DOS TERRENOS'!H13</f>
        <v>150000</v>
      </c>
      <c r="C15" s="36"/>
      <c r="D15" s="36"/>
      <c r="E15" s="36">
        <f>'AMOSTRA DOS TERRENOS'!I13</f>
        <v>195</v>
      </c>
      <c r="F15" s="36"/>
      <c r="G15" s="36"/>
      <c r="H15" s="18">
        <f>B15/E15</f>
        <v>769.23076923076928</v>
      </c>
      <c r="I15" s="18"/>
      <c r="J15" s="18"/>
      <c r="K15" s="27" t="s">
        <v>190</v>
      </c>
      <c r="L15" s="27"/>
      <c r="M15" s="27"/>
      <c r="N15" s="16">
        <f>VLOOKUP(K15,$T$12:$U$13,2,0)</f>
        <v>0.9</v>
      </c>
      <c r="O15" s="16"/>
      <c r="P15" s="18">
        <f>H15*N15</f>
        <v>692.30769230769238</v>
      </c>
      <c r="Q15" s="18"/>
      <c r="R15" s="18"/>
    </row>
    <row r="17" spans="1:18" ht="20.100000000000001" customHeight="1" x14ac:dyDescent="0.25">
      <c r="L17" s="22" t="s">
        <v>22</v>
      </c>
      <c r="M17" s="22"/>
      <c r="N17" s="22"/>
      <c r="O17" s="22"/>
      <c r="P17" s="30">
        <f>AVERAGE(P11:R15)</f>
        <v>738.46153846153845</v>
      </c>
      <c r="Q17" s="30"/>
      <c r="R17" s="30"/>
    </row>
    <row r="18" spans="1:18" ht="20.100000000000001" customHeight="1" x14ac:dyDescent="0.25">
      <c r="L18" s="17" t="s">
        <v>23</v>
      </c>
      <c r="M18" s="17"/>
      <c r="N18" s="17"/>
      <c r="O18" s="17"/>
      <c r="P18" s="30">
        <f>STDEVA(P11:R15)</f>
        <v>286.21461436022588</v>
      </c>
      <c r="Q18" s="30"/>
      <c r="R18" s="30"/>
    </row>
    <row r="19" spans="1:18" ht="20.100000000000001" customHeight="1" x14ac:dyDescent="0.25">
      <c r="L19" s="27" t="s">
        <v>21</v>
      </c>
      <c r="M19" s="27"/>
      <c r="N19" s="27"/>
      <c r="O19" s="27"/>
      <c r="P19" s="31">
        <f>P18/P17</f>
        <v>0.38758229027947255</v>
      </c>
      <c r="Q19" s="31"/>
      <c r="R19" s="31"/>
    </row>
    <row r="22" spans="1:18" ht="20.100000000000001" customHeight="1" x14ac:dyDescent="0.25">
      <c r="A22" s="21" t="s">
        <v>15</v>
      </c>
      <c r="B22" s="21"/>
      <c r="C22" s="21"/>
      <c r="D22" s="21"/>
      <c r="E22" s="21"/>
      <c r="F22" s="21"/>
      <c r="G22" s="21"/>
      <c r="H22" s="21"/>
      <c r="I22" s="21"/>
      <c r="J22" s="21"/>
      <c r="K22" s="21"/>
      <c r="L22" s="21"/>
      <c r="M22" s="21"/>
      <c r="N22" s="21"/>
      <c r="O22" s="21"/>
      <c r="P22" s="21"/>
      <c r="Q22" s="21"/>
      <c r="R22" s="21"/>
    </row>
    <row r="24" spans="1:18" ht="80.099999999999994" customHeight="1" x14ac:dyDescent="0.25">
      <c r="A24" s="34" t="s">
        <v>62</v>
      </c>
      <c r="B24" s="34"/>
      <c r="C24" s="34"/>
      <c r="D24" s="34"/>
      <c r="E24" s="34"/>
      <c r="F24" s="34"/>
      <c r="G24" s="34"/>
      <c r="H24" s="34"/>
      <c r="I24" s="34"/>
      <c r="J24" s="34"/>
      <c r="K24" s="34"/>
      <c r="L24" s="34"/>
      <c r="M24" s="34"/>
      <c r="N24" s="34"/>
      <c r="O24" s="34"/>
      <c r="P24" s="34"/>
      <c r="Q24" s="34"/>
      <c r="R24" s="34"/>
    </row>
    <row r="26" spans="1:18" ht="20.100000000000001" customHeight="1" x14ac:dyDescent="0.25">
      <c r="A26" s="39" t="s">
        <v>9</v>
      </c>
      <c r="B26" s="39"/>
      <c r="C26" s="39"/>
      <c r="D26" s="39"/>
      <c r="E26" s="39"/>
      <c r="F26" s="39"/>
      <c r="G26" s="39"/>
      <c r="H26" s="39" t="s">
        <v>63</v>
      </c>
      <c r="I26" s="39"/>
      <c r="J26" s="39" t="s">
        <v>188</v>
      </c>
      <c r="K26" s="39"/>
      <c r="L26" s="39"/>
      <c r="M26" s="39"/>
      <c r="N26" s="39"/>
      <c r="O26" s="39" t="s">
        <v>189</v>
      </c>
      <c r="P26" s="39"/>
      <c r="Q26" s="39"/>
      <c r="R26" s="39"/>
    </row>
    <row r="27" spans="1:18" ht="20.100000000000001" customHeight="1" x14ac:dyDescent="0.25">
      <c r="A27" s="22" t="s">
        <v>10</v>
      </c>
      <c r="B27" s="22"/>
      <c r="C27" s="22"/>
      <c r="D27" s="22"/>
      <c r="E27" s="22"/>
      <c r="F27" s="22"/>
      <c r="G27" s="22"/>
      <c r="H27" s="56" t="s">
        <v>214</v>
      </c>
      <c r="I27" s="56"/>
      <c r="J27" s="22" t="s">
        <v>183</v>
      </c>
      <c r="K27" s="22"/>
      <c r="L27" s="22"/>
      <c r="M27" s="22"/>
      <c r="N27" s="22"/>
      <c r="O27" s="30">
        <v>1</v>
      </c>
      <c r="P27" s="30"/>
      <c r="Q27" s="30"/>
      <c r="R27" s="30"/>
    </row>
    <row r="28" spans="1:18" ht="20.100000000000001" customHeight="1" x14ac:dyDescent="0.25">
      <c r="A28" s="27" t="s">
        <v>13</v>
      </c>
      <c r="B28" s="27"/>
      <c r="C28" s="27"/>
      <c r="D28" s="27"/>
      <c r="E28" s="27"/>
      <c r="F28" s="27"/>
      <c r="G28" s="27"/>
      <c r="H28" s="63" t="s">
        <v>215</v>
      </c>
      <c r="I28" s="63"/>
      <c r="J28" s="27" t="s">
        <v>184</v>
      </c>
      <c r="K28" s="27"/>
      <c r="L28" s="27"/>
      <c r="M28" s="27"/>
      <c r="N28" s="27"/>
      <c r="O28" s="18">
        <v>1</v>
      </c>
      <c r="P28" s="18"/>
      <c r="Q28" s="18"/>
      <c r="R28" s="18"/>
    </row>
    <row r="29" spans="1:18" ht="20.100000000000001" customHeight="1" x14ac:dyDescent="0.25">
      <c r="A29" s="27" t="s">
        <v>14</v>
      </c>
      <c r="B29" s="27"/>
      <c r="C29" s="27"/>
      <c r="D29" s="27"/>
      <c r="E29" s="27"/>
      <c r="F29" s="27"/>
      <c r="G29" s="27"/>
      <c r="H29" s="63" t="s">
        <v>216</v>
      </c>
      <c r="I29" s="63"/>
      <c r="J29" s="27" t="s">
        <v>185</v>
      </c>
      <c r="K29" s="27"/>
      <c r="L29" s="27"/>
      <c r="M29" s="27"/>
      <c r="N29" s="27"/>
      <c r="O29" s="18">
        <v>1</v>
      </c>
      <c r="P29" s="18"/>
      <c r="Q29" s="18"/>
      <c r="R29" s="18"/>
    </row>
    <row r="30" spans="1:18" ht="20.100000000000001" customHeight="1" x14ac:dyDescent="0.25">
      <c r="A30" s="27" t="s">
        <v>11</v>
      </c>
      <c r="B30" s="27"/>
      <c r="C30" s="27"/>
      <c r="D30" s="27"/>
      <c r="E30" s="27"/>
      <c r="F30" s="27"/>
      <c r="G30" s="27"/>
      <c r="H30" s="63" t="s">
        <v>217</v>
      </c>
      <c r="I30" s="63"/>
      <c r="J30" s="27" t="s">
        <v>186</v>
      </c>
      <c r="K30" s="27"/>
      <c r="L30" s="27"/>
      <c r="M30" s="27"/>
      <c r="N30" s="27"/>
      <c r="O30" s="18">
        <v>1</v>
      </c>
      <c r="P30" s="18"/>
      <c r="Q30" s="18"/>
      <c r="R30" s="18"/>
    </row>
    <row r="31" spans="1:18" ht="20.100000000000001" customHeight="1" x14ac:dyDescent="0.25">
      <c r="A31" s="27" t="s">
        <v>12</v>
      </c>
      <c r="B31" s="27"/>
      <c r="C31" s="27"/>
      <c r="D31" s="27"/>
      <c r="E31" s="27"/>
      <c r="F31" s="27"/>
      <c r="G31" s="27"/>
      <c r="H31" s="63" t="s">
        <v>218</v>
      </c>
      <c r="I31" s="63"/>
      <c r="J31" s="27" t="s">
        <v>187</v>
      </c>
      <c r="K31" s="27"/>
      <c r="L31" s="27"/>
      <c r="M31" s="27"/>
      <c r="N31" s="27"/>
      <c r="O31" s="18">
        <v>1</v>
      </c>
      <c r="P31" s="18"/>
      <c r="Q31" s="18"/>
      <c r="R31" s="18"/>
    </row>
    <row r="34" spans="1:25" ht="20.100000000000001" customHeight="1" x14ac:dyDescent="0.25">
      <c r="A34" s="39" t="s">
        <v>19</v>
      </c>
      <c r="B34" s="39"/>
      <c r="C34" s="39"/>
      <c r="D34" s="39"/>
      <c r="E34" s="47" t="s">
        <v>20</v>
      </c>
      <c r="F34" s="47"/>
      <c r="G34" s="47"/>
      <c r="H34" s="47"/>
      <c r="I34" s="47"/>
      <c r="J34" s="39" t="s">
        <v>16</v>
      </c>
      <c r="K34" s="39"/>
    </row>
    <row r="35" spans="1:25" ht="20.100000000000001" customHeight="1" x14ac:dyDescent="0.25">
      <c r="A35" s="39"/>
      <c r="B35" s="39"/>
      <c r="C35" s="39"/>
      <c r="D35" s="39"/>
      <c r="E35" s="278" t="s">
        <v>214</v>
      </c>
      <c r="F35" s="278" t="s">
        <v>215</v>
      </c>
      <c r="G35" s="278" t="s">
        <v>216</v>
      </c>
      <c r="H35" s="278" t="s">
        <v>217</v>
      </c>
      <c r="I35" s="278" t="s">
        <v>218</v>
      </c>
      <c r="J35" s="39"/>
      <c r="K35" s="39"/>
    </row>
    <row r="36" spans="1:25" ht="20.100000000000001" customHeight="1" x14ac:dyDescent="0.25">
      <c r="A36" s="47"/>
      <c r="B36" s="47"/>
      <c r="C36" s="47"/>
      <c r="D36" s="47"/>
      <c r="E36" s="238">
        <v>1</v>
      </c>
      <c r="F36" s="238">
        <v>1</v>
      </c>
      <c r="G36" s="238">
        <v>1</v>
      </c>
      <c r="H36" s="238">
        <v>1</v>
      </c>
      <c r="I36" s="238">
        <v>1</v>
      </c>
      <c r="J36" s="30">
        <f>SUM(E36:I36)-COUNT(E36:I36)+1</f>
        <v>1</v>
      </c>
      <c r="K36" s="30"/>
    </row>
    <row r="38" spans="1:25" ht="39.950000000000003" customHeight="1" x14ac:dyDescent="0.25">
      <c r="A38" s="278" t="s">
        <v>5</v>
      </c>
      <c r="B38" s="25" t="str">
        <f t="shared" ref="B38:B43" si="2">P10</f>
        <v>Valor unitário ajustado ao fator</v>
      </c>
      <c r="C38" s="25"/>
      <c r="D38" s="25"/>
      <c r="E38" s="278" t="s">
        <v>214</v>
      </c>
      <c r="F38" s="278" t="s">
        <v>215</v>
      </c>
      <c r="G38" s="278" t="s">
        <v>216</v>
      </c>
      <c r="H38" s="278" t="s">
        <v>217</v>
      </c>
      <c r="I38" s="278" t="s">
        <v>218</v>
      </c>
      <c r="J38" s="25" t="s">
        <v>16</v>
      </c>
      <c r="K38" s="25"/>
      <c r="L38" s="25" t="s">
        <v>17</v>
      </c>
      <c r="M38" s="25"/>
      <c r="N38" s="25" t="s">
        <v>9</v>
      </c>
      <c r="O38" s="25"/>
      <c r="P38" s="25" t="s">
        <v>18</v>
      </c>
      <c r="Q38" s="25"/>
      <c r="R38" s="25"/>
      <c r="Y38" s="209" t="s">
        <v>235</v>
      </c>
    </row>
    <row r="39" spans="1:25" ht="20.100000000000001" customHeight="1" x14ac:dyDescent="0.25">
      <c r="A39" s="275">
        <v>1</v>
      </c>
      <c r="B39" s="30">
        <f t="shared" si="2"/>
        <v>540</v>
      </c>
      <c r="C39" s="30"/>
      <c r="D39" s="30"/>
      <c r="E39" s="238">
        <v>1</v>
      </c>
      <c r="F39" s="238">
        <v>1</v>
      </c>
      <c r="G39" s="238">
        <v>1</v>
      </c>
      <c r="H39" s="238">
        <v>1</v>
      </c>
      <c r="I39" s="238">
        <v>1</v>
      </c>
      <c r="J39" s="30">
        <f>SUM(E39:I39)-COUNT(E39:I39)+1</f>
        <v>1</v>
      </c>
      <c r="K39" s="22"/>
      <c r="L39" s="30">
        <f t="shared" ref="L39:L43" si="3">$J$36</f>
        <v>1</v>
      </c>
      <c r="M39" s="22"/>
      <c r="N39" s="30">
        <f t="shared" ref="N39:N43" si="4">L39/J39</f>
        <v>1</v>
      </c>
      <c r="O39" s="22"/>
      <c r="P39" s="30">
        <f t="shared" ref="P39:P43" si="5">B39*N39</f>
        <v>540</v>
      </c>
      <c r="Q39" s="30"/>
      <c r="R39" s="30"/>
      <c r="Y39" s="209">
        <v>1</v>
      </c>
    </row>
    <row r="40" spans="1:25" ht="20.100000000000001" customHeight="1" x14ac:dyDescent="0.25">
      <c r="A40" s="276">
        <v>2</v>
      </c>
      <c r="B40" s="18">
        <f t="shared" si="2"/>
        <v>562.5</v>
      </c>
      <c r="C40" s="18"/>
      <c r="D40" s="18"/>
      <c r="E40" s="235">
        <v>1</v>
      </c>
      <c r="F40" s="235">
        <v>1</v>
      </c>
      <c r="G40" s="235">
        <v>1</v>
      </c>
      <c r="H40" s="235">
        <v>1</v>
      </c>
      <c r="I40" s="235">
        <v>1</v>
      </c>
      <c r="J40" s="18">
        <f t="shared" ref="J40:J41" si="6">SUM(E40:I40)-COUNT(E40:I40)+1</f>
        <v>1</v>
      </c>
      <c r="K40" s="27"/>
      <c r="L40" s="18">
        <f t="shared" si="3"/>
        <v>1</v>
      </c>
      <c r="M40" s="27"/>
      <c r="N40" s="18">
        <f t="shared" si="4"/>
        <v>1</v>
      </c>
      <c r="O40" s="27"/>
      <c r="P40" s="18">
        <f t="shared" si="5"/>
        <v>562.5</v>
      </c>
      <c r="Q40" s="18"/>
      <c r="R40" s="18"/>
      <c r="Y40" s="209">
        <v>1</v>
      </c>
    </row>
    <row r="41" spans="1:25" ht="20.100000000000001" customHeight="1" x14ac:dyDescent="0.25">
      <c r="A41" s="276">
        <v>3</v>
      </c>
      <c r="B41" s="18">
        <f t="shared" si="2"/>
        <v>660</v>
      </c>
      <c r="C41" s="18"/>
      <c r="D41" s="18"/>
      <c r="E41" s="235">
        <v>1</v>
      </c>
      <c r="F41" s="235">
        <v>1</v>
      </c>
      <c r="G41" s="235">
        <v>1</v>
      </c>
      <c r="H41" s="235">
        <v>1</v>
      </c>
      <c r="I41" s="235">
        <v>1</v>
      </c>
      <c r="J41" s="18">
        <f t="shared" si="6"/>
        <v>1</v>
      </c>
      <c r="K41" s="27"/>
      <c r="L41" s="18">
        <f t="shared" si="3"/>
        <v>1</v>
      </c>
      <c r="M41" s="27"/>
      <c r="N41" s="18">
        <f t="shared" si="4"/>
        <v>1</v>
      </c>
      <c r="O41" s="27"/>
      <c r="P41" s="18">
        <f t="shared" si="5"/>
        <v>660</v>
      </c>
      <c r="Q41" s="18"/>
      <c r="R41" s="18"/>
      <c r="Y41" s="209">
        <v>1</v>
      </c>
    </row>
    <row r="42" spans="1:25" ht="20.100000000000001" customHeight="1" x14ac:dyDescent="0.25">
      <c r="A42" s="276">
        <v>4</v>
      </c>
      <c r="B42" s="18">
        <f t="shared" si="2"/>
        <v>1237.5</v>
      </c>
      <c r="C42" s="18"/>
      <c r="D42" s="18"/>
      <c r="E42" s="235">
        <v>1</v>
      </c>
      <c r="F42" s="235">
        <v>1</v>
      </c>
      <c r="G42" s="235">
        <v>1</v>
      </c>
      <c r="H42" s="235">
        <v>1</v>
      </c>
      <c r="I42" s="235">
        <v>1</v>
      </c>
      <c r="J42" s="18">
        <f t="shared" ref="J42:J43" si="7">SUM(E42:I42)-COUNT(E42:I42)+1</f>
        <v>1</v>
      </c>
      <c r="K42" s="27"/>
      <c r="L42" s="18">
        <f t="shared" si="3"/>
        <v>1</v>
      </c>
      <c r="M42" s="27"/>
      <c r="N42" s="18">
        <f t="shared" si="4"/>
        <v>1</v>
      </c>
      <c r="O42" s="27"/>
      <c r="P42" s="18">
        <f t="shared" si="5"/>
        <v>1237.5</v>
      </c>
      <c r="Q42" s="18"/>
      <c r="R42" s="18"/>
      <c r="Y42" s="209">
        <v>1</v>
      </c>
    </row>
    <row r="43" spans="1:25" ht="20.100000000000001" customHeight="1" x14ac:dyDescent="0.25">
      <c r="A43" s="276">
        <v>5</v>
      </c>
      <c r="B43" s="18">
        <f t="shared" si="2"/>
        <v>692.30769230769238</v>
      </c>
      <c r="C43" s="18"/>
      <c r="D43" s="18"/>
      <c r="E43" s="235">
        <v>1</v>
      </c>
      <c r="F43" s="235">
        <v>1</v>
      </c>
      <c r="G43" s="235">
        <v>1</v>
      </c>
      <c r="H43" s="235">
        <v>1</v>
      </c>
      <c r="I43" s="235">
        <v>1</v>
      </c>
      <c r="J43" s="18">
        <f t="shared" si="7"/>
        <v>1</v>
      </c>
      <c r="K43" s="27"/>
      <c r="L43" s="18">
        <f t="shared" si="3"/>
        <v>1</v>
      </c>
      <c r="M43" s="27"/>
      <c r="N43" s="18">
        <f t="shared" si="4"/>
        <v>1</v>
      </c>
      <c r="O43" s="27"/>
      <c r="P43" s="18">
        <f t="shared" si="5"/>
        <v>692.30769230769238</v>
      </c>
      <c r="Q43" s="18"/>
      <c r="R43" s="18"/>
      <c r="Y43" s="209">
        <v>1</v>
      </c>
    </row>
    <row r="45" spans="1:25" ht="20.100000000000001" customHeight="1" x14ac:dyDescent="0.25">
      <c r="E45" s="279"/>
      <c r="F45" s="279"/>
      <c r="G45" s="279"/>
      <c r="H45" s="279"/>
      <c r="I45" s="279"/>
      <c r="L45" s="22" t="s">
        <v>22</v>
      </c>
      <c r="M45" s="22"/>
      <c r="N45" s="22"/>
      <c r="O45" s="22"/>
      <c r="P45" s="30">
        <f>AVERAGE(P39:R43)</f>
        <v>738.46153846153845</v>
      </c>
      <c r="Q45" s="30"/>
      <c r="R45" s="30"/>
    </row>
    <row r="46" spans="1:25" ht="20.100000000000001" customHeight="1" x14ac:dyDescent="0.25">
      <c r="E46" s="247"/>
      <c r="L46" s="17" t="s">
        <v>23</v>
      </c>
      <c r="M46" s="17"/>
      <c r="N46" s="17"/>
      <c r="O46" s="17"/>
      <c r="P46" s="30">
        <f>STDEVA(P39:R43)</f>
        <v>286.21461436022588</v>
      </c>
      <c r="Q46" s="30"/>
      <c r="R46" s="30"/>
    </row>
    <row r="47" spans="1:25" ht="20.100000000000001" customHeight="1" x14ac:dyDescent="0.25">
      <c r="H47" s="280"/>
      <c r="L47" s="27" t="s">
        <v>21</v>
      </c>
      <c r="M47" s="27"/>
      <c r="N47" s="27"/>
      <c r="O47" s="27"/>
      <c r="P47" s="31">
        <f>P46/P45</f>
        <v>0.38758229027947255</v>
      </c>
      <c r="Q47" s="31"/>
      <c r="R47" s="31"/>
    </row>
    <row r="48" spans="1:25" ht="20.100000000000001" customHeight="1" x14ac:dyDescent="0.25">
      <c r="H48" s="280"/>
      <c r="P48" s="281"/>
      <c r="Q48" s="281"/>
      <c r="R48" s="281"/>
    </row>
    <row r="49" spans="1:18" ht="20.100000000000001" customHeight="1" x14ac:dyDescent="0.25">
      <c r="I49" s="2"/>
    </row>
    <row r="50" spans="1:18" ht="20.100000000000001" customHeight="1" x14ac:dyDescent="0.25">
      <c r="A50" s="28" t="s">
        <v>242</v>
      </c>
      <c r="B50" s="28"/>
      <c r="C50" s="28"/>
      <c r="D50" s="28"/>
      <c r="E50" s="28"/>
      <c r="F50" s="28"/>
      <c r="G50" s="28"/>
      <c r="H50" s="28"/>
      <c r="I50" s="28"/>
      <c r="J50" s="28"/>
      <c r="K50" s="28"/>
      <c r="L50" s="28"/>
      <c r="M50" s="28"/>
      <c r="N50" s="28"/>
      <c r="O50" s="28"/>
      <c r="P50" s="28"/>
      <c r="Q50" s="28"/>
      <c r="R50" s="28"/>
    </row>
    <row r="51" spans="1:18" ht="20.100000000000001" customHeight="1" x14ac:dyDescent="0.25">
      <c r="A51" s="3"/>
      <c r="B51" s="3"/>
      <c r="C51" s="3"/>
      <c r="D51" s="3"/>
      <c r="E51" s="3"/>
      <c r="F51" s="3"/>
      <c r="G51" s="3"/>
      <c r="H51" s="3"/>
      <c r="I51" s="4"/>
      <c r="J51" s="3"/>
      <c r="K51" s="3"/>
      <c r="L51" s="3"/>
      <c r="M51" s="3"/>
      <c r="N51" s="3"/>
      <c r="O51" s="3"/>
      <c r="P51" s="3"/>
      <c r="Q51" s="3"/>
      <c r="R51" s="3"/>
    </row>
    <row r="52" spans="1:18" ht="20.100000000000001" customHeight="1" x14ac:dyDescent="0.25">
      <c r="A52" s="3"/>
      <c r="B52" s="3"/>
      <c r="C52" s="3"/>
      <c r="D52" s="3"/>
      <c r="E52" s="3"/>
      <c r="F52" s="3"/>
      <c r="G52" s="3"/>
      <c r="H52" s="3"/>
      <c r="I52" s="4"/>
      <c r="J52" s="3"/>
      <c r="K52" s="3"/>
      <c r="L52" s="3"/>
      <c r="M52" s="3"/>
      <c r="N52" s="3"/>
      <c r="O52" s="3"/>
      <c r="P52" s="3"/>
      <c r="Q52" s="3"/>
      <c r="R52" s="3"/>
    </row>
    <row r="53" spans="1:18" ht="20.100000000000001" customHeight="1" x14ac:dyDescent="0.25">
      <c r="I53" s="2"/>
    </row>
    <row r="54" spans="1:18" ht="20.100000000000001" customHeight="1" x14ac:dyDescent="0.25">
      <c r="I54" s="2"/>
    </row>
    <row r="55" spans="1:18" ht="20.100000000000001" customHeight="1" x14ac:dyDescent="0.25">
      <c r="I55" s="2"/>
    </row>
    <row r="56" spans="1:18" ht="20.100000000000001" customHeight="1" x14ac:dyDescent="0.25">
      <c r="I56" s="2"/>
    </row>
    <row r="57" spans="1:18" ht="20.100000000000001" customHeight="1" x14ac:dyDescent="0.25">
      <c r="I57" s="2"/>
    </row>
    <row r="58" spans="1:18" ht="20.100000000000001" customHeight="1" x14ac:dyDescent="0.25">
      <c r="I58" s="2"/>
    </row>
    <row r="59" spans="1:18" ht="20.100000000000001" customHeight="1" x14ac:dyDescent="0.25">
      <c r="I59" s="2"/>
    </row>
    <row r="60" spans="1:18" ht="20.100000000000001" customHeight="1" x14ac:dyDescent="0.25">
      <c r="I60" s="2"/>
    </row>
    <row r="61" spans="1:18" ht="20.100000000000001" customHeight="1" x14ac:dyDescent="0.25">
      <c r="I61" s="2"/>
    </row>
    <row r="62" spans="1:18" ht="20.100000000000001" customHeight="1" x14ac:dyDescent="0.25">
      <c r="I62" s="2"/>
    </row>
    <row r="63" spans="1:18" ht="20.100000000000001" customHeight="1" x14ac:dyDescent="0.25">
      <c r="I63" s="2"/>
    </row>
    <row r="64" spans="1:18" ht="20.100000000000001" customHeight="1" x14ac:dyDescent="0.25">
      <c r="I64" s="2"/>
    </row>
    <row r="65" spans="1:18" ht="20.100000000000001" customHeight="1" x14ac:dyDescent="0.25">
      <c r="I65" s="2"/>
    </row>
    <row r="66" spans="1:18" ht="20.100000000000001" customHeight="1" x14ac:dyDescent="0.25">
      <c r="I66" s="2"/>
    </row>
    <row r="67" spans="1:18" ht="20.100000000000001" customHeight="1" x14ac:dyDescent="0.25">
      <c r="I67" s="2"/>
    </row>
    <row r="68" spans="1:18" ht="20.100000000000001" customHeight="1" x14ac:dyDescent="0.25">
      <c r="I68" s="2"/>
    </row>
    <row r="69" spans="1:18" ht="20.100000000000001" customHeight="1" x14ac:dyDescent="0.25">
      <c r="I69" s="2"/>
    </row>
    <row r="70" spans="1:18" ht="20.100000000000001" customHeight="1" x14ac:dyDescent="0.25">
      <c r="I70" s="2"/>
    </row>
    <row r="71" spans="1:18" ht="20.100000000000001" customHeight="1" x14ac:dyDescent="0.25">
      <c r="A71" s="28" t="s">
        <v>241</v>
      </c>
      <c r="B71" s="28"/>
      <c r="C71" s="28"/>
      <c r="D71" s="28"/>
      <c r="E71" s="28"/>
      <c r="F71" s="28"/>
      <c r="G71" s="28"/>
      <c r="H71" s="28"/>
      <c r="I71" s="28"/>
      <c r="J71" s="28"/>
      <c r="K71" s="28"/>
      <c r="L71" s="28"/>
      <c r="M71" s="28"/>
      <c r="N71" s="28"/>
      <c r="O71" s="28"/>
      <c r="P71" s="28"/>
      <c r="Q71" s="28"/>
      <c r="R71" s="28"/>
    </row>
    <row r="72" spans="1:18" ht="20.100000000000001" customHeight="1" x14ac:dyDescent="0.25">
      <c r="I72" s="2"/>
    </row>
    <row r="73" spans="1:18" ht="20.100000000000001" customHeight="1" x14ac:dyDescent="0.25">
      <c r="I73" s="2"/>
    </row>
    <row r="74" spans="1:18" ht="20.100000000000001" customHeight="1" x14ac:dyDescent="0.25">
      <c r="I74" s="2"/>
    </row>
    <row r="75" spans="1:18" ht="20.100000000000001" customHeight="1" x14ac:dyDescent="0.25">
      <c r="I75" s="2"/>
    </row>
    <row r="76" spans="1:18" ht="20.100000000000001" customHeight="1" x14ac:dyDescent="0.25">
      <c r="I76" s="2"/>
    </row>
    <row r="77" spans="1:18" ht="20.100000000000001" customHeight="1" x14ac:dyDescent="0.25">
      <c r="I77" s="2"/>
    </row>
    <row r="78" spans="1:18" ht="20.100000000000001" customHeight="1" x14ac:dyDescent="0.25">
      <c r="I78" s="2"/>
    </row>
    <row r="79" spans="1:18" ht="20.100000000000001" customHeight="1" x14ac:dyDescent="0.25">
      <c r="I79" s="2"/>
    </row>
    <row r="80" spans="1:18" ht="20.100000000000001" customHeight="1" x14ac:dyDescent="0.25">
      <c r="I80" s="2"/>
    </row>
    <row r="81" spans="1:18" ht="20.100000000000001" customHeight="1" x14ac:dyDescent="0.25">
      <c r="I81" s="2"/>
    </row>
    <row r="82" spans="1:18" ht="20.100000000000001" customHeight="1" x14ac:dyDescent="0.25">
      <c r="I82" s="2"/>
    </row>
    <row r="83" spans="1:18" ht="20.100000000000001" customHeight="1" x14ac:dyDescent="0.25">
      <c r="I83" s="2"/>
    </row>
    <row r="84" spans="1:18" ht="20.100000000000001" customHeight="1" x14ac:dyDescent="0.25">
      <c r="I84" s="2"/>
    </row>
    <row r="85" spans="1:18" ht="20.100000000000001" customHeight="1" x14ac:dyDescent="0.25">
      <c r="I85" s="2"/>
    </row>
    <row r="86" spans="1:18" ht="20.100000000000001" customHeight="1" x14ac:dyDescent="0.25">
      <c r="I86" s="2"/>
    </row>
    <row r="87" spans="1:18" ht="20.100000000000001" customHeight="1" x14ac:dyDescent="0.25">
      <c r="I87" s="2"/>
    </row>
    <row r="88" spans="1:18" ht="20.100000000000001" customHeight="1" x14ac:dyDescent="0.25">
      <c r="I88" s="2"/>
    </row>
    <row r="89" spans="1:18" ht="20.100000000000001" customHeight="1" x14ac:dyDescent="0.25">
      <c r="I89" s="2"/>
    </row>
    <row r="90" spans="1:18" ht="20.100000000000001" customHeight="1" x14ac:dyDescent="0.25">
      <c r="I90" s="2"/>
    </row>
    <row r="91" spans="1:18" ht="20.100000000000001" customHeight="1" x14ac:dyDescent="0.25">
      <c r="I91" s="2"/>
    </row>
    <row r="92" spans="1:18" ht="20.100000000000001" customHeight="1" x14ac:dyDescent="0.25">
      <c r="A92" s="28" t="s">
        <v>240</v>
      </c>
      <c r="B92" s="28"/>
      <c r="C92" s="28"/>
      <c r="D92" s="28"/>
      <c r="E92" s="28"/>
      <c r="F92" s="28"/>
      <c r="G92" s="28"/>
      <c r="H92" s="28"/>
      <c r="I92" s="28"/>
      <c r="J92" s="28"/>
      <c r="K92" s="28"/>
      <c r="L92" s="28"/>
      <c r="M92" s="28"/>
      <c r="N92" s="28"/>
      <c r="O92" s="28"/>
      <c r="P92" s="28"/>
      <c r="Q92" s="28"/>
      <c r="R92" s="28"/>
    </row>
    <row r="93" spans="1:18" ht="20.100000000000001" customHeight="1" x14ac:dyDescent="0.25">
      <c r="I93" s="2"/>
    </row>
    <row r="94" spans="1:18" ht="20.100000000000001" customHeight="1" x14ac:dyDescent="0.25">
      <c r="I94" s="2"/>
    </row>
    <row r="95" spans="1:18" ht="20.100000000000001" customHeight="1" x14ac:dyDescent="0.25">
      <c r="I95" s="2"/>
    </row>
    <row r="96" spans="1:18" ht="20.100000000000001" customHeight="1" x14ac:dyDescent="0.25">
      <c r="I96" s="2"/>
    </row>
    <row r="97" spans="9:9" ht="20.100000000000001" customHeight="1" x14ac:dyDescent="0.25">
      <c r="I97" s="2"/>
    </row>
    <row r="98" spans="9:9" ht="20.100000000000001" customHeight="1" x14ac:dyDescent="0.25">
      <c r="I98" s="2"/>
    </row>
    <row r="99" spans="9:9" ht="20.100000000000001" customHeight="1" x14ac:dyDescent="0.25">
      <c r="I99" s="2"/>
    </row>
    <row r="100" spans="9:9" ht="20.100000000000001" customHeight="1" x14ac:dyDescent="0.25">
      <c r="I100" s="2"/>
    </row>
    <row r="101" spans="9:9" ht="20.100000000000001" customHeight="1" x14ac:dyDescent="0.25">
      <c r="I101" s="2"/>
    </row>
    <row r="102" spans="9:9" ht="20.100000000000001" customHeight="1" x14ac:dyDescent="0.25">
      <c r="I102" s="2"/>
    </row>
    <row r="103" spans="9:9" ht="20.100000000000001" customHeight="1" x14ac:dyDescent="0.25">
      <c r="I103" s="2"/>
    </row>
    <row r="104" spans="9:9" ht="20.100000000000001" customHeight="1" x14ac:dyDescent="0.25">
      <c r="I104" s="2"/>
    </row>
    <row r="105" spans="9:9" ht="20.100000000000001" customHeight="1" x14ac:dyDescent="0.25">
      <c r="I105" s="2"/>
    </row>
    <row r="106" spans="9:9" ht="20.100000000000001" customHeight="1" x14ac:dyDescent="0.25">
      <c r="I106" s="2"/>
    </row>
    <row r="107" spans="9:9" ht="20.100000000000001" customHeight="1" x14ac:dyDescent="0.25">
      <c r="I107" s="2"/>
    </row>
    <row r="108" spans="9:9" ht="20.100000000000001" customHeight="1" x14ac:dyDescent="0.25">
      <c r="I108" s="2"/>
    </row>
    <row r="109" spans="9:9" ht="20.100000000000001" customHeight="1" x14ac:dyDescent="0.25">
      <c r="I109" s="2"/>
    </row>
    <row r="110" spans="9:9" ht="20.100000000000001" customHeight="1" x14ac:dyDescent="0.25">
      <c r="I110" s="2"/>
    </row>
    <row r="111" spans="9:9" ht="20.100000000000001" customHeight="1" x14ac:dyDescent="0.25">
      <c r="I111" s="2"/>
    </row>
    <row r="113" spans="1:18" ht="20.100000000000001" customHeight="1" x14ac:dyDescent="0.25">
      <c r="A113" s="21" t="s">
        <v>24</v>
      </c>
      <c r="B113" s="21"/>
      <c r="C113" s="21"/>
      <c r="D113" s="21"/>
      <c r="E113" s="21"/>
      <c r="F113" s="21"/>
      <c r="G113" s="21"/>
      <c r="H113" s="21"/>
      <c r="I113" s="21"/>
      <c r="J113" s="21"/>
      <c r="K113" s="21"/>
      <c r="L113" s="21"/>
      <c r="M113" s="21"/>
      <c r="N113" s="21"/>
      <c r="O113" s="21"/>
      <c r="P113" s="21"/>
      <c r="Q113" s="21"/>
      <c r="R113" s="21"/>
    </row>
    <row r="115" spans="1:18" ht="39.950000000000003" customHeight="1" x14ac:dyDescent="0.25">
      <c r="A115" s="25" t="s">
        <v>26</v>
      </c>
      <c r="B115" s="25"/>
      <c r="C115" s="25"/>
      <c r="D115" s="25"/>
      <c r="E115" s="25"/>
      <c r="F115" s="25"/>
      <c r="G115" s="25"/>
      <c r="H115" s="25"/>
      <c r="I115" s="278" t="s">
        <v>63</v>
      </c>
      <c r="J115" s="25" t="s">
        <v>25</v>
      </c>
      <c r="K115" s="25"/>
      <c r="L115" s="25"/>
      <c r="M115" s="25" t="s">
        <v>19</v>
      </c>
      <c r="N115" s="25"/>
      <c r="O115" s="25"/>
      <c r="P115" s="25" t="s">
        <v>27</v>
      </c>
      <c r="Q115" s="25"/>
      <c r="R115" s="25"/>
    </row>
    <row r="116" spans="1:18" ht="20.100000000000001" customHeight="1" x14ac:dyDescent="0.25">
      <c r="A116" s="17" t="s">
        <v>192</v>
      </c>
      <c r="B116" s="17"/>
      <c r="C116" s="17"/>
      <c r="D116" s="17"/>
      <c r="E116" s="17"/>
      <c r="F116" s="17"/>
      <c r="G116" s="17"/>
      <c r="H116" s="17"/>
      <c r="I116" s="241" t="s">
        <v>219</v>
      </c>
      <c r="J116" s="29">
        <v>0.15</v>
      </c>
      <c r="K116" s="29"/>
      <c r="L116" s="29"/>
      <c r="M116" s="29">
        <f>J116</f>
        <v>0.15</v>
      </c>
      <c r="N116" s="29"/>
      <c r="O116" s="29"/>
      <c r="P116" s="29">
        <f>(J116-M116)</f>
        <v>0</v>
      </c>
      <c r="Q116" s="29"/>
      <c r="R116" s="29"/>
    </row>
    <row r="117" spans="1:18" ht="20.100000000000001" customHeight="1" x14ac:dyDescent="0.25">
      <c r="A117" s="27" t="s">
        <v>193</v>
      </c>
      <c r="B117" s="27"/>
      <c r="C117" s="27"/>
      <c r="D117" s="27"/>
      <c r="E117" s="27"/>
      <c r="F117" s="27"/>
      <c r="G117" s="27"/>
      <c r="H117" s="27"/>
      <c r="I117" s="246" t="s">
        <v>220</v>
      </c>
      <c r="J117" s="15">
        <v>0.1</v>
      </c>
      <c r="K117" s="15"/>
      <c r="L117" s="15"/>
      <c r="M117" s="15">
        <f t="shared" ref="M117:M122" si="8">J117</f>
        <v>0.1</v>
      </c>
      <c r="N117" s="15"/>
      <c r="O117" s="15"/>
      <c r="P117" s="15">
        <f t="shared" ref="P117:P122" si="9">(J117-M117)</f>
        <v>0</v>
      </c>
      <c r="Q117" s="15"/>
      <c r="R117" s="15"/>
    </row>
    <row r="118" spans="1:18" ht="20.100000000000001" customHeight="1" x14ac:dyDescent="0.25">
      <c r="A118" s="27" t="s">
        <v>194</v>
      </c>
      <c r="B118" s="27"/>
      <c r="C118" s="27"/>
      <c r="D118" s="27"/>
      <c r="E118" s="27"/>
      <c r="F118" s="27"/>
      <c r="G118" s="27"/>
      <c r="H118" s="27"/>
      <c r="I118" s="246" t="s">
        <v>221</v>
      </c>
      <c r="J118" s="15">
        <v>0.05</v>
      </c>
      <c r="K118" s="15"/>
      <c r="L118" s="15"/>
      <c r="M118" s="15">
        <f t="shared" si="8"/>
        <v>0.05</v>
      </c>
      <c r="N118" s="15"/>
      <c r="O118" s="15"/>
      <c r="P118" s="15">
        <f t="shared" si="9"/>
        <v>0</v>
      </c>
      <c r="Q118" s="15"/>
      <c r="R118" s="15"/>
    </row>
    <row r="119" spans="1:18" ht="20.100000000000001" customHeight="1" x14ac:dyDescent="0.25">
      <c r="A119" s="27" t="s">
        <v>195</v>
      </c>
      <c r="B119" s="27"/>
      <c r="C119" s="27"/>
      <c r="D119" s="27"/>
      <c r="E119" s="27"/>
      <c r="F119" s="27"/>
      <c r="G119" s="27"/>
      <c r="H119" s="27"/>
      <c r="I119" s="246" t="s">
        <v>222</v>
      </c>
      <c r="J119" s="15">
        <v>0.15</v>
      </c>
      <c r="K119" s="15"/>
      <c r="L119" s="15"/>
      <c r="M119" s="15">
        <f t="shared" si="8"/>
        <v>0.15</v>
      </c>
      <c r="N119" s="15"/>
      <c r="O119" s="15"/>
      <c r="P119" s="15">
        <f t="shared" si="9"/>
        <v>0</v>
      </c>
      <c r="Q119" s="15"/>
      <c r="R119" s="15"/>
    </row>
    <row r="120" spans="1:18" ht="20.100000000000001" customHeight="1" x14ac:dyDescent="0.25">
      <c r="A120" s="27" t="s">
        <v>196</v>
      </c>
      <c r="B120" s="27"/>
      <c r="C120" s="27"/>
      <c r="D120" s="27"/>
      <c r="E120" s="27"/>
      <c r="F120" s="27"/>
      <c r="G120" s="27"/>
      <c r="H120" s="27"/>
      <c r="I120" s="246" t="s">
        <v>223</v>
      </c>
      <c r="J120" s="15">
        <v>0.1</v>
      </c>
      <c r="K120" s="15"/>
      <c r="L120" s="15"/>
      <c r="M120" s="15">
        <f t="shared" si="8"/>
        <v>0.1</v>
      </c>
      <c r="N120" s="15"/>
      <c r="O120" s="15"/>
      <c r="P120" s="15">
        <f t="shared" si="9"/>
        <v>0</v>
      </c>
      <c r="Q120" s="15"/>
      <c r="R120" s="15"/>
    </row>
    <row r="121" spans="1:18" ht="20.100000000000001" customHeight="1" x14ac:dyDescent="0.25">
      <c r="A121" s="27" t="s">
        <v>0</v>
      </c>
      <c r="B121" s="27"/>
      <c r="C121" s="27"/>
      <c r="D121" s="27"/>
      <c r="E121" s="27"/>
      <c r="F121" s="27"/>
      <c r="G121" s="27"/>
      <c r="H121" s="27"/>
      <c r="I121" s="246" t="s">
        <v>224</v>
      </c>
      <c r="J121" s="15">
        <v>0.3</v>
      </c>
      <c r="K121" s="15"/>
      <c r="L121" s="15"/>
      <c r="M121" s="15">
        <f t="shared" si="8"/>
        <v>0.3</v>
      </c>
      <c r="N121" s="15"/>
      <c r="O121" s="15"/>
      <c r="P121" s="15">
        <f t="shared" si="9"/>
        <v>0</v>
      </c>
      <c r="Q121" s="15"/>
      <c r="R121" s="15"/>
    </row>
    <row r="122" spans="1:18" ht="20.100000000000001" customHeight="1" x14ac:dyDescent="0.25">
      <c r="A122" s="27" t="s">
        <v>197</v>
      </c>
      <c r="B122" s="27"/>
      <c r="C122" s="27"/>
      <c r="D122" s="27"/>
      <c r="E122" s="27"/>
      <c r="F122" s="27"/>
      <c r="G122" s="27"/>
      <c r="H122" s="27"/>
      <c r="I122" s="246" t="s">
        <v>225</v>
      </c>
      <c r="J122" s="15">
        <v>0.05</v>
      </c>
      <c r="K122" s="15"/>
      <c r="L122" s="15"/>
      <c r="M122" s="15">
        <f t="shared" si="8"/>
        <v>0.05</v>
      </c>
      <c r="N122" s="15"/>
      <c r="O122" s="15"/>
      <c r="P122" s="15">
        <f t="shared" si="9"/>
        <v>0</v>
      </c>
      <c r="Q122" s="15"/>
      <c r="R122" s="15"/>
    </row>
    <row r="124" spans="1:18" ht="20.100000000000001" customHeight="1" x14ac:dyDescent="0.25">
      <c r="A124" s="22" t="s">
        <v>81</v>
      </c>
      <c r="B124" s="22"/>
      <c r="C124" s="22"/>
      <c r="D124" s="22"/>
      <c r="E124" s="22"/>
      <c r="F124" s="22"/>
      <c r="G124" s="22"/>
      <c r="H124" s="22"/>
      <c r="I124" s="22"/>
      <c r="J124" s="32">
        <f>1+(SUM(J116:L122))</f>
        <v>1.9</v>
      </c>
      <c r="K124" s="32"/>
      <c r="L124" s="32"/>
      <c r="M124" s="32">
        <f>1+(SUM(M116:O122))</f>
        <v>1.9</v>
      </c>
      <c r="N124" s="32"/>
      <c r="O124" s="32"/>
    </row>
    <row r="125" spans="1:18" ht="20.100000000000001" customHeight="1" x14ac:dyDescent="0.25">
      <c r="A125" s="26" t="s">
        <v>229</v>
      </c>
      <c r="B125" s="26"/>
      <c r="C125" s="26"/>
      <c r="D125" s="26"/>
      <c r="E125" s="26"/>
      <c r="F125" s="26"/>
      <c r="G125" s="26"/>
      <c r="H125" s="26"/>
      <c r="I125" s="26"/>
      <c r="J125" s="26"/>
      <c r="K125" s="26"/>
      <c r="L125" s="26"/>
      <c r="M125" s="26"/>
      <c r="N125" s="26"/>
      <c r="O125" s="26"/>
      <c r="P125" s="32">
        <f>SUM(P116:R122)</f>
        <v>0</v>
      </c>
      <c r="Q125" s="32"/>
      <c r="R125" s="32"/>
    </row>
    <row r="127" spans="1:18" ht="20.100000000000001" customHeight="1" x14ac:dyDescent="0.25">
      <c r="A127" s="25" t="s">
        <v>198</v>
      </c>
      <c r="B127" s="25"/>
      <c r="C127" s="25"/>
      <c r="D127" s="25"/>
      <c r="E127" s="25"/>
      <c r="F127" s="25"/>
      <c r="G127" s="25"/>
      <c r="H127" s="25"/>
      <c r="I127" s="24" t="s">
        <v>20</v>
      </c>
      <c r="J127" s="24"/>
      <c r="K127" s="24"/>
      <c r="L127" s="24"/>
      <c r="M127" s="24"/>
      <c r="N127" s="24"/>
      <c r="O127" s="24"/>
      <c r="P127" s="25" t="s">
        <v>3</v>
      </c>
      <c r="Q127" s="25"/>
      <c r="R127" s="25"/>
    </row>
    <row r="128" spans="1:18" ht="20.100000000000001" customHeight="1" x14ac:dyDescent="0.25">
      <c r="A128" s="25"/>
      <c r="B128" s="25"/>
      <c r="C128" s="25"/>
      <c r="D128" s="25"/>
      <c r="E128" s="25"/>
      <c r="F128" s="25"/>
      <c r="G128" s="25"/>
      <c r="H128" s="25"/>
      <c r="I128" s="282" t="s">
        <v>219</v>
      </c>
      <c r="J128" s="282" t="s">
        <v>220</v>
      </c>
      <c r="K128" s="282" t="s">
        <v>221</v>
      </c>
      <c r="L128" s="282" t="s">
        <v>222</v>
      </c>
      <c r="M128" s="282" t="s">
        <v>223</v>
      </c>
      <c r="N128" s="282" t="s">
        <v>224</v>
      </c>
      <c r="O128" s="282" t="s">
        <v>225</v>
      </c>
      <c r="P128" s="25"/>
      <c r="Q128" s="25"/>
      <c r="R128" s="25"/>
    </row>
    <row r="129" spans="1:28" ht="20.100000000000001" customHeight="1" x14ac:dyDescent="0.25">
      <c r="A129" s="24"/>
      <c r="B129" s="24"/>
      <c r="C129" s="24"/>
      <c r="D129" s="24"/>
      <c r="E129" s="24"/>
      <c r="F129" s="24"/>
      <c r="G129" s="24"/>
      <c r="H129" s="24"/>
      <c r="I129" s="237">
        <f>$M$116</f>
        <v>0.15</v>
      </c>
      <c r="J129" s="237">
        <f>$M$117</f>
        <v>0.1</v>
      </c>
      <c r="K129" s="237">
        <f>$M$118</f>
        <v>0.05</v>
      </c>
      <c r="L129" s="237">
        <f>$M$119</f>
        <v>0.15</v>
      </c>
      <c r="M129" s="237">
        <f>$M$120</f>
        <v>0.1</v>
      </c>
      <c r="N129" s="237">
        <f>$M$121</f>
        <v>0.3</v>
      </c>
      <c r="O129" s="237">
        <f>$M$122</f>
        <v>0.05</v>
      </c>
      <c r="P129" s="33">
        <f>1+(SUM(I129:O129))</f>
        <v>1.9</v>
      </c>
      <c r="Q129" s="33"/>
      <c r="R129" s="33"/>
    </row>
    <row r="131" spans="1:28" ht="20.100000000000001" customHeight="1" x14ac:dyDescent="0.25">
      <c r="A131" s="34" t="s">
        <v>80</v>
      </c>
      <c r="B131" s="34"/>
      <c r="C131" s="34"/>
      <c r="D131" s="34"/>
      <c r="E131" s="34"/>
      <c r="F131" s="34"/>
      <c r="G131" s="34"/>
      <c r="H131" s="34"/>
      <c r="I131" s="34"/>
      <c r="J131" s="34"/>
      <c r="K131" s="34"/>
      <c r="L131" s="34"/>
      <c r="M131" s="34"/>
      <c r="N131" s="34"/>
      <c r="O131" s="34"/>
      <c r="P131" s="34"/>
      <c r="Q131" s="34"/>
      <c r="R131" s="34"/>
    </row>
    <row r="132" spans="1:28" ht="20.100000000000001" customHeight="1" x14ac:dyDescent="0.25">
      <c r="A132" s="34"/>
      <c r="B132" s="34"/>
      <c r="C132" s="34"/>
      <c r="D132" s="34"/>
      <c r="E132" s="34"/>
      <c r="F132" s="34"/>
      <c r="G132" s="34"/>
      <c r="H132" s="34"/>
      <c r="I132" s="34"/>
      <c r="J132" s="34"/>
      <c r="K132" s="34"/>
      <c r="L132" s="34"/>
      <c r="M132" s="34"/>
      <c r="N132" s="34"/>
      <c r="O132" s="34"/>
      <c r="P132" s="34"/>
      <c r="Q132" s="34"/>
      <c r="R132" s="34"/>
    </row>
    <row r="133" spans="1:28" ht="20.100000000000001" customHeight="1" x14ac:dyDescent="0.25">
      <c r="A133" s="277"/>
      <c r="B133" s="277"/>
      <c r="C133" s="277"/>
      <c r="D133" s="277"/>
      <c r="E133" s="277"/>
      <c r="F133" s="277"/>
      <c r="G133" s="277"/>
      <c r="H133" s="277"/>
      <c r="I133" s="277"/>
      <c r="J133" s="277"/>
      <c r="K133" s="277"/>
      <c r="L133" s="277"/>
      <c r="M133" s="277"/>
      <c r="N133" s="277"/>
      <c r="O133" s="277"/>
      <c r="P133" s="277"/>
      <c r="Q133" s="277"/>
      <c r="R133" s="277"/>
    </row>
    <row r="135" spans="1:28" ht="39.950000000000003" customHeight="1" x14ac:dyDescent="0.25">
      <c r="A135" s="278" t="s">
        <v>5</v>
      </c>
      <c r="B135" s="25" t="str">
        <f t="shared" ref="B135:B140" si="10">P38</f>
        <v>Valor unitário homogeneizado</v>
      </c>
      <c r="C135" s="25"/>
      <c r="D135" s="25"/>
      <c r="E135" s="278"/>
      <c r="F135" s="278"/>
      <c r="G135" s="278"/>
      <c r="H135" s="278"/>
      <c r="I135" s="278" t="s">
        <v>219</v>
      </c>
      <c r="J135" s="278" t="s">
        <v>220</v>
      </c>
      <c r="K135" s="278" t="s">
        <v>221</v>
      </c>
      <c r="L135" s="278" t="s">
        <v>222</v>
      </c>
      <c r="M135" s="278" t="s">
        <v>223</v>
      </c>
      <c r="N135" s="278" t="s">
        <v>224</v>
      </c>
      <c r="O135" s="278" t="s">
        <v>225</v>
      </c>
      <c r="P135" s="25" t="s">
        <v>3</v>
      </c>
      <c r="Q135" s="25"/>
      <c r="R135" s="25"/>
      <c r="S135" s="209"/>
      <c r="T135" s="209"/>
      <c r="U135" s="209"/>
      <c r="V135" s="209"/>
      <c r="Y135" s="208"/>
      <c r="Z135" s="208" t="s">
        <v>180</v>
      </c>
      <c r="AA135" s="208" t="s">
        <v>181</v>
      </c>
      <c r="AB135" s="208" t="s">
        <v>182</v>
      </c>
    </row>
    <row r="136" spans="1:28" ht="20.100000000000001" customHeight="1" x14ac:dyDescent="0.25">
      <c r="A136" s="275">
        <v>1</v>
      </c>
      <c r="B136" s="35">
        <f t="shared" si="10"/>
        <v>540</v>
      </c>
      <c r="C136" s="35"/>
      <c r="D136" s="35"/>
      <c r="E136" s="237"/>
      <c r="F136" s="237"/>
      <c r="G136" s="237"/>
      <c r="H136" s="237"/>
      <c r="I136" s="237">
        <f>$J$116</f>
        <v>0.15</v>
      </c>
      <c r="J136" s="237">
        <f>$J$117</f>
        <v>0.1</v>
      </c>
      <c r="K136" s="237">
        <f>$J$118</f>
        <v>0.05</v>
      </c>
      <c r="L136" s="237">
        <f>$J$119</f>
        <v>0.15</v>
      </c>
      <c r="M136" s="237">
        <f>$J$120</f>
        <v>0.1</v>
      </c>
      <c r="N136" s="237">
        <f>$J$121</f>
        <v>0.3</v>
      </c>
      <c r="O136" s="237">
        <f>$J$122</f>
        <v>0.05</v>
      </c>
      <c r="P136" s="33">
        <f t="shared" ref="P136:P140" si="11">1+(SUM(I136:O136))</f>
        <v>1.9</v>
      </c>
      <c r="Q136" s="33"/>
      <c r="R136" s="33"/>
      <c r="S136" s="209"/>
      <c r="T136" s="209"/>
      <c r="U136" s="209"/>
      <c r="V136" s="209"/>
      <c r="Y136" s="208"/>
      <c r="Z136" s="208">
        <v>1</v>
      </c>
      <c r="AA136" s="214">
        <f t="shared" ref="AA136:AA140" si="12">P136</f>
        <v>1.9</v>
      </c>
      <c r="AB136" s="208">
        <v>1.9</v>
      </c>
    </row>
    <row r="137" spans="1:28" ht="20.100000000000001" customHeight="1" x14ac:dyDescent="0.25">
      <c r="A137" s="276">
        <v>2</v>
      </c>
      <c r="B137" s="18">
        <f t="shared" si="10"/>
        <v>562.5</v>
      </c>
      <c r="C137" s="18"/>
      <c r="D137" s="18"/>
      <c r="E137" s="236"/>
      <c r="F137" s="236"/>
      <c r="G137" s="236"/>
      <c r="H137" s="236"/>
      <c r="I137" s="236">
        <f t="shared" ref="I137:I140" si="13">$J$116</f>
        <v>0.15</v>
      </c>
      <c r="J137" s="236">
        <f t="shared" ref="J137:J140" si="14">$J$117</f>
        <v>0.1</v>
      </c>
      <c r="K137" s="236">
        <f t="shared" ref="K137:K140" si="15">$J$118</f>
        <v>0.05</v>
      </c>
      <c r="L137" s="236">
        <f t="shared" ref="L137:L140" si="16">$J$119</f>
        <v>0.15</v>
      </c>
      <c r="M137" s="236">
        <f t="shared" ref="M137:M140" si="17">$J$120</f>
        <v>0.1</v>
      </c>
      <c r="N137" s="236">
        <f t="shared" ref="N137:N140" si="18">$J$121</f>
        <v>0.3</v>
      </c>
      <c r="O137" s="236">
        <f t="shared" ref="O137:O140" si="19">$J$122</f>
        <v>0.05</v>
      </c>
      <c r="P137" s="16">
        <f t="shared" si="11"/>
        <v>1.9</v>
      </c>
      <c r="Q137" s="16"/>
      <c r="R137" s="16"/>
      <c r="S137" s="209"/>
      <c r="T137" s="209"/>
      <c r="U137" s="209"/>
      <c r="V137" s="209"/>
      <c r="Y137" s="208"/>
      <c r="Z137" s="208">
        <v>1</v>
      </c>
      <c r="AA137" s="214">
        <f t="shared" si="12"/>
        <v>1.9</v>
      </c>
      <c r="AB137" s="208">
        <v>1.9</v>
      </c>
    </row>
    <row r="138" spans="1:28" ht="20.100000000000001" customHeight="1" x14ac:dyDescent="0.25">
      <c r="A138" s="276">
        <v>3</v>
      </c>
      <c r="B138" s="18">
        <f t="shared" si="10"/>
        <v>660</v>
      </c>
      <c r="C138" s="18"/>
      <c r="D138" s="18"/>
      <c r="E138" s="236"/>
      <c r="F138" s="236"/>
      <c r="G138" s="236"/>
      <c r="H138" s="236"/>
      <c r="I138" s="236">
        <f t="shared" si="13"/>
        <v>0.15</v>
      </c>
      <c r="J138" s="236">
        <f t="shared" si="14"/>
        <v>0.1</v>
      </c>
      <c r="K138" s="236">
        <f t="shared" si="15"/>
        <v>0.05</v>
      </c>
      <c r="L138" s="236">
        <f t="shared" si="16"/>
        <v>0.15</v>
      </c>
      <c r="M138" s="236">
        <f t="shared" si="17"/>
        <v>0.1</v>
      </c>
      <c r="N138" s="236">
        <f t="shared" si="18"/>
        <v>0.3</v>
      </c>
      <c r="O138" s="236">
        <f t="shared" si="19"/>
        <v>0.05</v>
      </c>
      <c r="P138" s="16">
        <f t="shared" si="11"/>
        <v>1.9</v>
      </c>
      <c r="Q138" s="16"/>
      <c r="R138" s="16"/>
      <c r="S138" s="209"/>
      <c r="T138" s="209"/>
      <c r="U138" s="209"/>
      <c r="V138" s="209"/>
      <c r="Y138" s="208"/>
      <c r="Z138" s="208">
        <v>1</v>
      </c>
      <c r="AA138" s="214">
        <f t="shared" si="12"/>
        <v>1.9</v>
      </c>
      <c r="AB138" s="208">
        <v>1.9</v>
      </c>
    </row>
    <row r="139" spans="1:28" ht="20.100000000000001" customHeight="1" x14ac:dyDescent="0.25">
      <c r="A139" s="276">
        <v>4</v>
      </c>
      <c r="B139" s="18">
        <f t="shared" si="10"/>
        <v>1237.5</v>
      </c>
      <c r="C139" s="18"/>
      <c r="D139" s="18"/>
      <c r="E139" s="236"/>
      <c r="F139" s="236"/>
      <c r="G139" s="236"/>
      <c r="H139" s="236"/>
      <c r="I139" s="236">
        <f t="shared" si="13"/>
        <v>0.15</v>
      </c>
      <c r="J139" s="236">
        <f t="shared" si="14"/>
        <v>0.1</v>
      </c>
      <c r="K139" s="236">
        <f t="shared" si="15"/>
        <v>0.05</v>
      </c>
      <c r="L139" s="236">
        <f t="shared" si="16"/>
        <v>0.15</v>
      </c>
      <c r="M139" s="236">
        <f t="shared" si="17"/>
        <v>0.1</v>
      </c>
      <c r="N139" s="236">
        <f t="shared" si="18"/>
        <v>0.3</v>
      </c>
      <c r="O139" s="236">
        <f t="shared" si="19"/>
        <v>0.05</v>
      </c>
      <c r="P139" s="16">
        <f t="shared" si="11"/>
        <v>1.9</v>
      </c>
      <c r="Q139" s="16"/>
      <c r="R139" s="16"/>
      <c r="S139" s="209"/>
      <c r="T139" s="209"/>
      <c r="U139" s="209"/>
      <c r="V139" s="209"/>
      <c r="Y139" s="208"/>
      <c r="Z139" s="208">
        <v>1</v>
      </c>
      <c r="AA139" s="214">
        <f t="shared" si="12"/>
        <v>1.9</v>
      </c>
      <c r="AB139" s="208">
        <v>1.9</v>
      </c>
    </row>
    <row r="140" spans="1:28" ht="20.100000000000001" customHeight="1" x14ac:dyDescent="0.25">
      <c r="A140" s="276">
        <v>5</v>
      </c>
      <c r="B140" s="18">
        <f t="shared" si="10"/>
        <v>692.30769230769238</v>
      </c>
      <c r="C140" s="18"/>
      <c r="D140" s="18"/>
      <c r="E140" s="236"/>
      <c r="F140" s="236"/>
      <c r="G140" s="236"/>
      <c r="H140" s="236"/>
      <c r="I140" s="236">
        <f t="shared" si="13"/>
        <v>0.15</v>
      </c>
      <c r="J140" s="236">
        <f t="shared" si="14"/>
        <v>0.1</v>
      </c>
      <c r="K140" s="236">
        <f t="shared" si="15"/>
        <v>0.05</v>
      </c>
      <c r="L140" s="236">
        <f t="shared" si="16"/>
        <v>0.15</v>
      </c>
      <c r="M140" s="236">
        <f t="shared" si="17"/>
        <v>0.1</v>
      </c>
      <c r="N140" s="236">
        <f t="shared" si="18"/>
        <v>0.3</v>
      </c>
      <c r="O140" s="236">
        <f t="shared" si="19"/>
        <v>0.05</v>
      </c>
      <c r="P140" s="16">
        <f t="shared" si="11"/>
        <v>1.9</v>
      </c>
      <c r="Q140" s="16"/>
      <c r="R140" s="16"/>
      <c r="S140" s="209"/>
      <c r="T140" s="209"/>
      <c r="U140" s="209"/>
      <c r="V140" s="209"/>
      <c r="Y140" s="208"/>
      <c r="Z140" s="208">
        <v>1</v>
      </c>
      <c r="AA140" s="214">
        <f t="shared" si="12"/>
        <v>1.9</v>
      </c>
      <c r="AB140" s="208">
        <v>1.9</v>
      </c>
    </row>
    <row r="158" spans="1:18" ht="39.950000000000003" customHeight="1" x14ac:dyDescent="0.25">
      <c r="A158" s="278" t="s">
        <v>5</v>
      </c>
      <c r="B158" s="25" t="str">
        <f t="shared" ref="B158:B163" si="20">B135</f>
        <v>Valor unitário homogeneizado</v>
      </c>
      <c r="C158" s="25"/>
      <c r="D158" s="25"/>
      <c r="E158" s="25" t="s">
        <v>226</v>
      </c>
      <c r="F158" s="25"/>
      <c r="G158" s="25"/>
      <c r="H158" s="25" t="s">
        <v>227</v>
      </c>
      <c r="I158" s="25"/>
      <c r="J158" s="25"/>
      <c r="K158" s="25" t="s">
        <v>9</v>
      </c>
      <c r="L158" s="25"/>
      <c r="M158" s="25"/>
      <c r="N158" s="25" t="s">
        <v>28</v>
      </c>
      <c r="O158" s="25"/>
      <c r="P158" s="25"/>
      <c r="Q158" s="25"/>
      <c r="R158" s="25"/>
    </row>
    <row r="159" spans="1:18" ht="20.100000000000001" customHeight="1" x14ac:dyDescent="0.25">
      <c r="A159" s="275">
        <v>1</v>
      </c>
      <c r="B159" s="35">
        <f t="shared" si="20"/>
        <v>540</v>
      </c>
      <c r="C159" s="35"/>
      <c r="D159" s="35"/>
      <c r="E159" s="52">
        <f>P136</f>
        <v>1.9</v>
      </c>
      <c r="F159" s="52"/>
      <c r="G159" s="52"/>
      <c r="H159" s="52">
        <f>$P$129</f>
        <v>1.9</v>
      </c>
      <c r="I159" s="52"/>
      <c r="J159" s="52"/>
      <c r="K159" s="52">
        <f>H159/E159</f>
        <v>1</v>
      </c>
      <c r="L159" s="52"/>
      <c r="M159" s="52"/>
      <c r="N159" s="35">
        <f t="shared" ref="N159:N163" si="21">B159*K159</f>
        <v>540</v>
      </c>
      <c r="O159" s="35"/>
      <c r="P159" s="35"/>
      <c r="Q159" s="35"/>
      <c r="R159" s="35"/>
    </row>
    <row r="160" spans="1:18" ht="20.100000000000001" customHeight="1" x14ac:dyDescent="0.25">
      <c r="A160" s="276">
        <v>2</v>
      </c>
      <c r="B160" s="18">
        <f t="shared" si="20"/>
        <v>562.5</v>
      </c>
      <c r="C160" s="18"/>
      <c r="D160" s="18"/>
      <c r="E160" s="48">
        <f>P137</f>
        <v>1.9</v>
      </c>
      <c r="F160" s="48"/>
      <c r="G160" s="48"/>
      <c r="H160" s="48">
        <f t="shared" ref="H160:H163" si="22">$P$129</f>
        <v>1.9</v>
      </c>
      <c r="I160" s="48"/>
      <c r="J160" s="48"/>
      <c r="K160" s="48">
        <f t="shared" ref="K160:K163" si="23">H160/E160</f>
        <v>1</v>
      </c>
      <c r="L160" s="48"/>
      <c r="M160" s="48"/>
      <c r="N160" s="18">
        <f t="shared" si="21"/>
        <v>562.5</v>
      </c>
      <c r="O160" s="18"/>
      <c r="P160" s="18"/>
      <c r="Q160" s="18"/>
      <c r="R160" s="18"/>
    </row>
    <row r="161" spans="1:18" ht="20.100000000000001" customHeight="1" x14ac:dyDescent="0.25">
      <c r="A161" s="276">
        <v>3</v>
      </c>
      <c r="B161" s="18">
        <f t="shared" si="20"/>
        <v>660</v>
      </c>
      <c r="C161" s="18"/>
      <c r="D161" s="18"/>
      <c r="E161" s="48">
        <f>P138</f>
        <v>1.9</v>
      </c>
      <c r="F161" s="48"/>
      <c r="G161" s="48"/>
      <c r="H161" s="48">
        <f t="shared" si="22"/>
        <v>1.9</v>
      </c>
      <c r="I161" s="48"/>
      <c r="J161" s="48"/>
      <c r="K161" s="48">
        <f t="shared" si="23"/>
        <v>1</v>
      </c>
      <c r="L161" s="48"/>
      <c r="M161" s="48"/>
      <c r="N161" s="18">
        <f t="shared" si="21"/>
        <v>660</v>
      </c>
      <c r="O161" s="18"/>
      <c r="P161" s="18"/>
      <c r="Q161" s="18"/>
      <c r="R161" s="18"/>
    </row>
    <row r="162" spans="1:18" ht="20.100000000000001" customHeight="1" x14ac:dyDescent="0.25">
      <c r="A162" s="276">
        <v>4</v>
      </c>
      <c r="B162" s="18">
        <f t="shared" si="20"/>
        <v>1237.5</v>
      </c>
      <c r="C162" s="18"/>
      <c r="D162" s="18"/>
      <c r="E162" s="48">
        <f>P139</f>
        <v>1.9</v>
      </c>
      <c r="F162" s="48"/>
      <c r="G162" s="48"/>
      <c r="H162" s="48">
        <f t="shared" si="22"/>
        <v>1.9</v>
      </c>
      <c r="I162" s="48"/>
      <c r="J162" s="48"/>
      <c r="K162" s="48">
        <f t="shared" si="23"/>
        <v>1</v>
      </c>
      <c r="L162" s="48"/>
      <c r="M162" s="48"/>
      <c r="N162" s="18">
        <f t="shared" si="21"/>
        <v>1237.5</v>
      </c>
      <c r="O162" s="18"/>
      <c r="P162" s="18"/>
      <c r="Q162" s="18"/>
      <c r="R162" s="18"/>
    </row>
    <row r="163" spans="1:18" ht="20.100000000000001" customHeight="1" x14ac:dyDescent="0.25">
      <c r="A163" s="276">
        <v>5</v>
      </c>
      <c r="B163" s="18">
        <f t="shared" si="20"/>
        <v>692.30769230769238</v>
      </c>
      <c r="C163" s="18"/>
      <c r="D163" s="18"/>
      <c r="E163" s="48">
        <f>P140</f>
        <v>1.9</v>
      </c>
      <c r="F163" s="48"/>
      <c r="G163" s="48"/>
      <c r="H163" s="48">
        <f t="shared" si="22"/>
        <v>1.9</v>
      </c>
      <c r="I163" s="48"/>
      <c r="J163" s="48"/>
      <c r="K163" s="48">
        <f t="shared" si="23"/>
        <v>1</v>
      </c>
      <c r="L163" s="48"/>
      <c r="M163" s="48"/>
      <c r="N163" s="18">
        <f t="shared" si="21"/>
        <v>692.30769230769238</v>
      </c>
      <c r="O163" s="18"/>
      <c r="P163" s="18"/>
      <c r="Q163" s="18"/>
      <c r="R163" s="18"/>
    </row>
    <row r="165" spans="1:18" ht="20.100000000000001" customHeight="1" x14ac:dyDescent="0.25">
      <c r="L165" s="22" t="s">
        <v>22</v>
      </c>
      <c r="M165" s="22"/>
      <c r="N165" s="22"/>
      <c r="O165" s="22"/>
      <c r="P165" s="30">
        <f>AVERAGE(N159:R163)</f>
        <v>738.46153846153845</v>
      </c>
      <c r="Q165" s="30"/>
      <c r="R165" s="30"/>
    </row>
    <row r="166" spans="1:18" ht="20.100000000000001" customHeight="1" x14ac:dyDescent="0.25">
      <c r="L166" s="17" t="s">
        <v>23</v>
      </c>
      <c r="M166" s="17"/>
      <c r="N166" s="17"/>
      <c r="O166" s="17"/>
      <c r="P166" s="30">
        <f>STDEVA(N159:R163)</f>
        <v>286.21461436022588</v>
      </c>
      <c r="Q166" s="30"/>
      <c r="R166" s="30"/>
    </row>
    <row r="167" spans="1:18" ht="20.100000000000001" customHeight="1" x14ac:dyDescent="0.25">
      <c r="L167" s="27" t="s">
        <v>21</v>
      </c>
      <c r="M167" s="27"/>
      <c r="N167" s="27"/>
      <c r="O167" s="27"/>
      <c r="P167" s="31">
        <f>P166/P165</f>
        <v>0.38758229027947255</v>
      </c>
      <c r="Q167" s="31"/>
      <c r="R167" s="31"/>
    </row>
    <row r="185" spans="1:26" ht="20.100000000000001" customHeight="1" x14ac:dyDescent="0.25">
      <c r="A185" s="21" t="s">
        <v>231</v>
      </c>
      <c r="B185" s="21"/>
      <c r="C185" s="21"/>
      <c r="D185" s="21"/>
      <c r="E185" s="21"/>
      <c r="F185" s="21"/>
      <c r="G185" s="21"/>
      <c r="H185" s="21"/>
      <c r="I185" s="21"/>
      <c r="J185" s="21"/>
      <c r="K185" s="21"/>
      <c r="L185" s="21"/>
      <c r="M185" s="21"/>
      <c r="N185" s="21"/>
      <c r="O185" s="21"/>
      <c r="P185" s="21"/>
      <c r="Q185" s="21"/>
      <c r="R185" s="21"/>
    </row>
    <row r="187" spans="1:26" ht="20.100000000000001" customHeight="1" x14ac:dyDescent="0.25">
      <c r="A187" s="21" t="s">
        <v>232</v>
      </c>
      <c r="B187" s="21"/>
      <c r="C187" s="21"/>
      <c r="D187" s="21"/>
      <c r="E187" s="21"/>
      <c r="F187" s="21"/>
      <c r="G187" s="21"/>
      <c r="H187" s="21"/>
      <c r="I187" s="21"/>
      <c r="J187" s="21"/>
      <c r="K187" s="21"/>
      <c r="L187" s="21"/>
      <c r="M187" s="21"/>
      <c r="N187" s="21"/>
      <c r="O187" s="21"/>
      <c r="P187" s="21"/>
      <c r="Q187" s="21"/>
      <c r="R187" s="21"/>
    </row>
    <row r="189" spans="1:26" ht="20.100000000000001" customHeight="1" x14ac:dyDescent="0.25">
      <c r="A189" s="364" t="s">
        <v>5</v>
      </c>
      <c r="B189" s="39" t="s">
        <v>18</v>
      </c>
      <c r="C189" s="39"/>
      <c r="D189" s="39"/>
      <c r="E189" s="39"/>
      <c r="F189" s="39"/>
      <c r="I189" s="22" t="s">
        <v>29</v>
      </c>
      <c r="J189" s="22"/>
      <c r="K189" s="22"/>
      <c r="L189" s="22"/>
      <c r="M189" s="22"/>
      <c r="N189" s="51">
        <v>0.3</v>
      </c>
      <c r="O189" s="51"/>
      <c r="W189" s="209" t="s">
        <v>30</v>
      </c>
      <c r="X189" s="209" t="s">
        <v>31</v>
      </c>
      <c r="Y189" s="209" t="s">
        <v>22</v>
      </c>
      <c r="Z189" s="209">
        <f>VLOOKUP(M198,B190:G194,6,0)</f>
        <v>4</v>
      </c>
    </row>
    <row r="190" spans="1:26" ht="20.100000000000001" customHeight="1" x14ac:dyDescent="0.25">
      <c r="A190" s="275">
        <v>1</v>
      </c>
      <c r="B190" s="35">
        <f>N159</f>
        <v>540</v>
      </c>
      <c r="C190" s="35"/>
      <c r="D190" s="35"/>
      <c r="E190" s="35"/>
      <c r="F190" s="35"/>
      <c r="G190" s="273">
        <f>A190</f>
        <v>1</v>
      </c>
      <c r="I190" s="22" t="s">
        <v>69</v>
      </c>
      <c r="J190" s="22"/>
      <c r="K190" s="22"/>
      <c r="L190" s="22"/>
      <c r="M190" s="23">
        <f>COUNT(B190:B194)</f>
        <v>5</v>
      </c>
      <c r="N190" s="23"/>
      <c r="O190" s="23"/>
      <c r="W190" s="215">
        <f>$M$194</f>
        <v>516.92307692307691</v>
      </c>
      <c r="X190" s="215">
        <f t="shared" ref="X190:X194" si="24">$M$193</f>
        <v>960</v>
      </c>
      <c r="Y190" s="215">
        <f t="shared" ref="Y190:Y194" si="25">$M$192</f>
        <v>738.46153846153845</v>
      </c>
    </row>
    <row r="191" spans="1:26" ht="20.100000000000001" customHeight="1" x14ac:dyDescent="0.25">
      <c r="A191" s="276">
        <v>2</v>
      </c>
      <c r="B191" s="18">
        <f>N160</f>
        <v>562.5</v>
      </c>
      <c r="C191" s="18"/>
      <c r="D191" s="18"/>
      <c r="E191" s="18"/>
      <c r="F191" s="18"/>
      <c r="G191" s="273">
        <f t="shared" ref="G191:G194" si="26">A191</f>
        <v>2</v>
      </c>
      <c r="W191" s="215">
        <f>$M$194</f>
        <v>516.92307692307691</v>
      </c>
      <c r="X191" s="215">
        <f t="shared" si="24"/>
        <v>960</v>
      </c>
      <c r="Y191" s="215">
        <f t="shared" si="25"/>
        <v>738.46153846153845</v>
      </c>
    </row>
    <row r="192" spans="1:26" ht="20.100000000000001" customHeight="1" x14ac:dyDescent="0.25">
      <c r="A192" s="276">
        <v>3</v>
      </c>
      <c r="B192" s="18">
        <f>N161</f>
        <v>660</v>
      </c>
      <c r="C192" s="18"/>
      <c r="D192" s="18"/>
      <c r="E192" s="18"/>
      <c r="F192" s="18"/>
      <c r="G192" s="273">
        <f t="shared" si="26"/>
        <v>3</v>
      </c>
      <c r="I192" s="22" t="s">
        <v>22</v>
      </c>
      <c r="J192" s="22"/>
      <c r="K192" s="22"/>
      <c r="L192" s="22"/>
      <c r="M192" s="30">
        <f>AVERAGE(B190:B194)</f>
        <v>738.46153846153845</v>
      </c>
      <c r="N192" s="30"/>
      <c r="O192" s="30"/>
      <c r="W192" s="215">
        <f>$M$194</f>
        <v>516.92307692307691</v>
      </c>
      <c r="X192" s="215">
        <f t="shared" si="24"/>
        <v>960</v>
      </c>
      <c r="Y192" s="215">
        <f t="shared" si="25"/>
        <v>738.46153846153845</v>
      </c>
    </row>
    <row r="193" spans="1:25" ht="20.100000000000001" customHeight="1" x14ac:dyDescent="0.25">
      <c r="A193" s="276">
        <v>4</v>
      </c>
      <c r="B193" s="18">
        <f>N162</f>
        <v>1237.5</v>
      </c>
      <c r="C193" s="18"/>
      <c r="D193" s="18"/>
      <c r="E193" s="18"/>
      <c r="F193" s="18"/>
      <c r="G193" s="273">
        <f t="shared" si="26"/>
        <v>4</v>
      </c>
      <c r="I193" s="22" t="s">
        <v>31</v>
      </c>
      <c r="J193" s="22"/>
      <c r="K193" s="22"/>
      <c r="L193" s="22"/>
      <c r="M193" s="30">
        <f>M192*(1+N189)</f>
        <v>960</v>
      </c>
      <c r="N193" s="30"/>
      <c r="O193" s="30"/>
      <c r="W193" s="215">
        <f>$M$194</f>
        <v>516.92307692307691</v>
      </c>
      <c r="X193" s="215">
        <f t="shared" si="24"/>
        <v>960</v>
      </c>
      <c r="Y193" s="215">
        <f t="shared" si="25"/>
        <v>738.46153846153845</v>
      </c>
    </row>
    <row r="194" spans="1:25" ht="20.100000000000001" customHeight="1" x14ac:dyDescent="0.25">
      <c r="A194" s="276">
        <v>5</v>
      </c>
      <c r="B194" s="18">
        <f>N163</f>
        <v>692.30769230769238</v>
      </c>
      <c r="C194" s="18"/>
      <c r="D194" s="18"/>
      <c r="E194" s="18"/>
      <c r="F194" s="18"/>
      <c r="G194" s="273">
        <f t="shared" si="26"/>
        <v>5</v>
      </c>
      <c r="I194" s="22" t="s">
        <v>30</v>
      </c>
      <c r="J194" s="22"/>
      <c r="K194" s="22"/>
      <c r="L194" s="22"/>
      <c r="M194" s="30">
        <f>M192*(1-N189)</f>
        <v>516.92307692307691</v>
      </c>
      <c r="N194" s="30"/>
      <c r="O194" s="30"/>
      <c r="W194" s="215">
        <f>$M$194</f>
        <v>516.92307692307691</v>
      </c>
      <c r="X194" s="215">
        <f t="shared" si="24"/>
        <v>960</v>
      </c>
      <c r="Y194" s="215">
        <f t="shared" si="25"/>
        <v>738.46153846153845</v>
      </c>
    </row>
    <row r="195" spans="1:25" ht="20.100000000000001" customHeight="1" x14ac:dyDescent="0.25">
      <c r="I195" s="22" t="s">
        <v>33</v>
      </c>
      <c r="J195" s="22"/>
      <c r="K195" s="22"/>
      <c r="L195" s="22"/>
      <c r="M195" s="30">
        <f>MAX(B190:B194)</f>
        <v>1237.5</v>
      </c>
      <c r="N195" s="30"/>
      <c r="O195" s="30"/>
    </row>
    <row r="196" spans="1:25" ht="20.100000000000001" customHeight="1" x14ac:dyDescent="0.25">
      <c r="I196" s="22" t="s">
        <v>32</v>
      </c>
      <c r="J196" s="22"/>
      <c r="K196" s="22"/>
      <c r="L196" s="22"/>
      <c r="M196" s="30">
        <f>MIN(B190:B194)</f>
        <v>540</v>
      </c>
      <c r="N196" s="30"/>
      <c r="O196" s="30"/>
      <c r="V196" s="214"/>
    </row>
    <row r="197" spans="1:25" ht="20.100000000000001" customHeight="1" x14ac:dyDescent="0.25">
      <c r="I197" s="273"/>
      <c r="J197" s="273"/>
      <c r="K197" s="273"/>
      <c r="L197" s="273"/>
      <c r="M197" s="273"/>
      <c r="N197" s="273"/>
      <c r="O197" s="273"/>
      <c r="V197" s="214"/>
    </row>
    <row r="198" spans="1:25" ht="20.100000000000001" customHeight="1" x14ac:dyDescent="0.25">
      <c r="I198" s="22" t="s">
        <v>36</v>
      </c>
      <c r="J198" s="22"/>
      <c r="K198" s="62">
        <f>IF(M198="Nada a excluir","",Z189)</f>
        <v>4</v>
      </c>
      <c r="L198" s="62"/>
      <c r="M198" s="30" cm="1">
        <f t="array" ref="M198">_xlfn.IFS(AND(OR(M195&gt;M193,M196&lt;M194),(M195-M192)&gt;(M192-M196)),M195,AND(OR(M196&lt;M194,M195&gt;M193),(M192-M196)&gt;(M195-M192)),M196,AND(M195&lt;=M193,M196&gt;=M194),"Nada a excluir")</f>
        <v>1237.5</v>
      </c>
      <c r="N198" s="30"/>
      <c r="O198" s="30"/>
      <c r="V198" s="214"/>
    </row>
    <row r="199" spans="1:25" ht="20.100000000000001" customHeight="1" x14ac:dyDescent="0.25">
      <c r="I199" s="27" t="s">
        <v>35</v>
      </c>
      <c r="J199" s="27"/>
      <c r="K199" s="27"/>
      <c r="L199" s="27"/>
      <c r="M199" s="49" t="str">
        <f>IF(M198="Nada a excluir","Encerrar","Continuar")</f>
        <v>Continuar</v>
      </c>
      <c r="N199" s="49"/>
      <c r="O199" s="49"/>
    </row>
    <row r="200" spans="1:25" ht="20.100000000000001" customHeight="1" x14ac:dyDescent="0.25">
      <c r="I200" s="273"/>
      <c r="J200" s="273"/>
      <c r="K200" s="273"/>
      <c r="L200" s="273"/>
      <c r="M200" s="273"/>
      <c r="N200" s="273"/>
      <c r="O200" s="273"/>
    </row>
    <row r="201" spans="1:25" ht="20.100000000000001" customHeight="1" x14ac:dyDescent="0.25">
      <c r="I201" s="22" t="s">
        <v>34</v>
      </c>
      <c r="J201" s="22"/>
      <c r="K201" s="22"/>
      <c r="L201" s="22"/>
      <c r="M201" s="36">
        <f>STDEVA(B190:B194)</f>
        <v>286.21461436022588</v>
      </c>
      <c r="N201" s="37"/>
      <c r="O201" s="37"/>
    </row>
    <row r="202" spans="1:25" ht="20.100000000000001" customHeight="1" x14ac:dyDescent="0.25">
      <c r="I202" s="27" t="s">
        <v>21</v>
      </c>
      <c r="J202" s="27"/>
      <c r="K202" s="27"/>
      <c r="L202" s="27"/>
      <c r="M202" s="38">
        <f>M201/M192</f>
        <v>0.38758229027947255</v>
      </c>
      <c r="N202" s="38"/>
      <c r="O202" s="38"/>
    </row>
    <row r="203" spans="1:25" ht="20.100000000000001" customHeight="1" x14ac:dyDescent="0.25">
      <c r="I203" s="273"/>
      <c r="J203" s="273"/>
      <c r="K203" s="273"/>
      <c r="L203" s="273"/>
      <c r="M203" s="273"/>
      <c r="N203" s="273"/>
      <c r="O203" s="273"/>
    </row>
    <row r="204" spans="1:25" ht="20.100000000000001" customHeight="1" x14ac:dyDescent="0.25">
      <c r="I204" s="273"/>
      <c r="J204" s="273"/>
      <c r="K204" s="273"/>
      <c r="L204" s="273"/>
      <c r="M204" s="273"/>
      <c r="N204" s="273"/>
      <c r="O204" s="273"/>
    </row>
    <row r="221" spans="1:30" ht="20.100000000000001" customHeight="1" x14ac:dyDescent="0.25">
      <c r="A221" s="21" t="s">
        <v>233</v>
      </c>
      <c r="B221" s="21"/>
      <c r="C221" s="21"/>
      <c r="D221" s="21"/>
      <c r="E221" s="21"/>
      <c r="F221" s="21"/>
      <c r="G221" s="21"/>
      <c r="H221" s="21"/>
      <c r="I221" s="21"/>
      <c r="J221" s="21"/>
      <c r="K221" s="21"/>
      <c r="L221" s="21"/>
      <c r="M221" s="21"/>
      <c r="N221" s="21"/>
      <c r="O221" s="21"/>
      <c r="P221" s="21"/>
      <c r="Q221" s="21"/>
      <c r="R221" s="21"/>
    </row>
    <row r="223" spans="1:30" ht="20.100000000000001" customHeight="1" x14ac:dyDescent="0.25">
      <c r="A223" s="364" t="s">
        <v>5</v>
      </c>
      <c r="B223" s="39" t="s">
        <v>18</v>
      </c>
      <c r="C223" s="39"/>
      <c r="D223" s="39"/>
      <c r="E223" s="39"/>
      <c r="F223" s="39"/>
      <c r="I223" s="22" t="s">
        <v>69</v>
      </c>
      <c r="J223" s="22"/>
      <c r="K223" s="22"/>
      <c r="L223" s="22"/>
      <c r="M223" s="22"/>
      <c r="N223" s="42">
        <f>COUNT(B224:B228)</f>
        <v>5</v>
      </c>
      <c r="O223" s="42"/>
      <c r="W223" s="209" t="s">
        <v>30</v>
      </c>
      <c r="X223" s="209" t="s">
        <v>31</v>
      </c>
      <c r="Y223" s="209" t="s">
        <v>22</v>
      </c>
      <c r="Z223" s="209">
        <f>VLOOKUP(M234,B224:G228,6,0)</f>
        <v>4</v>
      </c>
    </row>
    <row r="224" spans="1:30" ht="20.100000000000001" customHeight="1" x14ac:dyDescent="0.25">
      <c r="A224" s="275">
        <v>1</v>
      </c>
      <c r="B224" s="35">
        <f>N159</f>
        <v>540</v>
      </c>
      <c r="C224" s="35"/>
      <c r="D224" s="35"/>
      <c r="E224" s="35"/>
      <c r="F224" s="35"/>
      <c r="G224" s="273">
        <f>A224</f>
        <v>1</v>
      </c>
      <c r="I224" s="22" t="s">
        <v>37</v>
      </c>
      <c r="J224" s="22"/>
      <c r="K224" s="22"/>
      <c r="L224" s="22"/>
      <c r="M224" s="22"/>
      <c r="N224" s="41">
        <f>_xlfn.NORM.S.INV(1-((1/N223)/4))</f>
        <v>1.6448536269514715</v>
      </c>
      <c r="O224" s="41"/>
      <c r="W224" s="215">
        <f>$M$230</f>
        <v>267.6803919446042</v>
      </c>
      <c r="X224" s="215">
        <f>$M$229</f>
        <v>1209.2426849784727</v>
      </c>
      <c r="Y224" s="215">
        <f t="shared" ref="Y224:Y228" si="27">$M$192</f>
        <v>738.46153846153845</v>
      </c>
      <c r="AB224" s="215"/>
      <c r="AC224" s="215"/>
      <c r="AD224" s="215"/>
    </row>
    <row r="225" spans="1:30" ht="20.100000000000001" customHeight="1" x14ac:dyDescent="0.25">
      <c r="A225" s="276">
        <v>2</v>
      </c>
      <c r="B225" s="18">
        <f>N160</f>
        <v>562.5</v>
      </c>
      <c r="C225" s="18"/>
      <c r="D225" s="18"/>
      <c r="E225" s="18"/>
      <c r="F225" s="18"/>
      <c r="G225" s="273">
        <f t="shared" ref="G225:G228" si="28">A225</f>
        <v>2</v>
      </c>
      <c r="N225" s="5"/>
      <c r="O225" s="5"/>
      <c r="W225" s="215">
        <f>$M$230</f>
        <v>267.6803919446042</v>
      </c>
      <c r="X225" s="215">
        <f>$M$229</f>
        <v>1209.2426849784727</v>
      </c>
      <c r="Y225" s="215">
        <f t="shared" si="27"/>
        <v>738.46153846153845</v>
      </c>
      <c r="AB225" s="215"/>
      <c r="AC225" s="215"/>
      <c r="AD225" s="215"/>
    </row>
    <row r="226" spans="1:30" ht="20.100000000000001" customHeight="1" x14ac:dyDescent="0.25">
      <c r="A226" s="276">
        <v>3</v>
      </c>
      <c r="B226" s="18">
        <f>N161</f>
        <v>660</v>
      </c>
      <c r="C226" s="18"/>
      <c r="D226" s="18"/>
      <c r="E226" s="18"/>
      <c r="F226" s="18"/>
      <c r="G226" s="273">
        <f t="shared" si="28"/>
        <v>3</v>
      </c>
      <c r="I226" s="22" t="s">
        <v>22</v>
      </c>
      <c r="J226" s="22"/>
      <c r="K226" s="22"/>
      <c r="L226" s="22"/>
      <c r="M226" s="30">
        <f>AVERAGE(B224:B228)</f>
        <v>738.46153846153845</v>
      </c>
      <c r="N226" s="30"/>
      <c r="O226" s="30"/>
      <c r="W226" s="215">
        <f>$M$230</f>
        <v>267.6803919446042</v>
      </c>
      <c r="X226" s="215">
        <f>$M$229</f>
        <v>1209.2426849784727</v>
      </c>
      <c r="Y226" s="215">
        <f t="shared" si="27"/>
        <v>738.46153846153845</v>
      </c>
      <c r="AB226" s="215"/>
      <c r="AC226" s="215"/>
      <c r="AD226" s="215"/>
    </row>
    <row r="227" spans="1:30" ht="20.100000000000001" customHeight="1" x14ac:dyDescent="0.25">
      <c r="A227" s="276">
        <v>4</v>
      </c>
      <c r="B227" s="18">
        <f>N162</f>
        <v>1237.5</v>
      </c>
      <c r="C227" s="18"/>
      <c r="D227" s="18"/>
      <c r="E227" s="18"/>
      <c r="F227" s="18"/>
      <c r="G227" s="273">
        <f t="shared" si="28"/>
        <v>4</v>
      </c>
      <c r="I227" s="22" t="s">
        <v>23</v>
      </c>
      <c r="J227" s="22"/>
      <c r="K227" s="22"/>
      <c r="L227" s="22"/>
      <c r="M227" s="30">
        <f>STDEVA(B224:F228)</f>
        <v>286.21461436022588</v>
      </c>
      <c r="N227" s="30"/>
      <c r="O227" s="30"/>
      <c r="W227" s="215">
        <f>$M$230</f>
        <v>267.6803919446042</v>
      </c>
      <c r="X227" s="215">
        <f>$M$229</f>
        <v>1209.2426849784727</v>
      </c>
      <c r="Y227" s="215">
        <f t="shared" si="27"/>
        <v>738.46153846153845</v>
      </c>
      <c r="AB227" s="215"/>
      <c r="AC227" s="215"/>
      <c r="AD227" s="215"/>
    </row>
    <row r="228" spans="1:30" ht="20.100000000000001" customHeight="1" x14ac:dyDescent="0.25">
      <c r="A228" s="276">
        <v>5</v>
      </c>
      <c r="B228" s="18">
        <f>N163</f>
        <v>692.30769230769238</v>
      </c>
      <c r="C228" s="18"/>
      <c r="D228" s="18"/>
      <c r="E228" s="18"/>
      <c r="F228" s="18"/>
      <c r="G228" s="273">
        <f t="shared" si="28"/>
        <v>5</v>
      </c>
      <c r="W228" s="215">
        <f>$M$230</f>
        <v>267.6803919446042</v>
      </c>
      <c r="X228" s="215">
        <f>$M$229</f>
        <v>1209.2426849784727</v>
      </c>
      <c r="Y228" s="215">
        <f t="shared" si="27"/>
        <v>738.46153846153845</v>
      </c>
      <c r="AB228" s="215"/>
      <c r="AC228" s="215"/>
      <c r="AD228" s="215"/>
    </row>
    <row r="229" spans="1:30" ht="20.100000000000001" customHeight="1" x14ac:dyDescent="0.25">
      <c r="I229" s="22" t="s">
        <v>31</v>
      </c>
      <c r="J229" s="22"/>
      <c r="K229" s="22"/>
      <c r="L229" s="22"/>
      <c r="M229" s="30">
        <f>M226+(N224*M227)</f>
        <v>1209.2426849784727</v>
      </c>
      <c r="N229" s="30"/>
      <c r="O229" s="30"/>
      <c r="AB229" s="215"/>
      <c r="AC229" s="215"/>
      <c r="AD229" s="215"/>
    </row>
    <row r="230" spans="1:30" ht="20.100000000000001" customHeight="1" x14ac:dyDescent="0.25">
      <c r="I230" s="22" t="s">
        <v>30</v>
      </c>
      <c r="J230" s="22"/>
      <c r="K230" s="22"/>
      <c r="L230" s="22"/>
      <c r="M230" s="30">
        <f>M226-(N224*M227)</f>
        <v>267.6803919446042</v>
      </c>
      <c r="N230" s="30"/>
      <c r="O230" s="30"/>
      <c r="AB230" s="215"/>
      <c r="AC230" s="215"/>
      <c r="AD230" s="215"/>
    </row>
    <row r="231" spans="1:30" ht="20.100000000000001" customHeight="1" x14ac:dyDescent="0.25">
      <c r="I231" s="22" t="s">
        <v>33</v>
      </c>
      <c r="J231" s="22"/>
      <c r="K231" s="22"/>
      <c r="L231" s="22"/>
      <c r="M231" s="30">
        <f>MAX(B224:B228)</f>
        <v>1237.5</v>
      </c>
      <c r="N231" s="30"/>
      <c r="O231" s="30"/>
      <c r="AB231" s="215"/>
      <c r="AC231" s="215"/>
      <c r="AD231" s="215"/>
    </row>
    <row r="232" spans="1:30" ht="20.100000000000001" customHeight="1" x14ac:dyDescent="0.25">
      <c r="I232" s="22" t="s">
        <v>32</v>
      </c>
      <c r="J232" s="22"/>
      <c r="K232" s="22"/>
      <c r="L232" s="22"/>
      <c r="M232" s="30">
        <f>MIN(B224:B228)</f>
        <v>540</v>
      </c>
      <c r="N232" s="30"/>
      <c r="O232" s="30"/>
      <c r="AB232" s="215"/>
      <c r="AC232" s="215"/>
      <c r="AD232" s="215"/>
    </row>
    <row r="233" spans="1:30" ht="20.100000000000001" customHeight="1" x14ac:dyDescent="0.25">
      <c r="AB233" s="215"/>
      <c r="AC233" s="215"/>
      <c r="AD233" s="215"/>
    </row>
    <row r="234" spans="1:30" ht="20.100000000000001" customHeight="1" x14ac:dyDescent="0.25">
      <c r="I234" s="22" t="s">
        <v>36</v>
      </c>
      <c r="J234" s="22"/>
      <c r="K234" s="62">
        <f>IF(M234="Nada a excluir","",Z223)</f>
        <v>4</v>
      </c>
      <c r="L234" s="62"/>
      <c r="M234" s="30" cm="1">
        <f t="array" ref="M234">_xlfn.IFS(AND(OR(M231&gt;M229,M232&lt;M230),(M231-M226)&gt;(M226-M232)),M231,AND(OR(M232&lt;M230,M231&gt;M229),(M226-M232)&gt;(M231-M226)),M232,AND(M231&lt;=M229,M232&gt;=M230),"Nada a excluir")</f>
        <v>1237.5</v>
      </c>
      <c r="N234" s="30"/>
      <c r="O234" s="30"/>
      <c r="AB234" s="215"/>
      <c r="AC234" s="215"/>
      <c r="AD234" s="215"/>
    </row>
    <row r="235" spans="1:30" ht="20.100000000000001" customHeight="1" x14ac:dyDescent="0.25">
      <c r="I235" s="27" t="s">
        <v>35</v>
      </c>
      <c r="J235" s="27"/>
      <c r="K235" s="27"/>
      <c r="L235" s="27"/>
      <c r="M235" s="49" t="str">
        <f>IF(M234="Nada a excluir","Encerrar","Continuar")</f>
        <v>Continuar</v>
      </c>
      <c r="N235" s="49"/>
      <c r="O235" s="49"/>
      <c r="AB235" s="215"/>
      <c r="AC235" s="215"/>
      <c r="AD235" s="215"/>
    </row>
    <row r="236" spans="1:30" ht="20.100000000000001" customHeight="1" x14ac:dyDescent="0.25">
      <c r="AB236" s="215"/>
      <c r="AC236" s="215"/>
      <c r="AD236" s="215"/>
    </row>
    <row r="237" spans="1:30" ht="20.100000000000001" customHeight="1" x14ac:dyDescent="0.25">
      <c r="I237" s="22" t="s">
        <v>34</v>
      </c>
      <c r="J237" s="22"/>
      <c r="K237" s="22"/>
      <c r="L237" s="22"/>
      <c r="M237" s="36">
        <f>M227</f>
        <v>286.21461436022588</v>
      </c>
      <c r="N237" s="37"/>
      <c r="O237" s="37"/>
      <c r="AB237" s="215"/>
      <c r="AC237" s="215"/>
      <c r="AD237" s="215"/>
    </row>
    <row r="238" spans="1:30" ht="20.100000000000001" customHeight="1" x14ac:dyDescent="0.25">
      <c r="I238" s="27" t="s">
        <v>21</v>
      </c>
      <c r="J238" s="27"/>
      <c r="K238" s="27"/>
      <c r="L238" s="27"/>
      <c r="M238" s="38">
        <f>M227/M226</f>
        <v>0.38758229027947255</v>
      </c>
      <c r="N238" s="38"/>
      <c r="O238" s="38"/>
      <c r="AB238" s="215"/>
      <c r="AC238" s="215"/>
      <c r="AD238" s="215"/>
    </row>
    <row r="239" spans="1:30" ht="20.100000000000001" customHeight="1" x14ac:dyDescent="0.25">
      <c r="AB239" s="215"/>
      <c r="AC239" s="215"/>
      <c r="AD239" s="215"/>
    </row>
    <row r="240" spans="1:30" ht="20.100000000000001" customHeight="1" x14ac:dyDescent="0.25">
      <c r="AB240" s="215"/>
      <c r="AC240" s="215"/>
      <c r="AD240" s="215"/>
    </row>
    <row r="241" spans="28:30" ht="20.100000000000001" customHeight="1" x14ac:dyDescent="0.25">
      <c r="AB241" s="215"/>
      <c r="AC241" s="215"/>
      <c r="AD241" s="215"/>
    </row>
    <row r="242" spans="28:30" ht="20.100000000000001" customHeight="1" x14ac:dyDescent="0.25">
      <c r="AB242" s="215"/>
      <c r="AC242" s="215"/>
      <c r="AD242" s="215"/>
    </row>
    <row r="243" spans="28:30" ht="20.100000000000001" customHeight="1" x14ac:dyDescent="0.25">
      <c r="AB243" s="215"/>
      <c r="AC243" s="215"/>
      <c r="AD243" s="215"/>
    </row>
    <row r="244" spans="28:30" ht="20.100000000000001" customHeight="1" x14ac:dyDescent="0.25">
      <c r="AB244" s="215"/>
      <c r="AC244" s="215"/>
      <c r="AD244" s="215"/>
    </row>
    <row r="245" spans="28:30" ht="20.100000000000001" customHeight="1" x14ac:dyDescent="0.25">
      <c r="AB245" s="215"/>
      <c r="AC245" s="215"/>
      <c r="AD245" s="215"/>
    </row>
    <row r="246" spans="28:30" ht="20.100000000000001" customHeight="1" x14ac:dyDescent="0.25">
      <c r="AB246" s="215"/>
      <c r="AC246" s="215"/>
      <c r="AD246" s="215"/>
    </row>
    <row r="247" spans="28:30" ht="20.100000000000001" customHeight="1" x14ac:dyDescent="0.25">
      <c r="AB247" s="215"/>
      <c r="AC247" s="215"/>
      <c r="AD247" s="215"/>
    </row>
    <row r="248" spans="28:30" ht="20.100000000000001" customHeight="1" x14ac:dyDescent="0.25">
      <c r="AB248" s="215"/>
      <c r="AC248" s="215"/>
      <c r="AD248" s="215"/>
    </row>
    <row r="249" spans="28:30" ht="20.100000000000001" customHeight="1" x14ac:dyDescent="0.25">
      <c r="AB249" s="215"/>
      <c r="AC249" s="215"/>
      <c r="AD249" s="215"/>
    </row>
    <row r="250" spans="28:30" ht="20.100000000000001" customHeight="1" x14ac:dyDescent="0.25">
      <c r="AB250" s="215"/>
      <c r="AC250" s="215"/>
      <c r="AD250" s="215"/>
    </row>
    <row r="257" spans="1:26" ht="20.100000000000001" customHeight="1" x14ac:dyDescent="0.25">
      <c r="A257" s="21" t="s">
        <v>234</v>
      </c>
      <c r="B257" s="21"/>
      <c r="C257" s="21"/>
      <c r="D257" s="21"/>
      <c r="E257" s="21"/>
      <c r="F257" s="21"/>
      <c r="G257" s="21"/>
      <c r="H257" s="21"/>
      <c r="I257" s="21"/>
      <c r="J257" s="21"/>
      <c r="K257" s="21"/>
      <c r="L257" s="21"/>
      <c r="M257" s="21"/>
      <c r="N257" s="21"/>
      <c r="O257" s="21"/>
      <c r="P257" s="21"/>
      <c r="Q257" s="21"/>
      <c r="R257" s="21"/>
    </row>
    <row r="259" spans="1:26" ht="20.100000000000001" customHeight="1" x14ac:dyDescent="0.25">
      <c r="A259" s="364" t="s">
        <v>5</v>
      </c>
      <c r="B259" s="39" t="s">
        <v>18</v>
      </c>
      <c r="C259" s="39"/>
      <c r="D259" s="39"/>
      <c r="E259" s="39"/>
      <c r="F259" s="39"/>
      <c r="I259" s="22" t="s">
        <v>69</v>
      </c>
      <c r="J259" s="22"/>
      <c r="K259" s="22"/>
      <c r="L259" s="22"/>
      <c r="M259" s="22"/>
      <c r="N259" s="42">
        <f>COUNT(B260:B264)</f>
        <v>5</v>
      </c>
      <c r="O259" s="42"/>
      <c r="V259" s="209">
        <f>_xlfn.T.INV.2T(N260,N261)</f>
        <v>2.3533634348018233</v>
      </c>
      <c r="W259" s="209" t="s">
        <v>30</v>
      </c>
      <c r="X259" s="209" t="s">
        <v>31</v>
      </c>
      <c r="Y259" s="209" t="s">
        <v>22</v>
      </c>
      <c r="Z259" s="216">
        <f>VLOOKUP(M272,B260:G264,6,0)</f>
        <v>4</v>
      </c>
    </row>
    <row r="260" spans="1:26" ht="20.100000000000001" customHeight="1" x14ac:dyDescent="0.25">
      <c r="A260" s="275">
        <v>1</v>
      </c>
      <c r="B260" s="35">
        <f>N159</f>
        <v>540</v>
      </c>
      <c r="C260" s="35"/>
      <c r="D260" s="35"/>
      <c r="E260" s="35"/>
      <c r="F260" s="35"/>
      <c r="G260" s="273">
        <f>A260</f>
        <v>1</v>
      </c>
      <c r="I260" s="22" t="s">
        <v>38</v>
      </c>
      <c r="J260" s="22"/>
      <c r="K260" s="22"/>
      <c r="L260" s="22"/>
      <c r="M260" s="22"/>
      <c r="N260" s="40" cm="1">
        <f t="array" ref="N260">_xlfn.IFS(N259&lt;=5,0.1,AND(N259&gt;=6,N259&lt;=10),0.05,AND(N259&gt;=11,N259&lt;=50),0.01,N259&gt;50,0.001)</f>
        <v>0.1</v>
      </c>
      <c r="O260" s="40"/>
      <c r="V260" s="209">
        <f>((((V259^2)*(N259))-V259^2)/(N259-2+V259^2))^(1/2)</f>
        <v>1.6107672730402394</v>
      </c>
      <c r="W260" s="215">
        <f>$M$268</f>
        <v>277.43640458425369</v>
      </c>
      <c r="X260" s="215">
        <f>$M$267</f>
        <v>1199.4866723388232</v>
      </c>
      <c r="Y260" s="215">
        <f>$M$264</f>
        <v>738.46153846153845</v>
      </c>
    </row>
    <row r="261" spans="1:26" ht="20.100000000000001" customHeight="1" x14ac:dyDescent="0.25">
      <c r="A261" s="276">
        <v>2</v>
      </c>
      <c r="B261" s="18">
        <f>N160</f>
        <v>562.5</v>
      </c>
      <c r="C261" s="18"/>
      <c r="D261" s="18"/>
      <c r="E261" s="18"/>
      <c r="F261" s="18"/>
      <c r="G261" s="273">
        <f t="shared" ref="G261:G264" si="29">A261</f>
        <v>2</v>
      </c>
      <c r="I261" s="22" t="s">
        <v>39</v>
      </c>
      <c r="J261" s="22"/>
      <c r="K261" s="22"/>
      <c r="L261" s="22"/>
      <c r="M261" s="22"/>
      <c r="N261" s="55">
        <f>N259-2</f>
        <v>3</v>
      </c>
      <c r="O261" s="55"/>
      <c r="W261" s="215">
        <f>$M$268</f>
        <v>277.43640458425369</v>
      </c>
      <c r="X261" s="215">
        <f>$M$267</f>
        <v>1199.4866723388232</v>
      </c>
      <c r="Y261" s="215">
        <f>$M$264</f>
        <v>738.46153846153845</v>
      </c>
    </row>
    <row r="262" spans="1:26" ht="20.100000000000001" customHeight="1" x14ac:dyDescent="0.25">
      <c r="A262" s="276">
        <v>3</v>
      </c>
      <c r="B262" s="18">
        <f>N161</f>
        <v>660</v>
      </c>
      <c r="C262" s="18"/>
      <c r="D262" s="18"/>
      <c r="E262" s="18"/>
      <c r="F262" s="18"/>
      <c r="G262" s="273">
        <f t="shared" si="29"/>
        <v>3</v>
      </c>
      <c r="I262" s="22" t="s">
        <v>37</v>
      </c>
      <c r="J262" s="22"/>
      <c r="K262" s="22"/>
      <c r="L262" s="22"/>
      <c r="M262" s="22"/>
      <c r="N262" s="41">
        <f>V260</f>
        <v>1.6107672730402394</v>
      </c>
      <c r="O262" s="41"/>
      <c r="T262" s="209"/>
      <c r="W262" s="215">
        <f>$M$268</f>
        <v>277.43640458425369</v>
      </c>
      <c r="X262" s="215">
        <f>$M$267</f>
        <v>1199.4866723388232</v>
      </c>
      <c r="Y262" s="215">
        <f>$M$264</f>
        <v>738.46153846153845</v>
      </c>
    </row>
    <row r="263" spans="1:26" ht="20.100000000000001" customHeight="1" x14ac:dyDescent="0.25">
      <c r="A263" s="276">
        <v>4</v>
      </c>
      <c r="B263" s="18">
        <f>N162</f>
        <v>1237.5</v>
      </c>
      <c r="C263" s="18"/>
      <c r="D263" s="18"/>
      <c r="E263" s="18"/>
      <c r="F263" s="18"/>
      <c r="G263" s="273">
        <f t="shared" si="29"/>
        <v>4</v>
      </c>
      <c r="T263" s="209"/>
      <c r="W263" s="215">
        <f>$M$268</f>
        <v>277.43640458425369</v>
      </c>
      <c r="X263" s="215">
        <f>$M$267</f>
        <v>1199.4866723388232</v>
      </c>
      <c r="Y263" s="215">
        <f>$M$264</f>
        <v>738.46153846153845</v>
      </c>
    </row>
    <row r="264" spans="1:26" ht="20.100000000000001" customHeight="1" x14ac:dyDescent="0.25">
      <c r="A264" s="276">
        <v>5</v>
      </c>
      <c r="B264" s="18">
        <f>N163</f>
        <v>692.30769230769238</v>
      </c>
      <c r="C264" s="18"/>
      <c r="D264" s="18"/>
      <c r="E264" s="18"/>
      <c r="F264" s="18"/>
      <c r="G264" s="273">
        <f t="shared" si="29"/>
        <v>5</v>
      </c>
      <c r="I264" s="22" t="s">
        <v>22</v>
      </c>
      <c r="J264" s="22"/>
      <c r="K264" s="22"/>
      <c r="L264" s="22"/>
      <c r="M264" s="30">
        <f>AVERAGE(B260:B264)</f>
        <v>738.46153846153845</v>
      </c>
      <c r="N264" s="30"/>
      <c r="O264" s="30"/>
      <c r="W264" s="215">
        <f>$M$268</f>
        <v>277.43640458425369</v>
      </c>
      <c r="X264" s="215">
        <f>$M$267</f>
        <v>1199.4866723388232</v>
      </c>
      <c r="Y264" s="215">
        <f>$M$264</f>
        <v>738.46153846153845</v>
      </c>
    </row>
    <row r="265" spans="1:26" ht="20.100000000000001" customHeight="1" x14ac:dyDescent="0.25">
      <c r="I265" s="22" t="s">
        <v>23</v>
      </c>
      <c r="J265" s="22"/>
      <c r="K265" s="22"/>
      <c r="L265" s="22"/>
      <c r="M265" s="30">
        <f>STDEVA(B260:F264)</f>
        <v>286.21461436022588</v>
      </c>
      <c r="N265" s="30"/>
      <c r="O265" s="30"/>
    </row>
    <row r="267" spans="1:26" ht="20.100000000000001" customHeight="1" x14ac:dyDescent="0.25">
      <c r="I267" s="22" t="s">
        <v>31</v>
      </c>
      <c r="J267" s="22"/>
      <c r="K267" s="22"/>
      <c r="L267" s="22"/>
      <c r="M267" s="30">
        <f>M264+(N262*M265)</f>
        <v>1199.4866723388232</v>
      </c>
      <c r="N267" s="30"/>
      <c r="O267" s="30"/>
    </row>
    <row r="268" spans="1:26" ht="20.100000000000001" customHeight="1" x14ac:dyDescent="0.25">
      <c r="I268" s="22" t="s">
        <v>30</v>
      </c>
      <c r="J268" s="22"/>
      <c r="K268" s="22"/>
      <c r="L268" s="22"/>
      <c r="M268" s="30">
        <f>M264-(N262*M265)</f>
        <v>277.43640458425369</v>
      </c>
      <c r="N268" s="30"/>
      <c r="O268" s="30"/>
    </row>
    <row r="269" spans="1:26" ht="20.100000000000001" customHeight="1" x14ac:dyDescent="0.25">
      <c r="I269" s="22" t="s">
        <v>33</v>
      </c>
      <c r="J269" s="22"/>
      <c r="K269" s="22"/>
      <c r="L269" s="22"/>
      <c r="M269" s="30">
        <f>MAX(B260:B264)</f>
        <v>1237.5</v>
      </c>
      <c r="N269" s="30"/>
      <c r="O269" s="30"/>
    </row>
    <row r="270" spans="1:26" ht="20.100000000000001" customHeight="1" x14ac:dyDescent="0.25">
      <c r="I270" s="22" t="s">
        <v>32</v>
      </c>
      <c r="J270" s="22"/>
      <c r="K270" s="22"/>
      <c r="L270" s="22"/>
      <c r="M270" s="30">
        <f>MIN(B260:B264)</f>
        <v>540</v>
      </c>
      <c r="N270" s="30"/>
      <c r="O270" s="30"/>
    </row>
    <row r="272" spans="1:26" ht="20.100000000000001" customHeight="1" x14ac:dyDescent="0.25">
      <c r="I272" s="22" t="s">
        <v>36</v>
      </c>
      <c r="J272" s="22"/>
      <c r="K272" s="62">
        <f>IF(M272="Nada a excluir","",Z259)</f>
        <v>4</v>
      </c>
      <c r="L272" s="62"/>
      <c r="M272" s="30" cm="1">
        <f t="array" ref="M272">_xlfn.IFS(AND(OR(M269&gt;M267,M270&lt;M268),(M269-M264)&gt;(M264-M270)),M269,AND(OR(M270&lt;M268,M269&gt;M267),(M264-M270)&gt;(M269-M264)),M270,AND(M269&lt;=M267,M270&gt;=M268),"Nada a excluir")</f>
        <v>1237.5</v>
      </c>
      <c r="N272" s="30"/>
      <c r="O272" s="30"/>
    </row>
    <row r="273" spans="9:15" ht="20.100000000000001" customHeight="1" x14ac:dyDescent="0.25">
      <c r="I273" s="27" t="s">
        <v>35</v>
      </c>
      <c r="J273" s="27"/>
      <c r="K273" s="27"/>
      <c r="L273" s="27"/>
      <c r="M273" s="49" t="str">
        <f>IF(M272="Nada a excluir","Encerrar","Continuar")</f>
        <v>Continuar</v>
      </c>
      <c r="N273" s="49"/>
      <c r="O273" s="49"/>
    </row>
    <row r="275" spans="9:15" ht="20.100000000000001" customHeight="1" x14ac:dyDescent="0.25">
      <c r="I275" s="22" t="s">
        <v>34</v>
      </c>
      <c r="J275" s="22"/>
      <c r="K275" s="22"/>
      <c r="L275" s="22"/>
      <c r="M275" s="36">
        <f>M265</f>
        <v>286.21461436022588</v>
      </c>
      <c r="N275" s="37"/>
      <c r="O275" s="37"/>
    </row>
    <row r="276" spans="9:15" ht="20.100000000000001" customHeight="1" x14ac:dyDescent="0.25">
      <c r="I276" s="27" t="s">
        <v>21</v>
      </c>
      <c r="J276" s="27"/>
      <c r="K276" s="27"/>
      <c r="L276" s="27"/>
      <c r="M276" s="38">
        <f>M265/M264</f>
        <v>0.38758229027947255</v>
      </c>
      <c r="N276" s="38"/>
      <c r="O276" s="38"/>
    </row>
    <row r="294" spans="1:27" ht="20.100000000000001" customHeight="1" x14ac:dyDescent="0.25">
      <c r="A294" s="44" t="s">
        <v>40</v>
      </c>
      <c r="B294" s="44"/>
      <c r="C294" s="44"/>
      <c r="D294" s="44"/>
      <c r="E294" s="44" t="s">
        <v>22</v>
      </c>
      <c r="F294" s="44"/>
      <c r="G294" s="44"/>
      <c r="H294" s="44" t="s">
        <v>23</v>
      </c>
      <c r="I294" s="44"/>
      <c r="J294" s="44"/>
      <c r="K294" s="44" t="s">
        <v>21</v>
      </c>
      <c r="L294" s="44"/>
      <c r="M294" s="44"/>
      <c r="N294" s="368"/>
      <c r="O294" s="368"/>
      <c r="P294" s="368"/>
      <c r="Q294" s="368"/>
      <c r="R294" s="368"/>
    </row>
    <row r="295" spans="1:27" ht="20.100000000000001" customHeight="1" x14ac:dyDescent="0.25">
      <c r="A295" s="19" t="s">
        <v>41</v>
      </c>
      <c r="B295" s="19"/>
      <c r="C295" s="19"/>
      <c r="D295" s="19"/>
      <c r="E295" s="36">
        <f>M192</f>
        <v>738.46153846153845</v>
      </c>
      <c r="F295" s="36"/>
      <c r="G295" s="36"/>
      <c r="H295" s="36">
        <f>M201</f>
        <v>286.21461436022588</v>
      </c>
      <c r="I295" s="36"/>
      <c r="J295" s="36"/>
      <c r="K295" s="38">
        <f>M202</f>
        <v>0.38758229027947255</v>
      </c>
      <c r="L295" s="38"/>
      <c r="M295" s="38"/>
      <c r="X295" s="217">
        <f>K295</f>
        <v>0.38758229027947255</v>
      </c>
      <c r="Y295" s="209" t="str">
        <f>A295</f>
        <v>Intervalo em torno da média</v>
      </c>
      <c r="Z295" s="215">
        <f>E295</f>
        <v>738.46153846153845</v>
      </c>
      <c r="AA295" s="215">
        <f>H295</f>
        <v>286.21461436022588</v>
      </c>
    </row>
    <row r="296" spans="1:27" ht="20.100000000000001" customHeight="1" x14ac:dyDescent="0.25">
      <c r="A296" s="19" t="s">
        <v>42</v>
      </c>
      <c r="B296" s="19"/>
      <c r="C296" s="19"/>
      <c r="D296" s="19"/>
      <c r="E296" s="36">
        <f>M226</f>
        <v>738.46153846153845</v>
      </c>
      <c r="F296" s="36"/>
      <c r="G296" s="36"/>
      <c r="H296" s="36">
        <f>M227</f>
        <v>286.21461436022588</v>
      </c>
      <c r="I296" s="36"/>
      <c r="J296" s="36"/>
      <c r="K296" s="38">
        <f>M238</f>
        <v>0.38758229027947255</v>
      </c>
      <c r="L296" s="38"/>
      <c r="M296" s="38"/>
      <c r="X296" s="217">
        <f>K296</f>
        <v>0.38758229027947255</v>
      </c>
      <c r="Y296" s="209" t="str">
        <f>A296</f>
        <v>Critério de Chauvenet</v>
      </c>
      <c r="Z296" s="215">
        <f>E296</f>
        <v>738.46153846153845</v>
      </c>
      <c r="AA296" s="215">
        <f>H296</f>
        <v>286.21461436022588</v>
      </c>
    </row>
    <row r="297" spans="1:27" ht="20.100000000000001" customHeight="1" x14ac:dyDescent="0.25">
      <c r="A297" s="19" t="s">
        <v>43</v>
      </c>
      <c r="B297" s="19"/>
      <c r="C297" s="19"/>
      <c r="D297" s="19"/>
      <c r="E297" s="36">
        <f>M264</f>
        <v>738.46153846153845</v>
      </c>
      <c r="F297" s="36"/>
      <c r="G297" s="36"/>
      <c r="H297" s="36">
        <f>M275</f>
        <v>286.21461436022588</v>
      </c>
      <c r="I297" s="36"/>
      <c r="J297" s="36"/>
      <c r="K297" s="38">
        <f>M276</f>
        <v>0.38758229027947255</v>
      </c>
      <c r="L297" s="38"/>
      <c r="M297" s="38"/>
      <c r="X297" s="217">
        <f>K297</f>
        <v>0.38758229027947255</v>
      </c>
      <c r="Y297" s="209" t="str">
        <f>A297</f>
        <v>Critério de Arley</v>
      </c>
      <c r="Z297" s="215">
        <f>E297</f>
        <v>738.46153846153845</v>
      </c>
      <c r="AA297" s="215">
        <f>H297</f>
        <v>286.21461436022588</v>
      </c>
    </row>
    <row r="299" spans="1:27" ht="20.100000000000001" customHeight="1" x14ac:dyDescent="0.25">
      <c r="A299" s="22" t="s">
        <v>44</v>
      </c>
      <c r="B299" s="22"/>
      <c r="C299" s="22"/>
      <c r="D299" s="22"/>
      <c r="E299" s="22"/>
      <c r="F299" s="22"/>
      <c r="G299" s="43">
        <f>MIN(K295:R297)</f>
        <v>0.38758229027947255</v>
      </c>
      <c r="H299" s="43"/>
      <c r="I299" s="43"/>
      <c r="J299" s="43"/>
      <c r="K299" s="43"/>
      <c r="L299" s="43"/>
    </row>
    <row r="300" spans="1:27" ht="20.100000000000001" customHeight="1" x14ac:dyDescent="0.25">
      <c r="A300" s="27" t="s">
        <v>45</v>
      </c>
      <c r="B300" s="27"/>
      <c r="C300" s="27"/>
      <c r="D300" s="27"/>
      <c r="E300" s="27"/>
      <c r="F300" s="27"/>
      <c r="G300" s="49" t="str">
        <f>VLOOKUP(G299,X295:Z297,2,0)</f>
        <v>Intervalo em torno da média</v>
      </c>
      <c r="H300" s="49"/>
      <c r="I300" s="49"/>
      <c r="J300" s="49"/>
      <c r="K300" s="49"/>
      <c r="L300" s="49"/>
    </row>
    <row r="301" spans="1:27" ht="20.100000000000001" customHeight="1" x14ac:dyDescent="0.25">
      <c r="A301" s="27" t="s">
        <v>46</v>
      </c>
      <c r="B301" s="27"/>
      <c r="C301" s="27"/>
      <c r="D301" s="27"/>
      <c r="E301" s="27"/>
      <c r="F301" s="27"/>
      <c r="G301" s="18">
        <f>VLOOKUP(G299,X295:Z297,3,0)</f>
        <v>738.46153846153845</v>
      </c>
      <c r="H301" s="18"/>
      <c r="I301" s="18"/>
      <c r="J301" s="18"/>
      <c r="K301" s="18"/>
      <c r="L301" s="18"/>
    </row>
    <row r="302" spans="1:27" ht="20.100000000000001" customHeight="1" x14ac:dyDescent="0.25">
      <c r="A302" s="27" t="s">
        <v>50</v>
      </c>
      <c r="B302" s="27"/>
      <c r="C302" s="27"/>
      <c r="D302" s="27"/>
      <c r="E302" s="27"/>
      <c r="F302" s="27"/>
      <c r="G302" s="18">
        <f>VLOOKUP(G299,X295:AA297,4,0)</f>
        <v>286.21461436022588</v>
      </c>
      <c r="H302" s="18"/>
      <c r="I302" s="18"/>
      <c r="J302" s="18"/>
      <c r="K302" s="18"/>
      <c r="L302" s="18"/>
    </row>
    <row r="305" spans="1:18" ht="20.100000000000001" customHeight="1" x14ac:dyDescent="0.25">
      <c r="A305" s="21" t="s">
        <v>199</v>
      </c>
      <c r="B305" s="21"/>
      <c r="C305" s="21"/>
      <c r="D305" s="21"/>
      <c r="E305" s="21"/>
      <c r="F305" s="21"/>
      <c r="G305" s="21"/>
      <c r="H305" s="21"/>
      <c r="I305" s="21"/>
      <c r="J305" s="21"/>
      <c r="K305" s="21"/>
      <c r="L305" s="21"/>
      <c r="M305" s="21"/>
      <c r="N305" s="21"/>
      <c r="O305" s="21"/>
      <c r="P305" s="21"/>
      <c r="Q305" s="21"/>
      <c r="R305" s="21"/>
    </row>
    <row r="307" spans="1:18" ht="20.100000000000001" customHeight="1" x14ac:dyDescent="0.25">
      <c r="A307" s="22" t="s">
        <v>22</v>
      </c>
      <c r="B307" s="22"/>
      <c r="C307" s="22"/>
      <c r="D307" s="22"/>
      <c r="E307" s="36">
        <f>G301</f>
        <v>738.46153846153845</v>
      </c>
      <c r="F307" s="37"/>
      <c r="G307" s="37"/>
      <c r="H307" s="37"/>
      <c r="J307" s="284">
        <f>M190</f>
        <v>5</v>
      </c>
      <c r="K307" s="284">
        <f>N223</f>
        <v>5</v>
      </c>
      <c r="L307" s="284">
        <f>N259</f>
        <v>5</v>
      </c>
    </row>
    <row r="308" spans="1:18" ht="20.100000000000001" customHeight="1" x14ac:dyDescent="0.25">
      <c r="A308" s="27" t="s">
        <v>23</v>
      </c>
      <c r="B308" s="27"/>
      <c r="C308" s="27"/>
      <c r="D308" s="27"/>
      <c r="E308" s="48">
        <f>G302</f>
        <v>286.21461436022588</v>
      </c>
      <c r="F308" s="49"/>
      <c r="G308" s="49"/>
      <c r="H308" s="49"/>
    </row>
    <row r="309" spans="1:18" ht="20.100000000000001" customHeight="1" x14ac:dyDescent="0.25">
      <c r="A309" s="27" t="s">
        <v>69</v>
      </c>
      <c r="B309" s="27"/>
      <c r="C309" s="27"/>
      <c r="D309" s="27"/>
      <c r="E309" s="57">
        <f>MIN(J307:L307)</f>
        <v>5</v>
      </c>
      <c r="F309" s="57"/>
      <c r="G309" s="57"/>
      <c r="H309" s="57"/>
    </row>
    <row r="310" spans="1:18" ht="20.100000000000001" customHeight="1" x14ac:dyDescent="0.25">
      <c r="A310" s="27" t="s">
        <v>49</v>
      </c>
      <c r="B310" s="27"/>
      <c r="C310" s="27"/>
      <c r="D310" s="27"/>
      <c r="E310" s="53">
        <v>0.8</v>
      </c>
      <c r="F310" s="53"/>
      <c r="G310" s="53"/>
      <c r="H310" s="53"/>
    </row>
    <row r="311" spans="1:18" ht="20.100000000000001" customHeight="1" x14ac:dyDescent="0.25">
      <c r="A311" s="27" t="s">
        <v>228</v>
      </c>
      <c r="B311" s="27"/>
      <c r="C311" s="27"/>
      <c r="D311" s="27"/>
      <c r="E311" s="61">
        <f>_xlfn.T.INV.2T(1-E310,E309-1)</f>
        <v>1.5332062740589445</v>
      </c>
      <c r="F311" s="61"/>
      <c r="G311" s="61"/>
      <c r="H311" s="61"/>
    </row>
    <row r="312" spans="1:18" ht="20.100000000000001" customHeight="1" x14ac:dyDescent="0.25">
      <c r="E312" s="285"/>
      <c r="F312" s="285"/>
      <c r="G312" s="285"/>
      <c r="H312" s="285"/>
    </row>
    <row r="313" spans="1:18" ht="20.100000000000001" customHeight="1" x14ac:dyDescent="0.25">
      <c r="A313" s="34" t="s">
        <v>68</v>
      </c>
      <c r="B313" s="34"/>
      <c r="C313" s="34"/>
      <c r="D313" s="34"/>
      <c r="E313" s="34"/>
      <c r="F313" s="34"/>
      <c r="G313" s="34"/>
      <c r="H313" s="34"/>
      <c r="I313" s="34"/>
      <c r="J313" s="34"/>
      <c r="K313" s="34"/>
      <c r="L313" s="34"/>
      <c r="M313" s="34"/>
      <c r="N313" s="34"/>
      <c r="O313" s="34"/>
      <c r="P313" s="34"/>
      <c r="Q313" s="34"/>
      <c r="R313" s="34"/>
    </row>
    <row r="314" spans="1:18" ht="20.100000000000001" customHeight="1" x14ac:dyDescent="0.25">
      <c r="A314" s="34"/>
      <c r="B314" s="34"/>
      <c r="C314" s="34"/>
      <c r="D314" s="34"/>
      <c r="E314" s="34"/>
      <c r="F314" s="34"/>
      <c r="G314" s="34"/>
      <c r="H314" s="34"/>
      <c r="I314" s="34"/>
      <c r="J314" s="34"/>
      <c r="K314" s="34"/>
      <c r="L314" s="34"/>
      <c r="M314" s="34"/>
      <c r="N314" s="34"/>
      <c r="O314" s="34"/>
      <c r="P314" s="34"/>
      <c r="Q314" s="34"/>
      <c r="R314" s="34"/>
    </row>
    <row r="315" spans="1:18" ht="20.100000000000001" customHeight="1" x14ac:dyDescent="0.25">
      <c r="E315" s="285"/>
      <c r="F315" s="285"/>
      <c r="G315" s="285"/>
      <c r="H315" s="285"/>
    </row>
    <row r="316" spans="1:18" ht="20.100000000000001" customHeight="1" x14ac:dyDescent="0.25">
      <c r="E316" s="285"/>
      <c r="F316" s="285"/>
      <c r="G316" s="285"/>
      <c r="H316" s="285"/>
    </row>
    <row r="317" spans="1:18" ht="20.100000000000001" customHeight="1" x14ac:dyDescent="0.25">
      <c r="A317" s="21" t="s">
        <v>200</v>
      </c>
      <c r="B317" s="21"/>
      <c r="C317" s="21"/>
      <c r="D317" s="21"/>
      <c r="E317" s="21"/>
      <c r="F317" s="21"/>
      <c r="G317" s="21"/>
      <c r="H317" s="21"/>
      <c r="I317" s="21"/>
      <c r="J317" s="21"/>
      <c r="K317" s="21"/>
      <c r="L317" s="21"/>
      <c r="M317" s="21"/>
      <c r="N317" s="21"/>
      <c r="O317" s="21"/>
      <c r="P317" s="21"/>
      <c r="Q317" s="21"/>
      <c r="R317" s="21"/>
    </row>
    <row r="319" spans="1:18" ht="20.100000000000001" customHeight="1" x14ac:dyDescent="0.25">
      <c r="A319" s="22" t="s">
        <v>30</v>
      </c>
      <c r="B319" s="22"/>
      <c r="C319" s="22"/>
      <c r="D319" s="22"/>
      <c r="E319" s="36">
        <f>E307-(_xlfn.CONFIDENCE.T(1-E310,E308,E309))</f>
        <v>542.21256621199029</v>
      </c>
      <c r="F319" s="37"/>
      <c r="G319" s="37"/>
      <c r="H319" s="37"/>
    </row>
    <row r="320" spans="1:18" ht="20.100000000000001" customHeight="1" x14ac:dyDescent="0.25">
      <c r="A320" s="22" t="s">
        <v>31</v>
      </c>
      <c r="B320" s="22"/>
      <c r="C320" s="22"/>
      <c r="D320" s="22"/>
      <c r="E320" s="36">
        <f>E307+(_xlfn.CONFIDENCE.T(1-E310,E308,E309))</f>
        <v>934.71051071108661</v>
      </c>
      <c r="F320" s="37"/>
      <c r="G320" s="37"/>
      <c r="H320" s="37"/>
    </row>
    <row r="322" spans="1:18" ht="20.100000000000001" customHeight="1" x14ac:dyDescent="0.25">
      <c r="A322" s="22" t="s">
        <v>51</v>
      </c>
      <c r="B322" s="22"/>
      <c r="C322" s="22"/>
      <c r="D322" s="22"/>
      <c r="E322" s="36">
        <f>E320-E319</f>
        <v>392.49794449909632</v>
      </c>
      <c r="F322" s="37"/>
      <c r="G322" s="37"/>
      <c r="H322" s="37"/>
      <c r="O322" s="286"/>
      <c r="P322" s="286"/>
      <c r="Q322" s="286"/>
      <c r="R322" s="286"/>
    </row>
    <row r="323" spans="1:18" ht="20.100000000000001" customHeight="1" x14ac:dyDescent="0.25">
      <c r="A323" s="22" t="s">
        <v>22</v>
      </c>
      <c r="B323" s="22"/>
      <c r="C323" s="22"/>
      <c r="D323" s="22"/>
      <c r="E323" s="36">
        <f>E307</f>
        <v>738.46153846153845</v>
      </c>
      <c r="F323" s="37"/>
      <c r="G323" s="37"/>
      <c r="H323" s="37"/>
      <c r="O323" s="286"/>
      <c r="P323" s="286"/>
      <c r="Q323" s="286"/>
      <c r="R323" s="286"/>
    </row>
    <row r="324" spans="1:18" ht="20.100000000000001" customHeight="1" x14ac:dyDescent="0.25">
      <c r="A324" s="22" t="s">
        <v>211</v>
      </c>
      <c r="B324" s="22"/>
      <c r="C324" s="22"/>
      <c r="D324" s="22"/>
      <c r="E324" s="54">
        <f>E322/E323</f>
        <v>0.53150763317585958</v>
      </c>
      <c r="F324" s="54"/>
      <c r="G324" s="54"/>
      <c r="H324" s="54"/>
      <c r="O324" s="286"/>
      <c r="P324" s="286"/>
      <c r="Q324" s="286"/>
      <c r="R324" s="286"/>
    </row>
    <row r="325" spans="1:18" ht="20.100000000000001" customHeight="1" x14ac:dyDescent="0.25">
      <c r="O325" s="286"/>
      <c r="P325" s="286"/>
      <c r="Q325" s="286"/>
      <c r="R325" s="286"/>
    </row>
    <row r="327" spans="1:18" ht="20.100000000000001" customHeight="1" x14ac:dyDescent="0.25">
      <c r="A327" s="21" t="s">
        <v>202</v>
      </c>
      <c r="B327" s="21"/>
      <c r="C327" s="21"/>
      <c r="D327" s="21"/>
      <c r="E327" s="21"/>
      <c r="F327" s="21"/>
      <c r="G327" s="21"/>
      <c r="H327" s="21"/>
      <c r="I327" s="21"/>
      <c r="J327" s="21"/>
      <c r="K327" s="21"/>
      <c r="L327" s="21"/>
      <c r="M327" s="21"/>
      <c r="N327" s="21"/>
      <c r="O327" s="21"/>
      <c r="P327" s="21"/>
      <c r="Q327" s="21"/>
      <c r="R327" s="21"/>
    </row>
    <row r="329" spans="1:18" ht="20.100000000000001" customHeight="1" x14ac:dyDescent="0.25">
      <c r="A329" s="58" t="s">
        <v>203</v>
      </c>
      <c r="B329" s="58"/>
      <c r="C329" s="58"/>
      <c r="D329" s="58"/>
      <c r="E329" s="33" t="s">
        <v>49</v>
      </c>
      <c r="F329" s="58"/>
      <c r="G329" s="58"/>
      <c r="H329" s="58"/>
      <c r="I329" s="33" t="s">
        <v>204</v>
      </c>
      <c r="J329" s="58"/>
      <c r="K329" s="58"/>
      <c r="L329" s="58"/>
      <c r="M329" s="33" t="s">
        <v>205</v>
      </c>
      <c r="N329" s="58"/>
      <c r="O329" s="58"/>
      <c r="P329" s="58"/>
    </row>
    <row r="330" spans="1:18" ht="20.100000000000001" customHeight="1" x14ac:dyDescent="0.25">
      <c r="A330" s="22" t="s">
        <v>206</v>
      </c>
      <c r="B330" s="22"/>
      <c r="C330" s="22"/>
      <c r="D330" s="22"/>
      <c r="E330" s="36">
        <f>E319</f>
        <v>542.21256621199029</v>
      </c>
      <c r="F330" s="37"/>
      <c r="G330" s="37"/>
      <c r="H330" s="37"/>
      <c r="I330" s="36">
        <f>E307*(1-0.15)</f>
        <v>627.69230769230762</v>
      </c>
      <c r="J330" s="37"/>
      <c r="K330" s="37"/>
      <c r="L330" s="37"/>
      <c r="M330" s="36">
        <f>MAX(E330:I330)</f>
        <v>627.69230769230762</v>
      </c>
      <c r="N330" s="37"/>
      <c r="O330" s="37"/>
      <c r="P330" s="37"/>
    </row>
    <row r="331" spans="1:18" ht="20.100000000000001" customHeight="1" x14ac:dyDescent="0.25">
      <c r="A331" s="22" t="s">
        <v>207</v>
      </c>
      <c r="B331" s="22"/>
      <c r="C331" s="22"/>
      <c r="D331" s="22"/>
      <c r="E331" s="36">
        <f>E320</f>
        <v>934.71051071108661</v>
      </c>
      <c r="F331" s="37"/>
      <c r="G331" s="37"/>
      <c r="H331" s="37"/>
      <c r="I331" s="36">
        <f>E307*(1+0.15)</f>
        <v>849.23076923076917</v>
      </c>
      <c r="J331" s="37"/>
      <c r="K331" s="37"/>
      <c r="L331" s="37"/>
      <c r="M331" s="36">
        <f>MIN(E331:I331)</f>
        <v>849.23076923076917</v>
      </c>
      <c r="N331" s="37"/>
      <c r="O331" s="37"/>
      <c r="P331" s="37"/>
    </row>
    <row r="333" spans="1:18" ht="20.100000000000001" customHeight="1" x14ac:dyDescent="0.25">
      <c r="A333" s="17" t="s">
        <v>208</v>
      </c>
      <c r="B333" s="17"/>
      <c r="C333" s="17"/>
      <c r="D333" s="17"/>
      <c r="E333" s="17"/>
      <c r="F333" s="17"/>
      <c r="G333" s="17"/>
      <c r="H333" s="17"/>
      <c r="I333" s="17"/>
      <c r="J333" s="17"/>
      <c r="K333" s="17"/>
      <c r="L333" s="17"/>
      <c r="M333" s="17"/>
      <c r="N333" s="17"/>
      <c r="O333" s="17"/>
      <c r="P333" s="17"/>
      <c r="Q333" s="17"/>
      <c r="R333" s="17"/>
    </row>
    <row r="334" spans="1:18" ht="20.100000000000001" customHeight="1" x14ac:dyDescent="0.25">
      <c r="A334" s="17"/>
      <c r="B334" s="17"/>
      <c r="C334" s="17"/>
      <c r="D334" s="17"/>
      <c r="E334" s="17"/>
      <c r="F334" s="17"/>
      <c r="G334" s="17"/>
      <c r="H334" s="17"/>
      <c r="I334" s="17"/>
      <c r="J334" s="17"/>
      <c r="K334" s="17"/>
      <c r="L334" s="17"/>
      <c r="M334" s="17"/>
      <c r="N334" s="17"/>
      <c r="O334" s="17"/>
      <c r="P334" s="17"/>
      <c r="Q334" s="17"/>
      <c r="R334" s="17"/>
    </row>
    <row r="335" spans="1:18" ht="20.100000000000001" customHeight="1" x14ac:dyDescent="0.25">
      <c r="A335" s="34" t="s">
        <v>209</v>
      </c>
      <c r="B335" s="34"/>
      <c r="C335" s="34"/>
      <c r="D335" s="34"/>
      <c r="E335" s="34"/>
      <c r="F335" s="34"/>
      <c r="G335" s="34"/>
      <c r="H335" s="34"/>
      <c r="I335" s="34"/>
      <c r="J335" s="34"/>
      <c r="K335" s="34"/>
      <c r="L335" s="34"/>
      <c r="M335" s="34"/>
      <c r="N335" s="34"/>
      <c r="O335" s="34"/>
      <c r="P335" s="34"/>
      <c r="Q335" s="34"/>
      <c r="R335" s="34"/>
    </row>
    <row r="336" spans="1:18" ht="20.100000000000001" customHeight="1" x14ac:dyDescent="0.25">
      <c r="A336" s="34" t="s">
        <v>210</v>
      </c>
      <c r="B336" s="34"/>
      <c r="C336" s="34"/>
      <c r="D336" s="34"/>
      <c r="E336" s="34"/>
      <c r="F336" s="34"/>
      <c r="G336" s="34"/>
      <c r="H336" s="34"/>
      <c r="I336" s="34"/>
      <c r="J336" s="34"/>
      <c r="K336" s="34"/>
      <c r="L336" s="34"/>
      <c r="M336" s="34"/>
      <c r="N336" s="34"/>
      <c r="O336" s="34"/>
      <c r="P336" s="34"/>
      <c r="Q336" s="34"/>
      <c r="R336" s="34"/>
    </row>
    <row r="337" spans="1:27" ht="20.100000000000001" customHeight="1" x14ac:dyDescent="0.25">
      <c r="A337" s="287"/>
      <c r="B337" s="287"/>
      <c r="C337" s="287"/>
      <c r="D337" s="287"/>
      <c r="E337" s="287"/>
      <c r="F337" s="287"/>
      <c r="G337" s="287"/>
      <c r="H337" s="287"/>
      <c r="I337" s="287"/>
      <c r="J337" s="287"/>
      <c r="K337" s="287"/>
      <c r="L337" s="287"/>
      <c r="M337" s="287"/>
      <c r="N337" s="287"/>
      <c r="O337" s="287"/>
      <c r="P337" s="287"/>
      <c r="Q337" s="287"/>
      <c r="R337" s="287"/>
    </row>
    <row r="339" spans="1:27" ht="20.100000000000001" customHeight="1" x14ac:dyDescent="0.25">
      <c r="A339" s="21" t="s">
        <v>201</v>
      </c>
      <c r="B339" s="21"/>
      <c r="C339" s="21"/>
      <c r="D339" s="21"/>
      <c r="E339" s="21"/>
      <c r="F339" s="21"/>
      <c r="G339" s="21"/>
      <c r="H339" s="21"/>
      <c r="I339" s="21"/>
      <c r="J339" s="21"/>
      <c r="K339" s="21"/>
      <c r="L339" s="21"/>
      <c r="M339" s="21"/>
      <c r="N339" s="21"/>
      <c r="O339" s="21"/>
      <c r="P339" s="21"/>
      <c r="Q339" s="21"/>
      <c r="R339" s="21"/>
    </row>
    <row r="340" spans="1:27" ht="20.100000000000001" customHeight="1" x14ac:dyDescent="0.25">
      <c r="V340" s="218"/>
    </row>
    <row r="341" spans="1:27" ht="20.100000000000001" customHeight="1" x14ac:dyDescent="0.25">
      <c r="A341" s="19" t="s">
        <v>52</v>
      </c>
      <c r="B341" s="19"/>
      <c r="C341" s="19"/>
      <c r="D341" s="19"/>
      <c r="E341" s="36">
        <v>320</v>
      </c>
      <c r="F341" s="36"/>
      <c r="G341" s="288"/>
      <c r="H341" s="288"/>
      <c r="I341" s="288"/>
      <c r="J341" s="288"/>
      <c r="K341" s="288"/>
      <c r="L341" s="288"/>
      <c r="M341" s="288"/>
      <c r="N341" s="288"/>
      <c r="O341" s="288"/>
      <c r="P341" s="288"/>
      <c r="Q341" s="288"/>
      <c r="R341" s="288"/>
      <c r="V341" s="218"/>
    </row>
    <row r="342" spans="1:27" ht="20.100000000000001" customHeight="1" x14ac:dyDescent="0.25">
      <c r="A342" s="19" t="s">
        <v>53</v>
      </c>
      <c r="B342" s="19"/>
      <c r="C342" s="19"/>
      <c r="D342" s="19"/>
      <c r="E342" s="36">
        <f>E307</f>
        <v>738.46153846153845</v>
      </c>
      <c r="F342" s="36"/>
      <c r="G342" s="288"/>
      <c r="H342" s="288"/>
      <c r="I342" s="288"/>
      <c r="J342" s="288"/>
      <c r="K342" s="288"/>
      <c r="L342" s="288"/>
      <c r="M342" s="288"/>
      <c r="N342" s="288"/>
      <c r="O342" s="288"/>
      <c r="P342" s="288"/>
      <c r="Q342" s="288"/>
      <c r="R342" s="288"/>
    </row>
    <row r="343" spans="1:27" ht="20.100000000000001" customHeight="1" x14ac:dyDescent="0.25">
      <c r="A343" s="19" t="s">
        <v>65</v>
      </c>
      <c r="B343" s="19"/>
      <c r="C343" s="19"/>
      <c r="D343" s="19"/>
      <c r="E343" s="36">
        <f>E341*E342</f>
        <v>236307.69230769231</v>
      </c>
      <c r="F343" s="36"/>
      <c r="G343" s="288"/>
      <c r="H343" s="288"/>
      <c r="I343" s="288"/>
      <c r="J343" s="288"/>
      <c r="K343" s="288"/>
      <c r="L343" s="288"/>
      <c r="M343" s="288"/>
      <c r="N343" s="288"/>
      <c r="O343" s="288"/>
      <c r="P343" s="288"/>
      <c r="Q343" s="288"/>
      <c r="R343" s="288"/>
      <c r="AA343" s="219"/>
    </row>
    <row r="344" spans="1:27" ht="20.100000000000001" customHeight="1" x14ac:dyDescent="0.25">
      <c r="G344" s="288"/>
      <c r="H344" s="288"/>
      <c r="I344" s="288"/>
      <c r="J344" s="288"/>
      <c r="K344" s="288"/>
      <c r="L344" s="288"/>
      <c r="M344" s="288"/>
      <c r="N344" s="288"/>
      <c r="O344" s="288"/>
      <c r="P344" s="288"/>
      <c r="Q344" s="288"/>
      <c r="R344" s="288"/>
      <c r="AA344" s="219"/>
    </row>
    <row r="345" spans="1:27" ht="20.100000000000001" customHeight="1" x14ac:dyDescent="0.25">
      <c r="G345" s="288"/>
      <c r="H345" s="288"/>
      <c r="I345" s="288"/>
      <c r="J345" s="288"/>
      <c r="K345" s="288"/>
      <c r="L345" s="288"/>
      <c r="M345" s="288"/>
      <c r="N345" s="288"/>
      <c r="O345" s="288"/>
      <c r="P345" s="288"/>
      <c r="Q345" s="288"/>
      <c r="R345" s="288"/>
      <c r="AA345" s="219"/>
    </row>
    <row r="346" spans="1:27" ht="20.100000000000001" customHeight="1" x14ac:dyDescent="0.25">
      <c r="A346" s="50" t="s">
        <v>243</v>
      </c>
      <c r="B346" s="50"/>
      <c r="C346" s="50"/>
      <c r="D346" s="50"/>
      <c r="E346" s="50"/>
      <c r="F346" s="50"/>
      <c r="G346" s="50"/>
      <c r="H346" s="50"/>
      <c r="I346" s="50"/>
      <c r="J346" s="50"/>
      <c r="K346" s="50"/>
      <c r="L346" s="50"/>
      <c r="M346" s="50"/>
      <c r="N346" s="50"/>
      <c r="O346" s="50"/>
      <c r="P346" s="50"/>
      <c r="Q346" s="50"/>
      <c r="R346" s="50"/>
      <c r="AA346" s="219"/>
    </row>
    <row r="347" spans="1:27" ht="20.100000000000001" customHeight="1" x14ac:dyDescent="0.25">
      <c r="AA347" s="219"/>
    </row>
    <row r="348" spans="1:27" ht="20.100000000000001" customHeight="1" x14ac:dyDescent="0.25">
      <c r="A348" s="75" t="s">
        <v>244</v>
      </c>
      <c r="B348" s="75"/>
      <c r="C348" s="75"/>
      <c r="D348" s="75"/>
      <c r="E348" s="75"/>
      <c r="F348" s="75"/>
      <c r="G348" s="75"/>
      <c r="H348" s="75"/>
      <c r="I348" s="75"/>
      <c r="J348" s="75"/>
      <c r="K348" s="75"/>
      <c r="L348" s="75"/>
      <c r="M348" s="75"/>
      <c r="N348" s="75"/>
      <c r="O348" s="75"/>
      <c r="P348" s="75"/>
      <c r="Q348" s="75"/>
      <c r="R348" s="75"/>
      <c r="AA348" s="219"/>
    </row>
    <row r="349" spans="1:27" ht="20.100000000000001" customHeight="1" x14ac:dyDescent="0.25">
      <c r="A349" s="75"/>
      <c r="B349" s="75"/>
      <c r="C349" s="75"/>
      <c r="D349" s="75"/>
      <c r="E349" s="75"/>
      <c r="F349" s="75"/>
      <c r="G349" s="75"/>
      <c r="H349" s="75"/>
      <c r="I349" s="75"/>
      <c r="J349" s="75"/>
      <c r="K349" s="75"/>
      <c r="L349" s="75"/>
      <c r="M349" s="75"/>
      <c r="N349" s="75"/>
      <c r="O349" s="75"/>
      <c r="P349" s="75"/>
      <c r="Q349" s="75"/>
      <c r="R349" s="75"/>
      <c r="AA349" s="219"/>
    </row>
    <row r="350" spans="1:27" ht="20.100000000000001" customHeight="1" x14ac:dyDescent="0.25">
      <c r="A350" s="75"/>
      <c r="B350" s="75"/>
      <c r="C350" s="75"/>
      <c r="D350" s="75"/>
      <c r="E350" s="75"/>
      <c r="F350" s="75"/>
      <c r="G350" s="75"/>
      <c r="H350" s="75"/>
      <c r="I350" s="75"/>
      <c r="J350" s="75"/>
      <c r="K350" s="75"/>
      <c r="L350" s="75"/>
      <c r="M350" s="75"/>
      <c r="N350" s="75"/>
      <c r="O350" s="75"/>
      <c r="P350" s="75"/>
      <c r="Q350" s="75"/>
      <c r="R350" s="75"/>
      <c r="AA350" s="219"/>
    </row>
    <row r="351" spans="1:27" ht="20.100000000000001" customHeight="1" x14ac:dyDescent="0.25">
      <c r="AA351" s="219"/>
    </row>
    <row r="352" spans="1:27" ht="20.100000000000001" customHeight="1" x14ac:dyDescent="0.25">
      <c r="A352" s="22" t="s">
        <v>245</v>
      </c>
      <c r="B352" s="22"/>
      <c r="C352" s="22"/>
      <c r="D352" s="22" t="s">
        <v>246</v>
      </c>
      <c r="E352" s="22"/>
      <c r="F352" s="22"/>
      <c r="G352" s="22"/>
      <c r="H352" s="22"/>
      <c r="I352" s="22"/>
      <c r="J352" s="22" t="s">
        <v>247</v>
      </c>
      <c r="K352" s="22"/>
      <c r="L352" s="22"/>
      <c r="M352" s="22"/>
      <c r="N352" s="248"/>
      <c r="O352" s="77" t="s">
        <v>248</v>
      </c>
      <c r="P352" s="77"/>
      <c r="Q352" s="77"/>
      <c r="R352" s="77"/>
      <c r="T352" s="208" t="s">
        <v>246</v>
      </c>
      <c r="U352" s="208" t="s">
        <v>250</v>
      </c>
      <c r="V352" s="208" t="s">
        <v>286</v>
      </c>
      <c r="AA352" s="219"/>
    </row>
    <row r="353" spans="1:27" ht="20.100000000000001" customHeight="1" x14ac:dyDescent="0.25">
      <c r="A353" s="27" t="s">
        <v>249</v>
      </c>
      <c r="B353" s="27"/>
      <c r="C353" s="27"/>
      <c r="D353" s="72" t="s">
        <v>250</v>
      </c>
      <c r="E353" s="72"/>
      <c r="F353" s="72"/>
      <c r="G353" s="72"/>
      <c r="H353" s="72"/>
      <c r="I353" s="72"/>
      <c r="J353" s="27" t="s">
        <v>251</v>
      </c>
      <c r="K353" s="27"/>
      <c r="L353" s="27"/>
      <c r="M353" s="27"/>
      <c r="N353" s="246"/>
      <c r="O353" s="27" t="s">
        <v>289</v>
      </c>
      <c r="P353" s="27"/>
      <c r="Q353" s="27"/>
      <c r="R353" s="27"/>
      <c r="T353" s="208" t="s">
        <v>280</v>
      </c>
      <c r="U353" s="208" t="s">
        <v>277</v>
      </c>
      <c r="V353" s="208" t="s">
        <v>248</v>
      </c>
      <c r="AA353" s="219"/>
    </row>
    <row r="354" spans="1:27" ht="20.100000000000001" customHeight="1" x14ac:dyDescent="0.25">
      <c r="T354" s="208" t="s">
        <v>281</v>
      </c>
      <c r="U354" s="208" t="s">
        <v>282</v>
      </c>
      <c r="V354" s="208" t="s">
        <v>287</v>
      </c>
      <c r="AA354" s="219"/>
    </row>
    <row r="355" spans="1:27" ht="20.100000000000001" customHeight="1" x14ac:dyDescent="0.25">
      <c r="A355" s="22" t="s">
        <v>252</v>
      </c>
      <c r="B355" s="22"/>
      <c r="C355" s="22"/>
      <c r="D355" s="22"/>
      <c r="E355" s="22"/>
      <c r="F355" s="22"/>
      <c r="G355" s="22"/>
      <c r="H355" s="22"/>
      <c r="I355" s="22"/>
      <c r="J355" s="22"/>
      <c r="K355" s="22"/>
      <c r="L355" s="71">
        <v>2545.33</v>
      </c>
      <c r="M355" s="71"/>
      <c r="N355" s="71"/>
      <c r="O355" s="71"/>
      <c r="P355" s="71"/>
      <c r="Q355" s="71"/>
      <c r="R355" s="71"/>
      <c r="T355" s="208" t="s">
        <v>274</v>
      </c>
      <c r="U355" s="208" t="s">
        <v>276</v>
      </c>
      <c r="V355" s="208" t="s">
        <v>288</v>
      </c>
      <c r="AA355" s="219"/>
    </row>
    <row r="356" spans="1:27" ht="20.100000000000001" customHeight="1" x14ac:dyDescent="0.25">
      <c r="A356" s="22" t="s">
        <v>253</v>
      </c>
      <c r="B356" s="22"/>
      <c r="C356" s="22"/>
      <c r="D356" s="22"/>
      <c r="E356" s="22"/>
      <c r="F356" s="22"/>
      <c r="G356" s="22"/>
      <c r="H356" s="22"/>
      <c r="I356" s="22"/>
      <c r="J356" s="22"/>
      <c r="K356" s="22"/>
      <c r="L356" s="36">
        <v>62.35</v>
      </c>
      <c r="M356" s="36"/>
      <c r="N356" s="36"/>
      <c r="O356" s="36"/>
      <c r="P356" s="36"/>
      <c r="Q356" s="36"/>
      <c r="R356" s="36"/>
      <c r="T356" s="208" t="s">
        <v>275</v>
      </c>
      <c r="U356" s="208" t="s">
        <v>283</v>
      </c>
      <c r="AA356" s="219"/>
    </row>
    <row r="357" spans="1:27" ht="20.100000000000001" customHeight="1" x14ac:dyDescent="0.25">
      <c r="A357" s="22" t="s">
        <v>254</v>
      </c>
      <c r="B357" s="22"/>
      <c r="C357" s="22"/>
      <c r="D357" s="22"/>
      <c r="E357" s="22"/>
      <c r="F357" s="22"/>
      <c r="G357" s="22"/>
      <c r="H357" s="22"/>
      <c r="I357" s="22"/>
      <c r="J357" s="22"/>
      <c r="K357" s="22"/>
      <c r="L357" s="71">
        <f>L355*L356</f>
        <v>158701.32550000001</v>
      </c>
      <c r="M357" s="71"/>
      <c r="N357" s="71"/>
      <c r="O357" s="71"/>
      <c r="P357" s="71"/>
      <c r="Q357" s="71"/>
      <c r="R357" s="71"/>
      <c r="U357" s="208" t="s">
        <v>284</v>
      </c>
      <c r="AA357" s="219"/>
    </row>
    <row r="358" spans="1:27" ht="20.100000000000001" customHeight="1" x14ac:dyDescent="0.25">
      <c r="U358" s="208" t="s">
        <v>285</v>
      </c>
      <c r="AA358" s="219"/>
    </row>
    <row r="359" spans="1:27" ht="20.100000000000001" customHeight="1" x14ac:dyDescent="0.25">
      <c r="A359" s="68" t="s">
        <v>255</v>
      </c>
      <c r="B359" s="68"/>
      <c r="C359" s="68"/>
      <c r="D359" s="68"/>
      <c r="E359" s="68"/>
      <c r="F359" s="68"/>
      <c r="G359" s="68"/>
      <c r="H359" s="68"/>
      <c r="I359" s="68"/>
      <c r="J359" s="68"/>
      <c r="K359" s="68"/>
      <c r="L359" s="68"/>
      <c r="M359" s="68"/>
      <c r="N359" s="68"/>
      <c r="O359" s="68"/>
      <c r="P359" s="68"/>
      <c r="Q359" s="68"/>
      <c r="R359" s="68"/>
      <c r="U359" s="208" t="s">
        <v>279</v>
      </c>
      <c r="AA359" s="219"/>
    </row>
    <row r="360" spans="1:27" ht="20.100000000000001" customHeight="1" x14ac:dyDescent="0.25">
      <c r="U360" s="208" t="s">
        <v>278</v>
      </c>
      <c r="AA360" s="219"/>
    </row>
    <row r="361" spans="1:27" ht="20.100000000000001" customHeight="1" x14ac:dyDescent="0.25">
      <c r="A361" s="22" t="s">
        <v>256</v>
      </c>
      <c r="B361" s="22"/>
      <c r="C361" s="22"/>
      <c r="D361" s="22"/>
      <c r="E361" s="76">
        <v>25</v>
      </c>
      <c r="F361" s="76"/>
      <c r="G361" s="76"/>
      <c r="H361" s="76"/>
      <c r="AA361" s="219"/>
    </row>
    <row r="362" spans="1:27" ht="20.100000000000001" customHeight="1" x14ac:dyDescent="0.25">
      <c r="A362" s="22" t="s">
        <v>257</v>
      </c>
      <c r="B362" s="22"/>
      <c r="C362" s="22"/>
      <c r="D362" s="22"/>
      <c r="E362" s="57">
        <v>70</v>
      </c>
      <c r="F362" s="57"/>
      <c r="G362" s="57"/>
      <c r="H362" s="57"/>
      <c r="AA362" s="219"/>
    </row>
    <row r="363" spans="1:27" ht="20.100000000000001" customHeight="1" x14ac:dyDescent="0.25">
      <c r="A363" s="27" t="s">
        <v>258</v>
      </c>
      <c r="B363" s="27"/>
      <c r="C363" s="27"/>
      <c r="D363" s="27"/>
      <c r="E363" s="74">
        <f>E361/E362</f>
        <v>0.35714285714285715</v>
      </c>
      <c r="F363" s="74"/>
      <c r="G363" s="74"/>
      <c r="H363" s="74"/>
      <c r="AA363" s="219"/>
    </row>
    <row r="364" spans="1:27" ht="20.100000000000001" customHeight="1" x14ac:dyDescent="0.25">
      <c r="AA364" s="219"/>
    </row>
    <row r="365" spans="1:27" ht="20.100000000000001" customHeight="1" x14ac:dyDescent="0.25">
      <c r="A365" s="17" t="s">
        <v>259</v>
      </c>
      <c r="B365" s="17"/>
      <c r="C365" s="17"/>
      <c r="D365" s="17"/>
      <c r="E365" s="17"/>
      <c r="F365" s="22" t="s">
        <v>132</v>
      </c>
      <c r="G365" s="22"/>
      <c r="H365" s="22"/>
      <c r="I365" s="22"/>
      <c r="J365" s="22"/>
      <c r="K365" s="22"/>
      <c r="L365" s="22"/>
      <c r="T365" s="208" t="s">
        <v>127</v>
      </c>
      <c r="U365" s="208" t="s">
        <v>290</v>
      </c>
      <c r="V365" s="208">
        <v>0</v>
      </c>
      <c r="W365" s="209" t="s">
        <v>298</v>
      </c>
      <c r="X365" s="230">
        <f>((E361/E362)+(E361^2/E362^2))/2</f>
        <v>0.24234693877551022</v>
      </c>
      <c r="AA365" s="219"/>
    </row>
    <row r="366" spans="1:27" ht="20.100000000000001" customHeight="1" x14ac:dyDescent="0.25">
      <c r="A366" s="27" t="s">
        <v>260</v>
      </c>
      <c r="B366" s="27"/>
      <c r="C366" s="27"/>
      <c r="D366" s="27"/>
      <c r="E366" s="27"/>
      <c r="F366" s="27" t="str">
        <f>VLOOKUP(F365,T365:V373,2,0)</f>
        <v>regular</v>
      </c>
      <c r="G366" s="27"/>
      <c r="H366" s="27"/>
      <c r="I366" s="27"/>
      <c r="J366" s="27"/>
      <c r="K366" s="27"/>
      <c r="L366" s="27"/>
      <c r="T366" s="208" t="s">
        <v>129</v>
      </c>
      <c r="U366" s="208" t="s">
        <v>291</v>
      </c>
      <c r="V366" s="208">
        <v>0.32</v>
      </c>
      <c r="W366" s="209" t="s">
        <v>299</v>
      </c>
      <c r="X366" s="230">
        <f>X365+((1-X365)*(F367/100))</f>
        <v>0.26143979591836736</v>
      </c>
      <c r="AA366" s="219"/>
    </row>
    <row r="367" spans="1:27" ht="20.100000000000001" customHeight="1" x14ac:dyDescent="0.25">
      <c r="A367" s="27" t="s">
        <v>261</v>
      </c>
      <c r="B367" s="27"/>
      <c r="C367" s="27"/>
      <c r="D367" s="27"/>
      <c r="E367" s="27"/>
      <c r="F367" s="72">
        <f>VLOOKUP(F365,T365:V373,3,0)</f>
        <v>2.52</v>
      </c>
      <c r="G367" s="72"/>
      <c r="H367" s="72"/>
      <c r="I367" s="72"/>
      <c r="J367" s="72"/>
      <c r="K367" s="72"/>
      <c r="L367" s="72"/>
      <c r="T367" s="208" t="s">
        <v>132</v>
      </c>
      <c r="U367" s="208" t="s">
        <v>47</v>
      </c>
      <c r="V367" s="208">
        <v>2.52</v>
      </c>
      <c r="AA367" s="219"/>
    </row>
    <row r="368" spans="1:27" ht="20.100000000000001" customHeight="1" x14ac:dyDescent="0.25">
      <c r="T368" s="208" t="s">
        <v>134</v>
      </c>
      <c r="U368" s="208" t="s">
        <v>292</v>
      </c>
      <c r="V368" s="208">
        <v>8.09</v>
      </c>
      <c r="W368" s="208" t="s">
        <v>305</v>
      </c>
      <c r="X368" s="208">
        <f>L382</f>
        <v>236307.69230769231</v>
      </c>
      <c r="AA368" s="219"/>
    </row>
    <row r="369" spans="1:41" ht="20.100000000000001" customHeight="1" x14ac:dyDescent="0.25">
      <c r="A369" s="17" t="s">
        <v>262</v>
      </c>
      <c r="B369" s="17"/>
      <c r="C369" s="17"/>
      <c r="D369" s="17"/>
      <c r="E369" s="17"/>
      <c r="F369" s="17"/>
      <c r="G369" s="17"/>
      <c r="H369" s="17"/>
      <c r="I369" s="73">
        <f>X366</f>
        <v>0.26143979591836736</v>
      </c>
      <c r="J369" s="73"/>
      <c r="K369" s="73"/>
      <c r="L369" s="73"/>
      <c r="T369" s="208" t="s">
        <v>137</v>
      </c>
      <c r="U369" s="208" t="s">
        <v>293</v>
      </c>
      <c r="V369" s="208">
        <v>18.100000000000001</v>
      </c>
      <c r="W369" s="208" t="s">
        <v>308</v>
      </c>
      <c r="X369" s="208">
        <f>L383</f>
        <v>117210.48334930561</v>
      </c>
      <c r="AA369" s="219"/>
    </row>
    <row r="370" spans="1:41" ht="20.100000000000001" customHeight="1" x14ac:dyDescent="0.25">
      <c r="A370" s="27" t="s">
        <v>263</v>
      </c>
      <c r="B370" s="27"/>
      <c r="C370" s="27"/>
      <c r="D370" s="27"/>
      <c r="E370" s="27"/>
      <c r="F370" s="27"/>
      <c r="G370" s="27"/>
      <c r="H370" s="27"/>
      <c r="I370" s="40">
        <f>-(I369)</f>
        <v>-0.26143979591836736</v>
      </c>
      <c r="J370" s="40"/>
      <c r="K370" s="40"/>
      <c r="L370" s="40"/>
      <c r="T370" s="208" t="s">
        <v>140</v>
      </c>
      <c r="U370" s="208" t="s">
        <v>297</v>
      </c>
      <c r="V370" s="208">
        <v>33.200000000000003</v>
      </c>
      <c r="AA370" s="219"/>
    </row>
    <row r="371" spans="1:41" ht="20.100000000000001" customHeight="1" x14ac:dyDescent="0.25">
      <c r="A371" s="27" t="s">
        <v>264</v>
      </c>
      <c r="B371" s="27"/>
      <c r="C371" s="27"/>
      <c r="D371" s="27"/>
      <c r="E371" s="27"/>
      <c r="F371" s="27"/>
      <c r="G371" s="27"/>
      <c r="H371" s="27"/>
      <c r="I371" s="70">
        <f>1+I370</f>
        <v>0.73856020408163259</v>
      </c>
      <c r="J371" s="70"/>
      <c r="K371" s="70"/>
      <c r="L371" s="70"/>
      <c r="T371" s="208" t="s">
        <v>143</v>
      </c>
      <c r="U371" s="208" t="s">
        <v>294</v>
      </c>
      <c r="V371" s="208">
        <v>52.6</v>
      </c>
      <c r="AA371" s="219"/>
    </row>
    <row r="372" spans="1:41" ht="20.100000000000001" customHeight="1" x14ac:dyDescent="0.25">
      <c r="T372" s="208" t="s">
        <v>146</v>
      </c>
      <c r="U372" s="208" t="s">
        <v>295</v>
      </c>
      <c r="V372" s="208">
        <v>75.2</v>
      </c>
      <c r="AA372" s="219"/>
    </row>
    <row r="373" spans="1:41" ht="20.100000000000001" customHeight="1" x14ac:dyDescent="0.25">
      <c r="A373" s="67" t="s">
        <v>254</v>
      </c>
      <c r="B373" s="67"/>
      <c r="C373" s="67"/>
      <c r="D373" s="67"/>
      <c r="E373" s="67"/>
      <c r="F373" s="67"/>
      <c r="G373" s="67"/>
      <c r="H373" s="67"/>
      <c r="I373" s="67"/>
      <c r="J373" s="67"/>
      <c r="K373" s="67"/>
      <c r="L373" s="36">
        <f>L357</f>
        <v>158701.32550000001</v>
      </c>
      <c r="M373" s="36"/>
      <c r="N373" s="36"/>
      <c r="O373" s="36"/>
      <c r="P373" s="36"/>
      <c r="Q373" s="36"/>
      <c r="R373" s="36"/>
      <c r="T373" s="208" t="s">
        <v>60</v>
      </c>
      <c r="U373" s="208" t="s">
        <v>296</v>
      </c>
      <c r="V373" s="208">
        <v>100</v>
      </c>
      <c r="AA373" s="219"/>
    </row>
    <row r="374" spans="1:41" ht="20.100000000000001" customHeight="1" x14ac:dyDescent="0.25">
      <c r="A374" s="67" t="s">
        <v>265</v>
      </c>
      <c r="B374" s="67"/>
      <c r="C374" s="67"/>
      <c r="D374" s="67"/>
      <c r="E374" s="67"/>
      <c r="F374" s="67"/>
      <c r="G374" s="67"/>
      <c r="H374" s="67"/>
      <c r="I374" s="67"/>
      <c r="J374" s="67"/>
      <c r="K374" s="67"/>
      <c r="L374" s="36">
        <f>L373*I370</f>
        <v>-41490.842150694392</v>
      </c>
      <c r="M374" s="36"/>
      <c r="N374" s="36"/>
      <c r="O374" s="36"/>
      <c r="P374" s="36"/>
      <c r="Q374" s="36"/>
      <c r="R374" s="36"/>
      <c r="AA374" s="219"/>
    </row>
    <row r="375" spans="1:41" ht="20.100000000000001" customHeight="1" x14ac:dyDescent="0.25">
      <c r="A375" s="273"/>
      <c r="B375" s="273"/>
      <c r="C375" s="273"/>
      <c r="D375" s="273"/>
      <c r="E375" s="273"/>
      <c r="F375" s="273"/>
      <c r="G375" s="273"/>
      <c r="H375" s="273"/>
      <c r="I375" s="273"/>
      <c r="J375" s="273"/>
      <c r="K375" s="273"/>
      <c r="L375" s="273"/>
      <c r="M375" s="273"/>
      <c r="N375" s="273"/>
      <c r="O375" s="273"/>
      <c r="P375" s="273"/>
      <c r="Q375" s="273"/>
      <c r="R375" s="273"/>
      <c r="V375" s="229"/>
      <c r="W375" s="229"/>
      <c r="X375" s="229"/>
      <c r="Y375" s="229"/>
      <c r="Z375" s="229"/>
      <c r="AA375" s="228"/>
      <c r="AB375" s="229"/>
      <c r="AC375" s="229"/>
      <c r="AD375" s="229"/>
      <c r="AE375" s="229"/>
      <c r="AF375" s="229"/>
    </row>
    <row r="376" spans="1:41" ht="20.100000000000001" customHeight="1" x14ac:dyDescent="0.25">
      <c r="A376" s="68" t="s">
        <v>266</v>
      </c>
      <c r="B376" s="68"/>
      <c r="C376" s="68"/>
      <c r="D376" s="68"/>
      <c r="E376" s="68"/>
      <c r="F376" s="68"/>
      <c r="G376" s="68"/>
      <c r="H376" s="68"/>
      <c r="I376" s="68"/>
      <c r="J376" s="68"/>
      <c r="K376" s="68"/>
      <c r="L376" s="36">
        <f>L373+L374</f>
        <v>117210.48334930561</v>
      </c>
      <c r="M376" s="36"/>
      <c r="N376" s="36"/>
      <c r="O376" s="36"/>
      <c r="P376" s="36"/>
      <c r="Q376" s="36"/>
      <c r="R376" s="36"/>
      <c r="U376" s="227"/>
      <c r="V376" s="232"/>
      <c r="W376" s="226"/>
      <c r="X376" s="226"/>
      <c r="Y376" s="226"/>
      <c r="Z376" s="226"/>
      <c r="AA376" s="228"/>
      <c r="AB376" s="227"/>
      <c r="AC376" s="225"/>
      <c r="AD376" s="225"/>
      <c r="AE376" s="225"/>
      <c r="AF376" s="225"/>
    </row>
    <row r="377" spans="1:41" ht="20.100000000000001" customHeight="1" x14ac:dyDescent="0.25">
      <c r="U377" s="227"/>
      <c r="V377" s="232"/>
      <c r="W377" s="226"/>
      <c r="X377" s="226"/>
      <c r="Y377" s="226"/>
      <c r="Z377" s="226"/>
      <c r="AA377" s="228"/>
      <c r="AB377" s="227"/>
      <c r="AC377" s="225"/>
      <c r="AD377" s="225"/>
      <c r="AE377" s="225"/>
      <c r="AF377" s="225"/>
    </row>
    <row r="378" spans="1:41" ht="20.100000000000001" customHeight="1" x14ac:dyDescent="0.25">
      <c r="A378" s="69" t="s">
        <v>267</v>
      </c>
      <c r="B378" s="69"/>
      <c r="C378" s="69"/>
      <c r="D378" s="69"/>
      <c r="E378" s="69"/>
      <c r="F378" s="69"/>
      <c r="G378" s="69"/>
      <c r="H378" s="69"/>
      <c r="I378" s="69"/>
      <c r="J378" s="69"/>
      <c r="K378" s="69"/>
      <c r="L378" s="69"/>
      <c r="M378" s="69"/>
      <c r="N378" s="69"/>
      <c r="O378" s="69"/>
      <c r="P378" s="69"/>
      <c r="Q378" s="69"/>
      <c r="R378" s="69"/>
      <c r="U378" s="224"/>
      <c r="V378" s="232"/>
      <c r="W378" s="226"/>
      <c r="X378" s="226"/>
      <c r="Y378" s="226"/>
      <c r="Z378" s="226"/>
      <c r="AA378" s="228"/>
      <c r="AB378" s="227"/>
      <c r="AC378" s="225"/>
      <c r="AD378" s="225"/>
      <c r="AE378" s="225"/>
      <c r="AF378" s="225"/>
    </row>
    <row r="379" spans="1:41" ht="20.100000000000001" customHeight="1" x14ac:dyDescent="0.25">
      <c r="A379" s="22" t="s">
        <v>268</v>
      </c>
      <c r="B379" s="22"/>
      <c r="C379" s="22"/>
      <c r="D379" s="248"/>
      <c r="E379" s="248"/>
      <c r="F379" s="248"/>
      <c r="G379" s="248"/>
      <c r="H379" s="248"/>
      <c r="I379" s="248"/>
      <c r="J379" s="248"/>
      <c r="K379" s="22" t="s">
        <v>689</v>
      </c>
      <c r="L379" s="22"/>
      <c r="M379" s="22"/>
      <c r="N379" s="22"/>
      <c r="O379" s="22"/>
      <c r="P379" s="22"/>
      <c r="Q379" s="22"/>
      <c r="R379" s="22"/>
      <c r="W379" s="223" t="s">
        <v>92</v>
      </c>
      <c r="X379" s="223" t="s">
        <v>687</v>
      </c>
      <c r="Y379" s="223" t="s">
        <v>89</v>
      </c>
      <c r="Z379" s="223" t="s">
        <v>562</v>
      </c>
      <c r="AA379" s="223" t="s">
        <v>688</v>
      </c>
      <c r="AB379" s="209" t="s">
        <v>689</v>
      </c>
      <c r="AC379" s="223" t="s">
        <v>690</v>
      </c>
      <c r="AD379" s="209" t="s">
        <v>691</v>
      </c>
      <c r="AF379" s="229"/>
      <c r="AG379" s="229"/>
    </row>
    <row r="380" spans="1:41" ht="20.100000000000001" customHeight="1" x14ac:dyDescent="0.25">
      <c r="A380" s="27" t="s">
        <v>269</v>
      </c>
      <c r="B380" s="27"/>
      <c r="C380" s="27"/>
      <c r="D380" s="246"/>
      <c r="E380" s="246"/>
      <c r="F380" s="246"/>
      <c r="G380" s="246"/>
      <c r="H380" s="246"/>
      <c r="I380" s="246"/>
      <c r="J380" s="246"/>
      <c r="K380" s="244">
        <f>E361</f>
        <v>25</v>
      </c>
      <c r="L380" s="246" t="s">
        <v>270</v>
      </c>
      <c r="M380" s="246"/>
      <c r="N380" s="246"/>
      <c r="O380" s="246"/>
      <c r="P380" s="246"/>
      <c r="Q380" s="246"/>
      <c r="R380" s="246"/>
      <c r="U380" s="208" t="s">
        <v>302</v>
      </c>
      <c r="V380" s="227">
        <f>MATCH(K379,X379:AD379,0)</f>
        <v>5</v>
      </c>
      <c r="W380" s="232">
        <v>0</v>
      </c>
      <c r="X380" s="347">
        <v>0.15</v>
      </c>
      <c r="Y380" s="347">
        <v>0.25</v>
      </c>
      <c r="Z380" s="347">
        <v>0.1</v>
      </c>
      <c r="AA380" s="348">
        <v>0.05</v>
      </c>
      <c r="AB380" s="348">
        <v>0.1</v>
      </c>
      <c r="AC380" s="347">
        <v>0.05</v>
      </c>
      <c r="AD380" s="348">
        <v>0.15</v>
      </c>
      <c r="AH380" s="227">
        <v>0</v>
      </c>
      <c r="AI380" s="225">
        <f t="shared" ref="AI380:AI390" si="30">15-(AH380*2.5/10)</f>
        <v>15</v>
      </c>
      <c r="AJ380" s="225">
        <f t="shared" ref="AJ380:AJ390" si="31">25-AH380*4/10</f>
        <v>25</v>
      </c>
      <c r="AK380" s="225">
        <f t="shared" ref="AK380:AK390" si="32">10-AH380*1.6/10</f>
        <v>10</v>
      </c>
      <c r="AL380" s="209">
        <f t="shared" ref="AL380:AL411" si="33">AN380</f>
        <v>5</v>
      </c>
      <c r="AM380" s="209">
        <f t="shared" ref="AM380:AM411" si="34">AK380</f>
        <v>10</v>
      </c>
      <c r="AN380" s="225">
        <f t="shared" ref="AN380:AN390" si="35">5-AH380*0.8/10</f>
        <v>5</v>
      </c>
      <c r="AO380" s="209">
        <f t="shared" ref="AO380:AO411" si="36">AI380</f>
        <v>15</v>
      </c>
    </row>
    <row r="381" spans="1:41" ht="20.100000000000001" customHeight="1" x14ac:dyDescent="0.25">
      <c r="U381" s="208" t="s">
        <v>303</v>
      </c>
      <c r="V381" s="227">
        <f>MATCH(K380,AH380:AH460,0)</f>
        <v>26</v>
      </c>
      <c r="W381" s="232">
        <f t="shared" ref="W381:W412" si="37">AH381</f>
        <v>1</v>
      </c>
      <c r="X381" s="347">
        <f t="shared" ref="X381:X412" si="38">AI381/100</f>
        <v>0.14749999999999999</v>
      </c>
      <c r="Y381" s="347">
        <f t="shared" ref="Y381:Y412" si="39">AJ381/100</f>
        <v>0.24600000000000002</v>
      </c>
      <c r="Z381" s="347">
        <f t="shared" ref="Z381:Z412" si="40">AK381/100</f>
        <v>9.8400000000000001E-2</v>
      </c>
      <c r="AA381" s="348">
        <f t="shared" ref="AA381:AA412" si="41">AC381</f>
        <v>4.9200000000000001E-2</v>
      </c>
      <c r="AB381" s="348">
        <f t="shared" ref="AB381:AB412" si="42">Z381</f>
        <v>9.8400000000000001E-2</v>
      </c>
      <c r="AC381" s="347">
        <f t="shared" ref="AC381:AC412" si="43">AN381/100</f>
        <v>4.9200000000000001E-2</v>
      </c>
      <c r="AD381" s="348">
        <f t="shared" ref="AD381:AD412" si="44">X381</f>
        <v>0.14749999999999999</v>
      </c>
      <c r="AH381" s="227">
        <v>1</v>
      </c>
      <c r="AI381" s="225">
        <f t="shared" si="30"/>
        <v>14.75</v>
      </c>
      <c r="AJ381" s="225">
        <f t="shared" si="31"/>
        <v>24.6</v>
      </c>
      <c r="AK381" s="225">
        <f t="shared" si="32"/>
        <v>9.84</v>
      </c>
      <c r="AL381" s="209">
        <f t="shared" si="33"/>
        <v>4.92</v>
      </c>
      <c r="AM381" s="209">
        <f t="shared" si="34"/>
        <v>9.84</v>
      </c>
      <c r="AN381" s="225">
        <f t="shared" si="35"/>
        <v>4.92</v>
      </c>
      <c r="AO381" s="209">
        <f t="shared" si="36"/>
        <v>14.75</v>
      </c>
    </row>
    <row r="382" spans="1:41" ht="20.100000000000001" customHeight="1" x14ac:dyDescent="0.25">
      <c r="A382" s="22" t="s">
        <v>271</v>
      </c>
      <c r="B382" s="22"/>
      <c r="C382" s="22"/>
      <c r="D382" s="22"/>
      <c r="E382" s="22"/>
      <c r="F382" s="22"/>
      <c r="G382" s="22"/>
      <c r="H382" s="22"/>
      <c r="I382" s="22"/>
      <c r="J382" s="22"/>
      <c r="K382" s="22"/>
      <c r="L382" s="36">
        <f>E343</f>
        <v>236307.69230769231</v>
      </c>
      <c r="M382" s="36"/>
      <c r="N382" s="36"/>
      <c r="O382" s="36"/>
      <c r="P382" s="36"/>
      <c r="Q382" s="36"/>
      <c r="R382" s="36"/>
      <c r="U382" s="208" t="s">
        <v>301</v>
      </c>
      <c r="V382" s="224" cm="1">
        <f t="array" ref="V382">INDEX(AI380:AN460,V381,V380)</f>
        <v>2.6</v>
      </c>
      <c r="W382" s="232">
        <f t="shared" si="37"/>
        <v>2</v>
      </c>
      <c r="X382" s="347">
        <f t="shared" si="38"/>
        <v>0.14499999999999999</v>
      </c>
      <c r="Y382" s="347">
        <f t="shared" si="39"/>
        <v>0.24199999999999999</v>
      </c>
      <c r="Z382" s="347">
        <f t="shared" si="40"/>
        <v>9.6799999999999997E-2</v>
      </c>
      <c r="AA382" s="348">
        <f t="shared" si="41"/>
        <v>4.8399999999999999E-2</v>
      </c>
      <c r="AB382" s="348">
        <f t="shared" si="42"/>
        <v>9.6799999999999997E-2</v>
      </c>
      <c r="AC382" s="347">
        <f t="shared" si="43"/>
        <v>4.8399999999999999E-2</v>
      </c>
      <c r="AD382" s="348">
        <f t="shared" si="44"/>
        <v>0.14499999999999999</v>
      </c>
      <c r="AH382" s="227">
        <v>2</v>
      </c>
      <c r="AI382" s="225">
        <f t="shared" si="30"/>
        <v>14.5</v>
      </c>
      <c r="AJ382" s="225">
        <f t="shared" si="31"/>
        <v>24.2</v>
      </c>
      <c r="AK382" s="225">
        <f t="shared" si="32"/>
        <v>9.68</v>
      </c>
      <c r="AL382" s="209">
        <f t="shared" si="33"/>
        <v>4.84</v>
      </c>
      <c r="AM382" s="209">
        <f t="shared" si="34"/>
        <v>9.68</v>
      </c>
      <c r="AN382" s="225">
        <f t="shared" si="35"/>
        <v>4.84</v>
      </c>
      <c r="AO382" s="209">
        <f t="shared" si="36"/>
        <v>14.5</v>
      </c>
    </row>
    <row r="383" spans="1:41" ht="20.100000000000001" customHeight="1" x14ac:dyDescent="0.25">
      <c r="A383" s="22" t="s">
        <v>306</v>
      </c>
      <c r="B383" s="22"/>
      <c r="C383" s="22"/>
      <c r="D383" s="22"/>
      <c r="E383" s="22"/>
      <c r="F383" s="22"/>
      <c r="G383" s="22"/>
      <c r="H383" s="22"/>
      <c r="I383" s="22"/>
      <c r="J383" s="22"/>
      <c r="K383" s="22"/>
      <c r="L383" s="36">
        <f>L376</f>
        <v>117210.48334930561</v>
      </c>
      <c r="M383" s="36"/>
      <c r="N383" s="36"/>
      <c r="O383" s="36"/>
      <c r="P383" s="36"/>
      <c r="Q383" s="36"/>
      <c r="R383" s="36"/>
      <c r="U383" s="208" t="s">
        <v>304</v>
      </c>
      <c r="V383" s="224">
        <f>V382/100</f>
        <v>2.6000000000000002E-2</v>
      </c>
      <c r="W383" s="232">
        <f t="shared" si="37"/>
        <v>3</v>
      </c>
      <c r="X383" s="347">
        <f t="shared" si="38"/>
        <v>0.14249999999999999</v>
      </c>
      <c r="Y383" s="347">
        <f t="shared" si="39"/>
        <v>0.23800000000000002</v>
      </c>
      <c r="Z383" s="347">
        <f t="shared" si="40"/>
        <v>9.5199999999999993E-2</v>
      </c>
      <c r="AA383" s="348">
        <f t="shared" si="41"/>
        <v>4.7599999999999996E-2</v>
      </c>
      <c r="AB383" s="348">
        <f t="shared" si="42"/>
        <v>9.5199999999999993E-2</v>
      </c>
      <c r="AC383" s="347">
        <f t="shared" si="43"/>
        <v>4.7599999999999996E-2</v>
      </c>
      <c r="AD383" s="348">
        <f t="shared" si="44"/>
        <v>0.14249999999999999</v>
      </c>
      <c r="AH383" s="227">
        <v>3</v>
      </c>
      <c r="AI383" s="225">
        <f t="shared" si="30"/>
        <v>14.25</v>
      </c>
      <c r="AJ383" s="225">
        <f t="shared" si="31"/>
        <v>23.8</v>
      </c>
      <c r="AK383" s="225">
        <f t="shared" si="32"/>
        <v>9.52</v>
      </c>
      <c r="AL383" s="209">
        <f t="shared" si="33"/>
        <v>4.76</v>
      </c>
      <c r="AM383" s="209">
        <f t="shared" si="34"/>
        <v>9.52</v>
      </c>
      <c r="AN383" s="225">
        <f t="shared" si="35"/>
        <v>4.76</v>
      </c>
      <c r="AO383" s="209">
        <f t="shared" si="36"/>
        <v>14.25</v>
      </c>
    </row>
    <row r="384" spans="1:41" ht="20.100000000000001" customHeight="1" x14ac:dyDescent="0.25">
      <c r="U384" s="209" t="s">
        <v>3</v>
      </c>
      <c r="V384" s="224">
        <f>1+V383</f>
        <v>1.026</v>
      </c>
      <c r="W384" s="232">
        <f t="shared" si="37"/>
        <v>4</v>
      </c>
      <c r="X384" s="347">
        <f t="shared" si="38"/>
        <v>0.14000000000000001</v>
      </c>
      <c r="Y384" s="347">
        <f t="shared" si="39"/>
        <v>0.23399999999999999</v>
      </c>
      <c r="Z384" s="347">
        <f t="shared" si="40"/>
        <v>9.3599999999999989E-2</v>
      </c>
      <c r="AA384" s="348">
        <f t="shared" si="41"/>
        <v>4.6799999999999994E-2</v>
      </c>
      <c r="AB384" s="348">
        <f t="shared" si="42"/>
        <v>9.3599999999999989E-2</v>
      </c>
      <c r="AC384" s="347">
        <f t="shared" si="43"/>
        <v>4.6799999999999994E-2</v>
      </c>
      <c r="AD384" s="348">
        <f t="shared" si="44"/>
        <v>0.14000000000000001</v>
      </c>
      <c r="AH384" s="227">
        <v>4</v>
      </c>
      <c r="AI384" s="225">
        <f t="shared" si="30"/>
        <v>14</v>
      </c>
      <c r="AJ384" s="225">
        <f t="shared" si="31"/>
        <v>23.4</v>
      </c>
      <c r="AK384" s="225">
        <f t="shared" si="32"/>
        <v>9.36</v>
      </c>
      <c r="AL384" s="209">
        <f t="shared" si="33"/>
        <v>4.68</v>
      </c>
      <c r="AM384" s="209">
        <f t="shared" si="34"/>
        <v>9.36</v>
      </c>
      <c r="AN384" s="225">
        <f t="shared" si="35"/>
        <v>4.68</v>
      </c>
      <c r="AO384" s="209">
        <f t="shared" si="36"/>
        <v>14</v>
      </c>
    </row>
    <row r="385" spans="1:41" ht="20.100000000000001" customHeight="1" x14ac:dyDescent="0.25">
      <c r="A385" s="22" t="s">
        <v>272</v>
      </c>
      <c r="B385" s="22"/>
      <c r="C385" s="22"/>
      <c r="D385" s="22"/>
      <c r="E385" s="22"/>
      <c r="F385" s="22"/>
      <c r="G385" s="22"/>
      <c r="H385" s="22"/>
      <c r="I385" s="22"/>
      <c r="J385" s="22"/>
      <c r="K385" s="22"/>
      <c r="L385" s="36">
        <f>L382+L383</f>
        <v>353518.17565699795</v>
      </c>
      <c r="M385" s="36"/>
      <c r="N385" s="36"/>
      <c r="O385" s="36"/>
      <c r="P385" s="36"/>
      <c r="Q385" s="36"/>
      <c r="R385" s="36"/>
      <c r="U385" s="209"/>
      <c r="V385" s="209"/>
      <c r="W385" s="232">
        <f t="shared" si="37"/>
        <v>5</v>
      </c>
      <c r="X385" s="347">
        <f t="shared" si="38"/>
        <v>0.13750000000000001</v>
      </c>
      <c r="Y385" s="347">
        <f t="shared" si="39"/>
        <v>0.23</v>
      </c>
      <c r="Z385" s="347">
        <f t="shared" si="40"/>
        <v>9.1999999999999998E-2</v>
      </c>
      <c r="AA385" s="348">
        <f t="shared" si="41"/>
        <v>4.5999999999999999E-2</v>
      </c>
      <c r="AB385" s="348">
        <f t="shared" si="42"/>
        <v>9.1999999999999998E-2</v>
      </c>
      <c r="AC385" s="347">
        <f t="shared" si="43"/>
        <v>4.5999999999999999E-2</v>
      </c>
      <c r="AD385" s="348">
        <f t="shared" si="44"/>
        <v>0.13750000000000001</v>
      </c>
      <c r="AH385" s="227">
        <v>5</v>
      </c>
      <c r="AI385" s="225">
        <f t="shared" si="30"/>
        <v>13.75</v>
      </c>
      <c r="AJ385" s="225">
        <f t="shared" si="31"/>
        <v>23</v>
      </c>
      <c r="AK385" s="225">
        <f t="shared" si="32"/>
        <v>9.1999999999999993</v>
      </c>
      <c r="AL385" s="209">
        <f t="shared" si="33"/>
        <v>4.5999999999999996</v>
      </c>
      <c r="AM385" s="209">
        <f t="shared" si="34"/>
        <v>9.1999999999999993</v>
      </c>
      <c r="AN385" s="225">
        <f t="shared" si="35"/>
        <v>4.5999999999999996</v>
      </c>
      <c r="AO385" s="209">
        <f t="shared" si="36"/>
        <v>13.75</v>
      </c>
    </row>
    <row r="386" spans="1:41" ht="20.100000000000001" customHeight="1" x14ac:dyDescent="0.25">
      <c r="A386" s="22" t="s">
        <v>300</v>
      </c>
      <c r="B386" s="22"/>
      <c r="C386" s="22"/>
      <c r="D386" s="22"/>
      <c r="E386" s="22"/>
      <c r="F386" s="22"/>
      <c r="G386" s="22"/>
      <c r="H386" s="22"/>
      <c r="I386" s="22"/>
      <c r="J386" s="22"/>
      <c r="K386" s="22"/>
      <c r="L386" s="66">
        <f>V384</f>
        <v>1.026</v>
      </c>
      <c r="M386" s="66"/>
      <c r="N386" s="66"/>
      <c r="O386" s="66"/>
      <c r="P386" s="66"/>
      <c r="Q386" s="66"/>
      <c r="R386" s="66"/>
      <c r="W386" s="232">
        <f t="shared" si="37"/>
        <v>6</v>
      </c>
      <c r="X386" s="347">
        <f t="shared" si="38"/>
        <v>0.13500000000000001</v>
      </c>
      <c r="Y386" s="347">
        <f t="shared" si="39"/>
        <v>0.22600000000000001</v>
      </c>
      <c r="Z386" s="347">
        <f t="shared" si="40"/>
        <v>9.0399999999999994E-2</v>
      </c>
      <c r="AA386" s="348">
        <f t="shared" si="41"/>
        <v>4.5199999999999997E-2</v>
      </c>
      <c r="AB386" s="348">
        <f t="shared" si="42"/>
        <v>9.0399999999999994E-2</v>
      </c>
      <c r="AC386" s="347">
        <f t="shared" si="43"/>
        <v>4.5199999999999997E-2</v>
      </c>
      <c r="AD386" s="348">
        <f t="shared" si="44"/>
        <v>0.13500000000000001</v>
      </c>
      <c r="AH386" s="227">
        <v>6</v>
      </c>
      <c r="AI386" s="225">
        <f t="shared" si="30"/>
        <v>13.5</v>
      </c>
      <c r="AJ386" s="225">
        <f t="shared" si="31"/>
        <v>22.6</v>
      </c>
      <c r="AK386" s="225">
        <f t="shared" si="32"/>
        <v>9.0399999999999991</v>
      </c>
      <c r="AL386" s="209">
        <f t="shared" si="33"/>
        <v>4.5199999999999996</v>
      </c>
      <c r="AM386" s="209">
        <f t="shared" si="34"/>
        <v>9.0399999999999991</v>
      </c>
      <c r="AN386" s="225">
        <f t="shared" si="35"/>
        <v>4.5199999999999996</v>
      </c>
      <c r="AO386" s="209">
        <f t="shared" si="36"/>
        <v>13.5</v>
      </c>
    </row>
    <row r="387" spans="1:41" ht="20.100000000000001" customHeight="1" x14ac:dyDescent="0.25">
      <c r="W387" s="232">
        <f t="shared" si="37"/>
        <v>7</v>
      </c>
      <c r="X387" s="347">
        <f t="shared" si="38"/>
        <v>0.13250000000000001</v>
      </c>
      <c r="Y387" s="347">
        <f t="shared" si="39"/>
        <v>0.222</v>
      </c>
      <c r="Z387" s="347">
        <f t="shared" si="40"/>
        <v>8.879999999999999E-2</v>
      </c>
      <c r="AA387" s="348">
        <f t="shared" si="41"/>
        <v>4.4399999999999995E-2</v>
      </c>
      <c r="AB387" s="348">
        <f t="shared" si="42"/>
        <v>8.879999999999999E-2</v>
      </c>
      <c r="AC387" s="347">
        <f t="shared" si="43"/>
        <v>4.4399999999999995E-2</v>
      </c>
      <c r="AD387" s="348">
        <f t="shared" si="44"/>
        <v>0.13250000000000001</v>
      </c>
      <c r="AH387" s="227">
        <v>7</v>
      </c>
      <c r="AI387" s="225">
        <f t="shared" si="30"/>
        <v>13.25</v>
      </c>
      <c r="AJ387" s="225">
        <f t="shared" si="31"/>
        <v>22.2</v>
      </c>
      <c r="AK387" s="225">
        <f t="shared" si="32"/>
        <v>8.879999999999999</v>
      </c>
      <c r="AL387" s="209">
        <f t="shared" si="33"/>
        <v>4.4399999999999995</v>
      </c>
      <c r="AM387" s="209">
        <f t="shared" si="34"/>
        <v>8.879999999999999</v>
      </c>
      <c r="AN387" s="225">
        <f t="shared" si="35"/>
        <v>4.4399999999999995</v>
      </c>
      <c r="AO387" s="209">
        <f t="shared" si="36"/>
        <v>13.25</v>
      </c>
    </row>
    <row r="388" spans="1:41" ht="20.100000000000001" customHeight="1" x14ac:dyDescent="0.25">
      <c r="A388" s="22" t="s">
        <v>273</v>
      </c>
      <c r="B388" s="22"/>
      <c r="C388" s="22"/>
      <c r="D388" s="22"/>
      <c r="E388" s="22"/>
      <c r="F388" s="22"/>
      <c r="G388" s="22"/>
      <c r="H388" s="22"/>
      <c r="I388" s="22"/>
      <c r="J388" s="22"/>
      <c r="K388" s="22"/>
      <c r="L388" s="22"/>
      <c r="M388" s="22"/>
      <c r="N388" s="22"/>
      <c r="O388" s="60">
        <f>L385*L386</f>
        <v>362709.64822407992</v>
      </c>
      <c r="P388" s="60"/>
      <c r="Q388" s="60"/>
      <c r="R388" s="60"/>
      <c r="W388" s="232">
        <f t="shared" si="37"/>
        <v>8</v>
      </c>
      <c r="X388" s="347">
        <f t="shared" si="38"/>
        <v>0.13</v>
      </c>
      <c r="Y388" s="347">
        <f t="shared" si="39"/>
        <v>0.218</v>
      </c>
      <c r="Z388" s="347">
        <f t="shared" si="40"/>
        <v>8.72E-2</v>
      </c>
      <c r="AA388" s="348">
        <f t="shared" si="41"/>
        <v>4.36E-2</v>
      </c>
      <c r="AB388" s="348">
        <f t="shared" si="42"/>
        <v>8.72E-2</v>
      </c>
      <c r="AC388" s="347">
        <f t="shared" si="43"/>
        <v>4.36E-2</v>
      </c>
      <c r="AD388" s="348">
        <f t="shared" si="44"/>
        <v>0.13</v>
      </c>
      <c r="AH388" s="227">
        <v>8</v>
      </c>
      <c r="AI388" s="225">
        <f t="shared" si="30"/>
        <v>13</v>
      </c>
      <c r="AJ388" s="225">
        <f t="shared" si="31"/>
        <v>21.8</v>
      </c>
      <c r="AK388" s="225">
        <f t="shared" si="32"/>
        <v>8.7200000000000006</v>
      </c>
      <c r="AL388" s="209">
        <f t="shared" si="33"/>
        <v>4.3600000000000003</v>
      </c>
      <c r="AM388" s="209">
        <f t="shared" si="34"/>
        <v>8.7200000000000006</v>
      </c>
      <c r="AN388" s="225">
        <f t="shared" si="35"/>
        <v>4.3600000000000003</v>
      </c>
      <c r="AO388" s="209">
        <f t="shared" si="36"/>
        <v>13</v>
      </c>
    </row>
    <row r="389" spans="1:41" ht="20.100000000000001" customHeight="1" x14ac:dyDescent="0.25">
      <c r="W389" s="232">
        <f t="shared" si="37"/>
        <v>9</v>
      </c>
      <c r="X389" s="347">
        <f t="shared" si="38"/>
        <v>0.1275</v>
      </c>
      <c r="Y389" s="347">
        <f t="shared" si="39"/>
        <v>0.214</v>
      </c>
      <c r="Z389" s="347">
        <f t="shared" si="40"/>
        <v>8.5600000000000009E-2</v>
      </c>
      <c r="AA389" s="348">
        <f t="shared" si="41"/>
        <v>4.2800000000000005E-2</v>
      </c>
      <c r="AB389" s="348">
        <f t="shared" si="42"/>
        <v>8.5600000000000009E-2</v>
      </c>
      <c r="AC389" s="347">
        <f t="shared" si="43"/>
        <v>4.2800000000000005E-2</v>
      </c>
      <c r="AD389" s="348">
        <f t="shared" si="44"/>
        <v>0.1275</v>
      </c>
      <c r="AH389" s="227">
        <v>9</v>
      </c>
      <c r="AI389" s="225">
        <f t="shared" si="30"/>
        <v>12.75</v>
      </c>
      <c r="AJ389" s="225">
        <f t="shared" si="31"/>
        <v>21.4</v>
      </c>
      <c r="AK389" s="225">
        <f t="shared" si="32"/>
        <v>8.56</v>
      </c>
      <c r="AL389" s="209">
        <f t="shared" si="33"/>
        <v>4.28</v>
      </c>
      <c r="AM389" s="209">
        <f t="shared" si="34"/>
        <v>8.56</v>
      </c>
      <c r="AN389" s="225">
        <f t="shared" si="35"/>
        <v>4.28</v>
      </c>
      <c r="AO389" s="209">
        <f t="shared" si="36"/>
        <v>12.75</v>
      </c>
    </row>
    <row r="390" spans="1:41" ht="20.100000000000001" customHeight="1" x14ac:dyDescent="0.25">
      <c r="A390" s="22" t="s">
        <v>307</v>
      </c>
      <c r="B390" s="22"/>
      <c r="C390" s="22"/>
      <c r="D390" s="22"/>
      <c r="E390" s="22"/>
      <c r="F390" s="22"/>
      <c r="G390" s="22"/>
      <c r="H390" s="22"/>
      <c r="I390" s="22"/>
      <c r="J390" s="22"/>
      <c r="K390" s="248"/>
      <c r="L390" s="248"/>
      <c r="M390" s="248"/>
      <c r="N390" s="248"/>
      <c r="O390" s="248"/>
      <c r="P390" s="248"/>
      <c r="Q390" s="248"/>
      <c r="R390" s="248"/>
      <c r="W390" s="232">
        <f t="shared" si="37"/>
        <v>10</v>
      </c>
      <c r="X390" s="347">
        <f t="shared" si="38"/>
        <v>0.125</v>
      </c>
      <c r="Y390" s="347">
        <f t="shared" si="39"/>
        <v>0.21</v>
      </c>
      <c r="Z390" s="347">
        <f t="shared" si="40"/>
        <v>8.4000000000000005E-2</v>
      </c>
      <c r="AA390" s="348">
        <f t="shared" si="41"/>
        <v>4.2000000000000003E-2</v>
      </c>
      <c r="AB390" s="348">
        <f t="shared" si="42"/>
        <v>8.4000000000000005E-2</v>
      </c>
      <c r="AC390" s="347">
        <f t="shared" si="43"/>
        <v>4.2000000000000003E-2</v>
      </c>
      <c r="AD390" s="348">
        <f t="shared" si="44"/>
        <v>0.125</v>
      </c>
      <c r="AH390" s="227">
        <v>10</v>
      </c>
      <c r="AI390" s="225">
        <f t="shared" si="30"/>
        <v>12.5</v>
      </c>
      <c r="AJ390" s="225">
        <f t="shared" si="31"/>
        <v>21</v>
      </c>
      <c r="AK390" s="225">
        <f t="shared" si="32"/>
        <v>8.4</v>
      </c>
      <c r="AL390" s="209">
        <f t="shared" si="33"/>
        <v>4.2</v>
      </c>
      <c r="AM390" s="209">
        <f t="shared" si="34"/>
        <v>8.4</v>
      </c>
      <c r="AN390" s="225">
        <f t="shared" si="35"/>
        <v>4.2</v>
      </c>
      <c r="AO390" s="209">
        <f t="shared" si="36"/>
        <v>12.5</v>
      </c>
    </row>
    <row r="391" spans="1:41" ht="20.100000000000001" customHeight="1" x14ac:dyDescent="0.25">
      <c r="W391" s="232">
        <f t="shared" si="37"/>
        <v>11</v>
      </c>
      <c r="X391" s="347">
        <f t="shared" si="38"/>
        <v>0.12029999999999999</v>
      </c>
      <c r="Y391" s="347">
        <f t="shared" si="39"/>
        <v>0.20199999999999999</v>
      </c>
      <c r="Z391" s="347">
        <f t="shared" si="40"/>
        <v>8.0799999999999997E-2</v>
      </c>
      <c r="AA391" s="348">
        <f t="shared" si="41"/>
        <v>4.0399999999999998E-2</v>
      </c>
      <c r="AB391" s="348">
        <f t="shared" si="42"/>
        <v>8.0799999999999997E-2</v>
      </c>
      <c r="AC391" s="347">
        <f t="shared" si="43"/>
        <v>4.0399999999999998E-2</v>
      </c>
      <c r="AD391" s="348">
        <f t="shared" si="44"/>
        <v>0.12029999999999999</v>
      </c>
      <c r="AH391" s="227">
        <v>11</v>
      </c>
      <c r="AI391" s="225">
        <f t="shared" ref="AI391:AI400" si="45">12.5-(AH391-10)*4.7/10</f>
        <v>12.03</v>
      </c>
      <c r="AJ391" s="225">
        <f t="shared" ref="AJ391:AJ400" si="46">21-((AH391-10)*(8/10))</f>
        <v>20.2</v>
      </c>
      <c r="AK391" s="225">
        <f t="shared" ref="AK391:AK400" si="47">8.4-(AH391-10)*3.2/10</f>
        <v>8.08</v>
      </c>
      <c r="AL391" s="209">
        <f t="shared" si="33"/>
        <v>4.04</v>
      </c>
      <c r="AM391" s="209">
        <f t="shared" si="34"/>
        <v>8.08</v>
      </c>
      <c r="AN391" s="225">
        <f t="shared" ref="AN391:AN400" si="48">4.2-(AH391-10)*1.6/10</f>
        <v>4.04</v>
      </c>
      <c r="AO391" s="209">
        <f t="shared" si="36"/>
        <v>12.03</v>
      </c>
    </row>
    <row r="392" spans="1:41" ht="20.100000000000001" customHeight="1" x14ac:dyDescent="0.25">
      <c r="W392" s="232">
        <f t="shared" si="37"/>
        <v>12</v>
      </c>
      <c r="X392" s="347">
        <f t="shared" si="38"/>
        <v>0.11560000000000001</v>
      </c>
      <c r="Y392" s="347">
        <f t="shared" si="39"/>
        <v>0.19399999999999998</v>
      </c>
      <c r="Z392" s="347">
        <f t="shared" si="40"/>
        <v>7.7600000000000002E-2</v>
      </c>
      <c r="AA392" s="348">
        <f t="shared" si="41"/>
        <v>3.8800000000000001E-2</v>
      </c>
      <c r="AB392" s="348">
        <f t="shared" si="42"/>
        <v>7.7600000000000002E-2</v>
      </c>
      <c r="AC392" s="347">
        <f t="shared" si="43"/>
        <v>3.8800000000000001E-2</v>
      </c>
      <c r="AD392" s="348">
        <f t="shared" si="44"/>
        <v>0.11560000000000001</v>
      </c>
      <c r="AH392" s="227">
        <v>12</v>
      </c>
      <c r="AI392" s="225">
        <f t="shared" si="45"/>
        <v>11.56</v>
      </c>
      <c r="AJ392" s="225">
        <f t="shared" si="46"/>
        <v>19.399999999999999</v>
      </c>
      <c r="AK392" s="225">
        <f t="shared" si="47"/>
        <v>7.7600000000000007</v>
      </c>
      <c r="AL392" s="209">
        <f t="shared" si="33"/>
        <v>3.8800000000000003</v>
      </c>
      <c r="AM392" s="209">
        <f t="shared" si="34"/>
        <v>7.7600000000000007</v>
      </c>
      <c r="AN392" s="225">
        <f t="shared" si="48"/>
        <v>3.8800000000000003</v>
      </c>
      <c r="AO392" s="209">
        <f t="shared" si="36"/>
        <v>11.56</v>
      </c>
    </row>
    <row r="393" spans="1:41" ht="20.100000000000001" customHeight="1" x14ac:dyDescent="0.25">
      <c r="W393" s="232">
        <f t="shared" si="37"/>
        <v>13</v>
      </c>
      <c r="X393" s="347">
        <f t="shared" si="38"/>
        <v>0.1109</v>
      </c>
      <c r="Y393" s="347">
        <f t="shared" si="39"/>
        <v>0.18600000000000003</v>
      </c>
      <c r="Z393" s="347">
        <f t="shared" si="40"/>
        <v>7.4400000000000008E-2</v>
      </c>
      <c r="AA393" s="348">
        <f t="shared" si="41"/>
        <v>3.7200000000000004E-2</v>
      </c>
      <c r="AB393" s="348">
        <f t="shared" si="42"/>
        <v>7.4400000000000008E-2</v>
      </c>
      <c r="AC393" s="347">
        <f t="shared" si="43"/>
        <v>3.7200000000000004E-2</v>
      </c>
      <c r="AD393" s="348">
        <f t="shared" si="44"/>
        <v>0.1109</v>
      </c>
      <c r="AH393" s="227">
        <v>13</v>
      </c>
      <c r="AI393" s="225">
        <f t="shared" si="45"/>
        <v>11.09</v>
      </c>
      <c r="AJ393" s="225">
        <f t="shared" si="46"/>
        <v>18.600000000000001</v>
      </c>
      <c r="AK393" s="225">
        <f t="shared" si="47"/>
        <v>7.44</v>
      </c>
      <c r="AL393" s="209">
        <f t="shared" si="33"/>
        <v>3.72</v>
      </c>
      <c r="AM393" s="209">
        <f t="shared" si="34"/>
        <v>7.44</v>
      </c>
      <c r="AN393" s="225">
        <f t="shared" si="48"/>
        <v>3.72</v>
      </c>
      <c r="AO393" s="209">
        <f t="shared" si="36"/>
        <v>11.09</v>
      </c>
    </row>
    <row r="394" spans="1:41" ht="20.100000000000001" customHeight="1" x14ac:dyDescent="0.25">
      <c r="W394" s="232">
        <f t="shared" si="37"/>
        <v>14</v>
      </c>
      <c r="X394" s="347">
        <f t="shared" si="38"/>
        <v>0.10619999999999999</v>
      </c>
      <c r="Y394" s="347">
        <f t="shared" si="39"/>
        <v>0.17800000000000002</v>
      </c>
      <c r="Z394" s="347">
        <f t="shared" si="40"/>
        <v>7.1199999999999999E-2</v>
      </c>
      <c r="AA394" s="348">
        <f t="shared" si="41"/>
        <v>3.56E-2</v>
      </c>
      <c r="AB394" s="348">
        <f t="shared" si="42"/>
        <v>7.1199999999999999E-2</v>
      </c>
      <c r="AC394" s="347">
        <f t="shared" si="43"/>
        <v>3.56E-2</v>
      </c>
      <c r="AD394" s="348">
        <f t="shared" si="44"/>
        <v>0.10619999999999999</v>
      </c>
      <c r="AH394" s="227">
        <v>14</v>
      </c>
      <c r="AI394" s="225">
        <f t="shared" si="45"/>
        <v>10.62</v>
      </c>
      <c r="AJ394" s="225">
        <f t="shared" si="46"/>
        <v>17.8</v>
      </c>
      <c r="AK394" s="225">
        <f t="shared" si="47"/>
        <v>7.12</v>
      </c>
      <c r="AL394" s="209">
        <f t="shared" si="33"/>
        <v>3.56</v>
      </c>
      <c r="AM394" s="209">
        <f t="shared" si="34"/>
        <v>7.12</v>
      </c>
      <c r="AN394" s="225">
        <f t="shared" si="48"/>
        <v>3.56</v>
      </c>
      <c r="AO394" s="209">
        <f t="shared" si="36"/>
        <v>10.62</v>
      </c>
    </row>
    <row r="395" spans="1:41" ht="20.100000000000001" customHeight="1" x14ac:dyDescent="0.25">
      <c r="W395" s="232">
        <f t="shared" si="37"/>
        <v>15</v>
      </c>
      <c r="X395" s="347">
        <f t="shared" si="38"/>
        <v>0.10150000000000001</v>
      </c>
      <c r="Y395" s="347">
        <f t="shared" si="39"/>
        <v>0.17</v>
      </c>
      <c r="Z395" s="347">
        <f t="shared" si="40"/>
        <v>6.8000000000000005E-2</v>
      </c>
      <c r="AA395" s="348">
        <f t="shared" si="41"/>
        <v>3.4000000000000002E-2</v>
      </c>
      <c r="AB395" s="348">
        <f t="shared" si="42"/>
        <v>6.8000000000000005E-2</v>
      </c>
      <c r="AC395" s="347">
        <f t="shared" si="43"/>
        <v>3.4000000000000002E-2</v>
      </c>
      <c r="AD395" s="348">
        <f t="shared" si="44"/>
        <v>0.10150000000000001</v>
      </c>
      <c r="AH395" s="227">
        <v>15</v>
      </c>
      <c r="AI395" s="225">
        <f t="shared" si="45"/>
        <v>10.15</v>
      </c>
      <c r="AJ395" s="225">
        <f t="shared" si="46"/>
        <v>17</v>
      </c>
      <c r="AK395" s="225">
        <f t="shared" si="47"/>
        <v>6.8000000000000007</v>
      </c>
      <c r="AL395" s="209">
        <f t="shared" si="33"/>
        <v>3.4000000000000004</v>
      </c>
      <c r="AM395" s="209">
        <f t="shared" si="34"/>
        <v>6.8000000000000007</v>
      </c>
      <c r="AN395" s="225">
        <f t="shared" si="48"/>
        <v>3.4000000000000004</v>
      </c>
      <c r="AO395" s="209">
        <f t="shared" si="36"/>
        <v>10.15</v>
      </c>
    </row>
    <row r="396" spans="1:41" ht="20.100000000000001" customHeight="1" x14ac:dyDescent="0.25">
      <c r="W396" s="232">
        <f t="shared" si="37"/>
        <v>16</v>
      </c>
      <c r="X396" s="347">
        <f t="shared" si="38"/>
        <v>9.6799999999999997E-2</v>
      </c>
      <c r="Y396" s="347">
        <f t="shared" si="39"/>
        <v>0.16200000000000001</v>
      </c>
      <c r="Z396" s="347">
        <f t="shared" si="40"/>
        <v>6.480000000000001E-2</v>
      </c>
      <c r="AA396" s="348">
        <f t="shared" si="41"/>
        <v>3.2400000000000005E-2</v>
      </c>
      <c r="AB396" s="348">
        <f t="shared" si="42"/>
        <v>6.480000000000001E-2</v>
      </c>
      <c r="AC396" s="347">
        <f t="shared" si="43"/>
        <v>3.2400000000000005E-2</v>
      </c>
      <c r="AD396" s="348">
        <f t="shared" si="44"/>
        <v>9.6799999999999997E-2</v>
      </c>
      <c r="AH396" s="227">
        <v>16</v>
      </c>
      <c r="AI396" s="225">
        <f t="shared" si="45"/>
        <v>9.68</v>
      </c>
      <c r="AJ396" s="225">
        <f t="shared" si="46"/>
        <v>16.2</v>
      </c>
      <c r="AK396" s="225">
        <f t="shared" si="47"/>
        <v>6.48</v>
      </c>
      <c r="AL396" s="209">
        <f t="shared" si="33"/>
        <v>3.24</v>
      </c>
      <c r="AM396" s="209">
        <f t="shared" si="34"/>
        <v>6.48</v>
      </c>
      <c r="AN396" s="225">
        <f t="shared" si="48"/>
        <v>3.24</v>
      </c>
      <c r="AO396" s="209">
        <f t="shared" si="36"/>
        <v>9.68</v>
      </c>
    </row>
    <row r="397" spans="1:41" ht="20.100000000000001" customHeight="1" x14ac:dyDescent="0.25">
      <c r="A397" s="370"/>
      <c r="B397" s="370"/>
      <c r="C397" s="370"/>
      <c r="D397" s="370"/>
      <c r="E397" s="370"/>
      <c r="F397" s="370"/>
      <c r="G397" s="370"/>
      <c r="H397" s="370"/>
      <c r="I397" s="370"/>
      <c r="J397" s="370"/>
      <c r="W397" s="232">
        <f t="shared" si="37"/>
        <v>17</v>
      </c>
      <c r="X397" s="347">
        <f t="shared" si="38"/>
        <v>9.2100000000000015E-2</v>
      </c>
      <c r="Y397" s="347">
        <f t="shared" si="39"/>
        <v>0.154</v>
      </c>
      <c r="Z397" s="347">
        <f t="shared" si="40"/>
        <v>6.1600000000000002E-2</v>
      </c>
      <c r="AA397" s="348">
        <f t="shared" si="41"/>
        <v>3.0800000000000001E-2</v>
      </c>
      <c r="AB397" s="348">
        <f t="shared" si="42"/>
        <v>6.1600000000000002E-2</v>
      </c>
      <c r="AC397" s="347">
        <f t="shared" si="43"/>
        <v>3.0800000000000001E-2</v>
      </c>
      <c r="AD397" s="348">
        <f t="shared" si="44"/>
        <v>9.2100000000000015E-2</v>
      </c>
      <c r="AH397" s="227">
        <v>17</v>
      </c>
      <c r="AI397" s="225">
        <f t="shared" si="45"/>
        <v>9.2100000000000009</v>
      </c>
      <c r="AJ397" s="225">
        <f t="shared" si="46"/>
        <v>15.399999999999999</v>
      </c>
      <c r="AK397" s="225">
        <f t="shared" si="47"/>
        <v>6.16</v>
      </c>
      <c r="AL397" s="209">
        <f t="shared" si="33"/>
        <v>3.08</v>
      </c>
      <c r="AM397" s="209">
        <f t="shared" si="34"/>
        <v>6.16</v>
      </c>
      <c r="AN397" s="225">
        <f t="shared" si="48"/>
        <v>3.08</v>
      </c>
      <c r="AO397" s="209">
        <f t="shared" si="36"/>
        <v>9.2100000000000009</v>
      </c>
    </row>
    <row r="398" spans="1:41" ht="20.100000000000001" customHeight="1" x14ac:dyDescent="0.25">
      <c r="W398" s="232">
        <f t="shared" si="37"/>
        <v>18</v>
      </c>
      <c r="X398" s="347">
        <f t="shared" si="38"/>
        <v>8.7400000000000005E-2</v>
      </c>
      <c r="Y398" s="347">
        <f t="shared" si="39"/>
        <v>0.14599999999999999</v>
      </c>
      <c r="Z398" s="347">
        <f t="shared" si="40"/>
        <v>5.8400000000000001E-2</v>
      </c>
      <c r="AA398" s="348">
        <f t="shared" si="41"/>
        <v>2.92E-2</v>
      </c>
      <c r="AB398" s="348">
        <f t="shared" si="42"/>
        <v>5.8400000000000001E-2</v>
      </c>
      <c r="AC398" s="347">
        <f t="shared" si="43"/>
        <v>2.92E-2</v>
      </c>
      <c r="AD398" s="348">
        <f t="shared" si="44"/>
        <v>8.7400000000000005E-2</v>
      </c>
      <c r="AH398" s="227">
        <v>18</v>
      </c>
      <c r="AI398" s="225">
        <f t="shared" si="45"/>
        <v>8.74</v>
      </c>
      <c r="AJ398" s="225">
        <f t="shared" si="46"/>
        <v>14.6</v>
      </c>
      <c r="AK398" s="225">
        <f t="shared" si="47"/>
        <v>5.84</v>
      </c>
      <c r="AL398" s="209">
        <f t="shared" si="33"/>
        <v>2.92</v>
      </c>
      <c r="AM398" s="209">
        <f t="shared" si="34"/>
        <v>5.84</v>
      </c>
      <c r="AN398" s="225">
        <f t="shared" si="48"/>
        <v>2.92</v>
      </c>
      <c r="AO398" s="209">
        <f t="shared" si="36"/>
        <v>8.74</v>
      </c>
    </row>
    <row r="399" spans="1:41" ht="20.100000000000001" customHeight="1" x14ac:dyDescent="0.25">
      <c r="W399" s="232">
        <f t="shared" si="37"/>
        <v>19</v>
      </c>
      <c r="X399" s="347">
        <f t="shared" si="38"/>
        <v>8.2699999999999996E-2</v>
      </c>
      <c r="Y399" s="347">
        <f t="shared" si="39"/>
        <v>0.13800000000000001</v>
      </c>
      <c r="Z399" s="347">
        <f t="shared" si="40"/>
        <v>5.5200000000000006E-2</v>
      </c>
      <c r="AA399" s="348">
        <f t="shared" si="41"/>
        <v>2.7600000000000003E-2</v>
      </c>
      <c r="AB399" s="348">
        <f t="shared" si="42"/>
        <v>5.5200000000000006E-2</v>
      </c>
      <c r="AC399" s="347">
        <f t="shared" si="43"/>
        <v>2.7600000000000003E-2</v>
      </c>
      <c r="AD399" s="348">
        <f t="shared" si="44"/>
        <v>8.2699999999999996E-2</v>
      </c>
      <c r="AH399" s="227">
        <v>19</v>
      </c>
      <c r="AI399" s="225">
        <f t="shared" si="45"/>
        <v>8.27</v>
      </c>
      <c r="AJ399" s="225">
        <f t="shared" si="46"/>
        <v>13.8</v>
      </c>
      <c r="AK399" s="225">
        <f t="shared" si="47"/>
        <v>5.5200000000000005</v>
      </c>
      <c r="AL399" s="209">
        <f t="shared" si="33"/>
        <v>2.7600000000000002</v>
      </c>
      <c r="AM399" s="209">
        <f t="shared" si="34"/>
        <v>5.5200000000000005</v>
      </c>
      <c r="AN399" s="225">
        <f t="shared" si="48"/>
        <v>2.7600000000000002</v>
      </c>
      <c r="AO399" s="209">
        <f t="shared" si="36"/>
        <v>8.27</v>
      </c>
    </row>
    <row r="400" spans="1:41" ht="20.100000000000001" customHeight="1" x14ac:dyDescent="0.25">
      <c r="T400" s="222" t="str">
        <f>IF(P409&gt;0.01,"Reduzir o número de casas decimais","")</f>
        <v/>
      </c>
      <c r="U400" s="222"/>
      <c r="W400" s="232">
        <f t="shared" si="37"/>
        <v>20</v>
      </c>
      <c r="X400" s="347">
        <f t="shared" si="38"/>
        <v>7.8E-2</v>
      </c>
      <c r="Y400" s="347">
        <f t="shared" si="39"/>
        <v>0.13</v>
      </c>
      <c r="Z400" s="347">
        <f t="shared" si="40"/>
        <v>5.2000000000000005E-2</v>
      </c>
      <c r="AA400" s="348">
        <f t="shared" si="41"/>
        <v>2.6000000000000002E-2</v>
      </c>
      <c r="AB400" s="348">
        <f t="shared" si="42"/>
        <v>5.2000000000000005E-2</v>
      </c>
      <c r="AC400" s="347">
        <f t="shared" si="43"/>
        <v>2.6000000000000002E-2</v>
      </c>
      <c r="AD400" s="348">
        <f t="shared" si="44"/>
        <v>7.8E-2</v>
      </c>
      <c r="AH400" s="227">
        <v>20</v>
      </c>
      <c r="AI400" s="225">
        <f t="shared" si="45"/>
        <v>7.8</v>
      </c>
      <c r="AJ400" s="225">
        <f t="shared" si="46"/>
        <v>13</v>
      </c>
      <c r="AK400" s="225">
        <f t="shared" si="47"/>
        <v>5.2</v>
      </c>
      <c r="AL400" s="209">
        <f t="shared" si="33"/>
        <v>2.6</v>
      </c>
      <c r="AM400" s="209">
        <f t="shared" si="34"/>
        <v>5.2</v>
      </c>
      <c r="AN400" s="225">
        <f t="shared" si="48"/>
        <v>2.6</v>
      </c>
      <c r="AO400" s="209">
        <f t="shared" si="36"/>
        <v>7.8</v>
      </c>
    </row>
    <row r="401" spans="1:41" ht="20.100000000000001" customHeight="1" x14ac:dyDescent="0.25">
      <c r="A401" s="19" t="s">
        <v>55</v>
      </c>
      <c r="B401" s="19"/>
      <c r="C401" s="19"/>
      <c r="D401" s="19"/>
      <c r="E401" s="19"/>
      <c r="F401" s="19"/>
      <c r="G401" s="19"/>
      <c r="H401" s="19"/>
      <c r="I401" s="19"/>
      <c r="J401" s="19"/>
      <c r="K401" s="19"/>
      <c r="L401" s="19"/>
      <c r="M401" s="19"/>
      <c r="N401" s="19"/>
      <c r="O401" s="19"/>
      <c r="P401" s="19"/>
      <c r="Q401" s="19"/>
      <c r="R401" s="19"/>
      <c r="W401" s="232">
        <f t="shared" si="37"/>
        <v>21</v>
      </c>
      <c r="X401" s="347">
        <f t="shared" si="38"/>
        <v>7.0199999999999999E-2</v>
      </c>
      <c r="Y401" s="347">
        <f t="shared" si="39"/>
        <v>0.11699999999999999</v>
      </c>
      <c r="Z401" s="347">
        <f t="shared" si="40"/>
        <v>4.6799999999999994E-2</v>
      </c>
      <c r="AA401" s="348">
        <f t="shared" si="41"/>
        <v>2.3399999999999997E-2</v>
      </c>
      <c r="AB401" s="348">
        <f t="shared" si="42"/>
        <v>4.6799999999999994E-2</v>
      </c>
      <c r="AC401" s="347">
        <f t="shared" si="43"/>
        <v>2.3399999999999997E-2</v>
      </c>
      <c r="AD401" s="348">
        <f t="shared" si="44"/>
        <v>7.0199999999999999E-2</v>
      </c>
      <c r="AH401" s="227">
        <v>21</v>
      </c>
      <c r="AI401" s="225">
        <f t="shared" ref="AI401:AI410" si="49">7.8-(AH401-20)*7.8/10</f>
        <v>7.02</v>
      </c>
      <c r="AJ401" s="225">
        <f t="shared" ref="AJ401:AJ410" si="50">13-((AH401-20)*(13/10))</f>
        <v>11.7</v>
      </c>
      <c r="AK401" s="225">
        <f t="shared" ref="AK401:AK410" si="51">5.2-(AH401-20)*5.2/10</f>
        <v>4.68</v>
      </c>
      <c r="AL401" s="209">
        <f t="shared" si="33"/>
        <v>2.34</v>
      </c>
      <c r="AM401" s="209">
        <f t="shared" si="34"/>
        <v>4.68</v>
      </c>
      <c r="AN401" s="225">
        <f t="shared" ref="AN401:AN410" si="52">2.6-(AH401-20)*2.6/10</f>
        <v>2.34</v>
      </c>
      <c r="AO401" s="209">
        <f t="shared" si="36"/>
        <v>7.02</v>
      </c>
    </row>
    <row r="402" spans="1:41" ht="20.100000000000001" customHeight="1" x14ac:dyDescent="0.25">
      <c r="W402" s="232">
        <f t="shared" si="37"/>
        <v>22</v>
      </c>
      <c r="X402" s="347">
        <f t="shared" si="38"/>
        <v>6.2400000000000004E-2</v>
      </c>
      <c r="Y402" s="347">
        <f t="shared" si="39"/>
        <v>0.10400000000000001</v>
      </c>
      <c r="Z402" s="347">
        <f t="shared" si="40"/>
        <v>4.1599999999999998E-2</v>
      </c>
      <c r="AA402" s="348">
        <f t="shared" si="41"/>
        <v>2.0799999999999999E-2</v>
      </c>
      <c r="AB402" s="348">
        <f t="shared" si="42"/>
        <v>4.1599999999999998E-2</v>
      </c>
      <c r="AC402" s="347">
        <f t="shared" si="43"/>
        <v>2.0799999999999999E-2</v>
      </c>
      <c r="AD402" s="348">
        <f t="shared" si="44"/>
        <v>6.2400000000000004E-2</v>
      </c>
      <c r="AH402" s="227">
        <v>22</v>
      </c>
      <c r="AI402" s="225">
        <f t="shared" si="49"/>
        <v>6.24</v>
      </c>
      <c r="AJ402" s="225">
        <f t="shared" si="50"/>
        <v>10.4</v>
      </c>
      <c r="AK402" s="225">
        <f t="shared" si="51"/>
        <v>4.16</v>
      </c>
      <c r="AL402" s="209">
        <f t="shared" si="33"/>
        <v>2.08</v>
      </c>
      <c r="AM402" s="209">
        <f t="shared" si="34"/>
        <v>4.16</v>
      </c>
      <c r="AN402" s="225">
        <f t="shared" si="52"/>
        <v>2.08</v>
      </c>
      <c r="AO402" s="209">
        <f t="shared" si="36"/>
        <v>6.24</v>
      </c>
    </row>
    <row r="403" spans="1:41" ht="20.100000000000001" customHeight="1" x14ac:dyDescent="0.25">
      <c r="K403" s="19" t="s">
        <v>56</v>
      </c>
      <c r="L403" s="19"/>
      <c r="M403" s="19"/>
      <c r="N403" s="19"/>
      <c r="O403" s="64">
        <v>1</v>
      </c>
      <c r="P403" s="64"/>
      <c r="Q403" s="64"/>
      <c r="R403" s="64"/>
      <c r="W403" s="232">
        <f t="shared" si="37"/>
        <v>23</v>
      </c>
      <c r="X403" s="347">
        <f t="shared" si="38"/>
        <v>5.4600000000000003E-2</v>
      </c>
      <c r="Y403" s="347">
        <f t="shared" si="39"/>
        <v>9.0999999999999998E-2</v>
      </c>
      <c r="Z403" s="347">
        <f t="shared" si="40"/>
        <v>3.6400000000000002E-2</v>
      </c>
      <c r="AA403" s="348">
        <f t="shared" si="41"/>
        <v>1.8200000000000001E-2</v>
      </c>
      <c r="AB403" s="348">
        <f t="shared" si="42"/>
        <v>3.6400000000000002E-2</v>
      </c>
      <c r="AC403" s="347">
        <f t="shared" si="43"/>
        <v>1.8200000000000001E-2</v>
      </c>
      <c r="AD403" s="348">
        <f t="shared" si="44"/>
        <v>5.4600000000000003E-2</v>
      </c>
      <c r="AH403" s="227">
        <v>23</v>
      </c>
      <c r="AI403" s="225">
        <f t="shared" si="49"/>
        <v>5.46</v>
      </c>
      <c r="AJ403" s="225">
        <f t="shared" si="50"/>
        <v>9.1</v>
      </c>
      <c r="AK403" s="225">
        <f t="shared" si="51"/>
        <v>3.64</v>
      </c>
      <c r="AL403" s="209">
        <f t="shared" si="33"/>
        <v>1.82</v>
      </c>
      <c r="AM403" s="209">
        <f t="shared" si="34"/>
        <v>3.64</v>
      </c>
      <c r="AN403" s="225">
        <f t="shared" si="52"/>
        <v>1.82</v>
      </c>
      <c r="AO403" s="209">
        <f t="shared" si="36"/>
        <v>5.46</v>
      </c>
    </row>
    <row r="404" spans="1:41" ht="20.100000000000001" customHeight="1" x14ac:dyDescent="0.25">
      <c r="K404" s="72" t="s">
        <v>57</v>
      </c>
      <c r="L404" s="72"/>
      <c r="M404" s="72"/>
      <c r="N404" s="72"/>
      <c r="O404" s="48">
        <f>O407-O388</f>
        <v>0.35177592007676139</v>
      </c>
      <c r="P404" s="48"/>
      <c r="Q404" s="48"/>
      <c r="R404" s="48"/>
      <c r="W404" s="232">
        <f t="shared" si="37"/>
        <v>24</v>
      </c>
      <c r="X404" s="347">
        <f t="shared" si="38"/>
        <v>4.6799999999999994E-2</v>
      </c>
      <c r="Y404" s="347">
        <f t="shared" si="39"/>
        <v>7.8E-2</v>
      </c>
      <c r="Z404" s="347">
        <f t="shared" si="40"/>
        <v>3.1200000000000002E-2</v>
      </c>
      <c r="AA404" s="348">
        <f t="shared" si="41"/>
        <v>1.5600000000000001E-2</v>
      </c>
      <c r="AB404" s="348">
        <f t="shared" si="42"/>
        <v>3.1200000000000002E-2</v>
      </c>
      <c r="AC404" s="347">
        <f t="shared" si="43"/>
        <v>1.5600000000000001E-2</v>
      </c>
      <c r="AD404" s="348">
        <f t="shared" si="44"/>
        <v>4.6799999999999994E-2</v>
      </c>
      <c r="AH404" s="227">
        <v>24</v>
      </c>
      <c r="AI404" s="225">
        <f t="shared" si="49"/>
        <v>4.68</v>
      </c>
      <c r="AJ404" s="225">
        <f t="shared" si="50"/>
        <v>7.8</v>
      </c>
      <c r="AK404" s="225">
        <f t="shared" si="51"/>
        <v>3.12</v>
      </c>
      <c r="AL404" s="209">
        <f t="shared" si="33"/>
        <v>1.56</v>
      </c>
      <c r="AM404" s="209">
        <f t="shared" si="34"/>
        <v>3.12</v>
      </c>
      <c r="AN404" s="225">
        <f t="shared" si="52"/>
        <v>1.56</v>
      </c>
      <c r="AO404" s="209">
        <f t="shared" si="36"/>
        <v>4.68</v>
      </c>
    </row>
    <row r="405" spans="1:41" ht="20.100000000000001" customHeight="1" x14ac:dyDescent="0.25">
      <c r="K405" s="72" t="s">
        <v>58</v>
      </c>
      <c r="L405" s="72"/>
      <c r="M405" s="72"/>
      <c r="N405" s="72"/>
      <c r="O405" s="65">
        <f>O404/E343</f>
        <v>1.4886350784498365E-6</v>
      </c>
      <c r="P405" s="65"/>
      <c r="Q405" s="65"/>
      <c r="R405" s="65"/>
      <c r="W405" s="232">
        <f t="shared" si="37"/>
        <v>25</v>
      </c>
      <c r="X405" s="347">
        <f t="shared" si="38"/>
        <v>3.9E-2</v>
      </c>
      <c r="Y405" s="347">
        <f t="shared" si="39"/>
        <v>6.5000000000000002E-2</v>
      </c>
      <c r="Z405" s="347">
        <f t="shared" si="40"/>
        <v>2.6000000000000002E-2</v>
      </c>
      <c r="AA405" s="348">
        <f t="shared" si="41"/>
        <v>1.3000000000000001E-2</v>
      </c>
      <c r="AB405" s="348">
        <f t="shared" si="42"/>
        <v>2.6000000000000002E-2</v>
      </c>
      <c r="AC405" s="347">
        <f t="shared" si="43"/>
        <v>1.3000000000000001E-2</v>
      </c>
      <c r="AD405" s="348">
        <f t="shared" si="44"/>
        <v>3.9E-2</v>
      </c>
      <c r="AH405" s="227">
        <v>25</v>
      </c>
      <c r="AI405" s="225">
        <f t="shared" si="49"/>
        <v>3.9</v>
      </c>
      <c r="AJ405" s="225">
        <f t="shared" si="50"/>
        <v>6.5</v>
      </c>
      <c r="AK405" s="225">
        <f t="shared" si="51"/>
        <v>2.6</v>
      </c>
      <c r="AL405" s="209">
        <f t="shared" si="33"/>
        <v>1.3</v>
      </c>
      <c r="AM405" s="209">
        <f t="shared" si="34"/>
        <v>2.6</v>
      </c>
      <c r="AN405" s="225">
        <f t="shared" si="52"/>
        <v>1.3</v>
      </c>
      <c r="AO405" s="209">
        <f t="shared" si="36"/>
        <v>3.9</v>
      </c>
    </row>
    <row r="406" spans="1:41" ht="20.100000000000001" customHeight="1" x14ac:dyDescent="0.25">
      <c r="P406" s="296"/>
      <c r="W406" s="232">
        <f t="shared" si="37"/>
        <v>26</v>
      </c>
      <c r="X406" s="347">
        <f t="shared" si="38"/>
        <v>3.1200000000000002E-2</v>
      </c>
      <c r="Y406" s="347">
        <f t="shared" si="39"/>
        <v>5.1999999999999991E-2</v>
      </c>
      <c r="Z406" s="347">
        <f t="shared" si="40"/>
        <v>2.0799999999999999E-2</v>
      </c>
      <c r="AA406" s="348">
        <f t="shared" si="41"/>
        <v>1.04E-2</v>
      </c>
      <c r="AB406" s="348">
        <f t="shared" si="42"/>
        <v>2.0799999999999999E-2</v>
      </c>
      <c r="AC406" s="347">
        <f t="shared" si="43"/>
        <v>1.04E-2</v>
      </c>
      <c r="AD406" s="348">
        <f t="shared" si="44"/>
        <v>3.1200000000000002E-2</v>
      </c>
      <c r="AH406" s="227">
        <v>26</v>
      </c>
      <c r="AI406" s="225">
        <f t="shared" si="49"/>
        <v>3.12</v>
      </c>
      <c r="AJ406" s="225">
        <f t="shared" si="50"/>
        <v>5.1999999999999993</v>
      </c>
      <c r="AK406" s="225">
        <f t="shared" si="51"/>
        <v>2.08</v>
      </c>
      <c r="AL406" s="209">
        <f t="shared" si="33"/>
        <v>1.04</v>
      </c>
      <c r="AM406" s="209">
        <f t="shared" si="34"/>
        <v>2.08</v>
      </c>
      <c r="AN406" s="225">
        <f t="shared" si="52"/>
        <v>1.04</v>
      </c>
      <c r="AO406" s="209">
        <f t="shared" si="36"/>
        <v>3.12</v>
      </c>
    </row>
    <row r="407" spans="1:41" ht="20.100000000000001" customHeight="1" x14ac:dyDescent="0.25">
      <c r="K407" s="19" t="s">
        <v>54</v>
      </c>
      <c r="L407" s="19"/>
      <c r="M407" s="19"/>
      <c r="N407" s="19"/>
      <c r="O407" s="20">
        <f>ROUNDUP(O388,-O403)</f>
        <v>362710</v>
      </c>
      <c r="P407" s="20"/>
      <c r="Q407" s="20"/>
      <c r="R407" s="20"/>
      <c r="W407" s="232">
        <f t="shared" si="37"/>
        <v>27</v>
      </c>
      <c r="X407" s="347">
        <f t="shared" si="38"/>
        <v>2.3399999999999997E-2</v>
      </c>
      <c r="Y407" s="347">
        <f t="shared" si="39"/>
        <v>3.9000000000000007E-2</v>
      </c>
      <c r="Z407" s="347">
        <f t="shared" si="40"/>
        <v>1.5600000000000004E-2</v>
      </c>
      <c r="AA407" s="348">
        <f t="shared" si="41"/>
        <v>7.8000000000000022E-3</v>
      </c>
      <c r="AB407" s="348">
        <f t="shared" si="42"/>
        <v>1.5600000000000004E-2</v>
      </c>
      <c r="AC407" s="347">
        <f t="shared" si="43"/>
        <v>7.8000000000000022E-3</v>
      </c>
      <c r="AD407" s="348">
        <f t="shared" si="44"/>
        <v>2.3399999999999997E-2</v>
      </c>
      <c r="AH407" s="227">
        <v>27</v>
      </c>
      <c r="AI407" s="225">
        <f t="shared" si="49"/>
        <v>2.34</v>
      </c>
      <c r="AJ407" s="225">
        <f t="shared" si="50"/>
        <v>3.9000000000000004</v>
      </c>
      <c r="AK407" s="225">
        <f t="shared" si="51"/>
        <v>1.5600000000000005</v>
      </c>
      <c r="AL407" s="209">
        <f t="shared" si="33"/>
        <v>0.78000000000000025</v>
      </c>
      <c r="AM407" s="209">
        <f t="shared" si="34"/>
        <v>1.5600000000000005</v>
      </c>
      <c r="AN407" s="225">
        <f t="shared" si="52"/>
        <v>0.78000000000000025</v>
      </c>
      <c r="AO407" s="209">
        <f t="shared" si="36"/>
        <v>2.34</v>
      </c>
    </row>
    <row r="408" spans="1:41" ht="20.100000000000001" customHeight="1" x14ac:dyDescent="0.25">
      <c r="W408" s="232">
        <f t="shared" si="37"/>
        <v>28</v>
      </c>
      <c r="X408" s="347">
        <f t="shared" si="38"/>
        <v>1.5599999999999996E-2</v>
      </c>
      <c r="Y408" s="347">
        <f t="shared" si="39"/>
        <v>2.5999999999999995E-2</v>
      </c>
      <c r="Z408" s="347">
        <f t="shared" si="40"/>
        <v>1.04E-2</v>
      </c>
      <c r="AA408" s="348">
        <f t="shared" si="41"/>
        <v>5.1999999999999998E-3</v>
      </c>
      <c r="AB408" s="348">
        <f t="shared" si="42"/>
        <v>1.04E-2</v>
      </c>
      <c r="AC408" s="347">
        <f t="shared" si="43"/>
        <v>5.1999999999999998E-3</v>
      </c>
      <c r="AD408" s="348">
        <f t="shared" si="44"/>
        <v>1.5599999999999996E-2</v>
      </c>
      <c r="AH408" s="227">
        <v>28</v>
      </c>
      <c r="AI408" s="225">
        <f t="shared" si="49"/>
        <v>1.5599999999999996</v>
      </c>
      <c r="AJ408" s="225">
        <f t="shared" si="50"/>
        <v>2.5999999999999996</v>
      </c>
      <c r="AK408" s="225">
        <f t="shared" si="51"/>
        <v>1.04</v>
      </c>
      <c r="AL408" s="209">
        <f t="shared" si="33"/>
        <v>0.52</v>
      </c>
      <c r="AM408" s="209">
        <f t="shared" si="34"/>
        <v>1.04</v>
      </c>
      <c r="AN408" s="225">
        <f t="shared" si="52"/>
        <v>0.52</v>
      </c>
      <c r="AO408" s="209">
        <f t="shared" si="36"/>
        <v>1.5599999999999996</v>
      </c>
    </row>
    <row r="409" spans="1:41" ht="20.100000000000001" customHeight="1" x14ac:dyDescent="0.25">
      <c r="W409" s="232">
        <f t="shared" si="37"/>
        <v>29</v>
      </c>
      <c r="X409" s="347">
        <f t="shared" si="38"/>
        <v>7.7999999999999936E-3</v>
      </c>
      <c r="Y409" s="347">
        <f t="shared" si="39"/>
        <v>1.2999999999999989E-2</v>
      </c>
      <c r="Z409" s="347">
        <f t="shared" si="40"/>
        <v>5.1999999999999954E-3</v>
      </c>
      <c r="AA409" s="348">
        <f t="shared" si="41"/>
        <v>2.5999999999999977E-3</v>
      </c>
      <c r="AB409" s="348">
        <f t="shared" si="42"/>
        <v>5.1999999999999954E-3</v>
      </c>
      <c r="AC409" s="347">
        <f t="shared" si="43"/>
        <v>2.5999999999999977E-3</v>
      </c>
      <c r="AD409" s="348">
        <f t="shared" si="44"/>
        <v>7.7999999999999936E-3</v>
      </c>
      <c r="AH409" s="227">
        <v>29</v>
      </c>
      <c r="AI409" s="225">
        <f t="shared" si="49"/>
        <v>0.77999999999999936</v>
      </c>
      <c r="AJ409" s="225">
        <f t="shared" si="50"/>
        <v>1.2999999999999989</v>
      </c>
      <c r="AK409" s="225">
        <f t="shared" si="51"/>
        <v>0.51999999999999957</v>
      </c>
      <c r="AL409" s="209">
        <f t="shared" si="33"/>
        <v>0.25999999999999979</v>
      </c>
      <c r="AM409" s="209">
        <f t="shared" si="34"/>
        <v>0.51999999999999957</v>
      </c>
      <c r="AN409" s="225">
        <f t="shared" si="52"/>
        <v>0.25999999999999979</v>
      </c>
      <c r="AO409" s="209">
        <f t="shared" si="36"/>
        <v>0.77999999999999936</v>
      </c>
    </row>
    <row r="410" spans="1:41" ht="20.100000000000001" customHeight="1" x14ac:dyDescent="0.25">
      <c r="W410" s="232">
        <f t="shared" si="37"/>
        <v>30</v>
      </c>
      <c r="X410" s="347">
        <f t="shared" si="38"/>
        <v>0</v>
      </c>
      <c r="Y410" s="347">
        <f t="shared" si="39"/>
        <v>0</v>
      </c>
      <c r="Z410" s="347">
        <f t="shared" si="40"/>
        <v>0</v>
      </c>
      <c r="AA410" s="348">
        <f t="shared" si="41"/>
        <v>0</v>
      </c>
      <c r="AB410" s="348">
        <f t="shared" si="42"/>
        <v>0</v>
      </c>
      <c r="AC410" s="347">
        <f t="shared" si="43"/>
        <v>0</v>
      </c>
      <c r="AD410" s="348">
        <f t="shared" si="44"/>
        <v>0</v>
      </c>
      <c r="AH410" s="227">
        <v>30</v>
      </c>
      <c r="AI410" s="225">
        <f t="shared" si="49"/>
        <v>0</v>
      </c>
      <c r="AJ410" s="225">
        <f t="shared" si="50"/>
        <v>0</v>
      </c>
      <c r="AK410" s="225">
        <f t="shared" si="51"/>
        <v>0</v>
      </c>
      <c r="AL410" s="209">
        <f t="shared" si="33"/>
        <v>0</v>
      </c>
      <c r="AM410" s="209">
        <f t="shared" si="34"/>
        <v>0</v>
      </c>
      <c r="AN410" s="225">
        <f t="shared" si="52"/>
        <v>0</v>
      </c>
      <c r="AO410" s="209">
        <f t="shared" si="36"/>
        <v>0</v>
      </c>
    </row>
    <row r="411" spans="1:41" ht="20.100000000000001" customHeight="1" x14ac:dyDescent="0.25">
      <c r="A411" s="56" t="s">
        <v>230</v>
      </c>
      <c r="B411" s="56"/>
      <c r="C411" s="56"/>
      <c r="D411" s="56"/>
      <c r="E411" s="56"/>
      <c r="F411" s="56"/>
      <c r="G411" s="56"/>
      <c r="H411" s="56"/>
      <c r="I411" s="56"/>
      <c r="J411" s="56"/>
      <c r="K411" s="56"/>
      <c r="L411" s="56"/>
      <c r="M411" s="56"/>
      <c r="N411" s="56"/>
      <c r="O411" s="56"/>
      <c r="P411" s="56"/>
      <c r="Q411" s="56"/>
      <c r="R411" s="56"/>
      <c r="W411" s="232">
        <f t="shared" si="37"/>
        <v>31</v>
      </c>
      <c r="X411" s="347">
        <f t="shared" si="38"/>
        <v>0</v>
      </c>
      <c r="Y411" s="347">
        <f t="shared" si="39"/>
        <v>0</v>
      </c>
      <c r="Z411" s="347">
        <f t="shared" si="40"/>
        <v>0</v>
      </c>
      <c r="AA411" s="348">
        <f t="shared" si="41"/>
        <v>0</v>
      </c>
      <c r="AB411" s="348">
        <f t="shared" si="42"/>
        <v>0</v>
      </c>
      <c r="AC411" s="347">
        <f t="shared" si="43"/>
        <v>0</v>
      </c>
      <c r="AD411" s="348">
        <f t="shared" si="44"/>
        <v>0</v>
      </c>
      <c r="AH411" s="227">
        <v>31</v>
      </c>
      <c r="AI411" s="209">
        <v>0</v>
      </c>
      <c r="AJ411" s="225">
        <v>0</v>
      </c>
      <c r="AK411" s="209">
        <v>0</v>
      </c>
      <c r="AL411" s="209">
        <f t="shared" si="33"/>
        <v>0</v>
      </c>
      <c r="AM411" s="209">
        <f t="shared" si="34"/>
        <v>0</v>
      </c>
      <c r="AN411" s="209">
        <v>0</v>
      </c>
      <c r="AO411" s="209">
        <f t="shared" si="36"/>
        <v>0</v>
      </c>
    </row>
    <row r="412" spans="1:41" ht="20.100000000000001" customHeight="1" x14ac:dyDescent="0.25">
      <c r="A412" s="56" t="s">
        <v>61</v>
      </c>
      <c r="B412" s="56"/>
      <c r="C412" s="56"/>
      <c r="D412" s="56"/>
      <c r="E412" s="56"/>
      <c r="F412" s="56"/>
      <c r="G412" s="56"/>
      <c r="H412" s="56"/>
      <c r="I412" s="56"/>
      <c r="J412" s="56"/>
      <c r="K412" s="56"/>
      <c r="L412" s="56"/>
      <c r="M412" s="56"/>
      <c r="N412" s="56"/>
      <c r="O412" s="56"/>
      <c r="P412" s="56"/>
      <c r="Q412" s="56"/>
      <c r="R412" s="56"/>
      <c r="W412" s="232">
        <f t="shared" si="37"/>
        <v>32</v>
      </c>
      <c r="X412" s="347">
        <f t="shared" si="38"/>
        <v>0</v>
      </c>
      <c r="Y412" s="347">
        <f t="shared" si="39"/>
        <v>0</v>
      </c>
      <c r="Z412" s="347">
        <f t="shared" si="40"/>
        <v>0</v>
      </c>
      <c r="AA412" s="348">
        <f t="shared" si="41"/>
        <v>0</v>
      </c>
      <c r="AB412" s="348">
        <f t="shared" si="42"/>
        <v>0</v>
      </c>
      <c r="AC412" s="347">
        <f t="shared" si="43"/>
        <v>0</v>
      </c>
      <c r="AD412" s="348">
        <f t="shared" si="44"/>
        <v>0</v>
      </c>
      <c r="AH412" s="227">
        <v>32</v>
      </c>
      <c r="AI412" s="209">
        <v>0</v>
      </c>
      <c r="AJ412" s="225">
        <v>0</v>
      </c>
      <c r="AK412" s="209">
        <v>0</v>
      </c>
      <c r="AL412" s="209">
        <f t="shared" ref="AL412:AL443" si="53">AN412</f>
        <v>0</v>
      </c>
      <c r="AM412" s="209">
        <f t="shared" ref="AM412:AM443" si="54">AK412</f>
        <v>0</v>
      </c>
      <c r="AN412" s="209">
        <v>0</v>
      </c>
      <c r="AO412" s="209">
        <f t="shared" ref="AO412:AO443" si="55">AI412</f>
        <v>0</v>
      </c>
    </row>
    <row r="413" spans="1:41" ht="20.100000000000001" customHeight="1" x14ac:dyDescent="0.25">
      <c r="W413" s="232">
        <f t="shared" ref="W413:W444" si="56">AH413</f>
        <v>33</v>
      </c>
      <c r="X413" s="347">
        <f t="shared" ref="X413:X444" si="57">AI413/100</f>
        <v>0</v>
      </c>
      <c r="Y413" s="347">
        <f t="shared" ref="Y413:Y444" si="58">AJ413/100</f>
        <v>0</v>
      </c>
      <c r="Z413" s="347">
        <f t="shared" ref="Z413:Z444" si="59">AK413/100</f>
        <v>0</v>
      </c>
      <c r="AA413" s="348">
        <f t="shared" ref="AA413:AA444" si="60">AC413</f>
        <v>0</v>
      </c>
      <c r="AB413" s="348">
        <f t="shared" ref="AB413:AB444" si="61">Z413</f>
        <v>0</v>
      </c>
      <c r="AC413" s="347">
        <f t="shared" ref="AC413:AC444" si="62">AN413/100</f>
        <v>0</v>
      </c>
      <c r="AD413" s="348">
        <f t="shared" ref="AD413:AD444" si="63">X413</f>
        <v>0</v>
      </c>
      <c r="AH413" s="227">
        <v>33</v>
      </c>
      <c r="AI413" s="209">
        <v>0</v>
      </c>
      <c r="AJ413" s="225">
        <v>0</v>
      </c>
      <c r="AK413" s="209">
        <v>0</v>
      </c>
      <c r="AL413" s="209">
        <f t="shared" si="53"/>
        <v>0</v>
      </c>
      <c r="AM413" s="209">
        <f t="shared" si="54"/>
        <v>0</v>
      </c>
      <c r="AN413" s="209">
        <v>0</v>
      </c>
      <c r="AO413" s="209">
        <f t="shared" si="55"/>
        <v>0</v>
      </c>
    </row>
    <row r="414" spans="1:41" ht="20.100000000000001" customHeight="1" x14ac:dyDescent="0.25">
      <c r="A414" s="34"/>
      <c r="B414" s="34"/>
      <c r="C414" s="34"/>
      <c r="D414" s="34"/>
      <c r="E414" s="34"/>
      <c r="F414" s="34"/>
      <c r="G414" s="34"/>
      <c r="H414" s="34"/>
      <c r="I414" s="34"/>
      <c r="J414" s="34"/>
      <c r="K414" s="34"/>
      <c r="L414" s="34"/>
      <c r="M414" s="34"/>
      <c r="N414" s="34"/>
      <c r="O414" s="34"/>
      <c r="P414" s="34"/>
      <c r="Q414" s="34"/>
      <c r="R414" s="34"/>
      <c r="W414" s="232">
        <f t="shared" si="56"/>
        <v>34</v>
      </c>
      <c r="X414" s="347">
        <f t="shared" si="57"/>
        <v>0</v>
      </c>
      <c r="Y414" s="347">
        <f t="shared" si="58"/>
        <v>0</v>
      </c>
      <c r="Z414" s="347">
        <f t="shared" si="59"/>
        <v>0</v>
      </c>
      <c r="AA414" s="348">
        <f t="shared" si="60"/>
        <v>0</v>
      </c>
      <c r="AB414" s="348">
        <f t="shared" si="61"/>
        <v>0</v>
      </c>
      <c r="AC414" s="347">
        <f t="shared" si="62"/>
        <v>0</v>
      </c>
      <c r="AD414" s="348">
        <f t="shared" si="63"/>
        <v>0</v>
      </c>
      <c r="AH414" s="227">
        <v>34</v>
      </c>
      <c r="AI414" s="209">
        <v>0</v>
      </c>
      <c r="AJ414" s="225">
        <v>0</v>
      </c>
      <c r="AK414" s="209">
        <v>0</v>
      </c>
      <c r="AL414" s="209">
        <f t="shared" si="53"/>
        <v>0</v>
      </c>
      <c r="AM414" s="209">
        <f t="shared" si="54"/>
        <v>0</v>
      </c>
      <c r="AN414" s="209">
        <v>0</v>
      </c>
      <c r="AO414" s="209">
        <f t="shared" si="55"/>
        <v>0</v>
      </c>
    </row>
    <row r="415" spans="1:41" ht="20.100000000000001" customHeight="1" x14ac:dyDescent="0.25">
      <c r="A415" s="34"/>
      <c r="B415" s="34"/>
      <c r="C415" s="34"/>
      <c r="D415" s="34"/>
      <c r="E415" s="34"/>
      <c r="F415" s="34"/>
      <c r="G415" s="34"/>
      <c r="H415" s="34"/>
      <c r="I415" s="34"/>
      <c r="J415" s="34"/>
      <c r="K415" s="34"/>
      <c r="L415" s="34"/>
      <c r="M415" s="34"/>
      <c r="N415" s="34"/>
      <c r="O415" s="34"/>
      <c r="P415" s="34"/>
      <c r="Q415" s="34"/>
      <c r="R415" s="34"/>
      <c r="W415" s="232">
        <f t="shared" si="56"/>
        <v>35</v>
      </c>
      <c r="X415" s="347">
        <f t="shared" si="57"/>
        <v>0</v>
      </c>
      <c r="Y415" s="347">
        <f t="shared" si="58"/>
        <v>0</v>
      </c>
      <c r="Z415" s="347">
        <f t="shared" si="59"/>
        <v>0</v>
      </c>
      <c r="AA415" s="348">
        <f t="shared" si="60"/>
        <v>0</v>
      </c>
      <c r="AB415" s="348">
        <f t="shared" si="61"/>
        <v>0</v>
      </c>
      <c r="AC415" s="347">
        <f t="shared" si="62"/>
        <v>0</v>
      </c>
      <c r="AD415" s="348">
        <f t="shared" si="63"/>
        <v>0</v>
      </c>
      <c r="AH415" s="227">
        <v>35</v>
      </c>
      <c r="AI415" s="209">
        <v>0</v>
      </c>
      <c r="AJ415" s="225">
        <v>0</v>
      </c>
      <c r="AK415" s="209">
        <v>0</v>
      </c>
      <c r="AL415" s="209">
        <f t="shared" si="53"/>
        <v>0</v>
      </c>
      <c r="AM415" s="209">
        <f t="shared" si="54"/>
        <v>0</v>
      </c>
      <c r="AN415" s="209">
        <v>0</v>
      </c>
      <c r="AO415" s="209">
        <f t="shared" si="55"/>
        <v>0</v>
      </c>
    </row>
    <row r="416" spans="1:41" ht="20.100000000000001" customHeight="1" x14ac:dyDescent="0.25">
      <c r="A416" s="34"/>
      <c r="B416" s="34"/>
      <c r="C416" s="34"/>
      <c r="D416" s="34"/>
      <c r="E416" s="34"/>
      <c r="F416" s="34"/>
      <c r="G416" s="34"/>
      <c r="H416" s="34"/>
      <c r="I416" s="34"/>
      <c r="J416" s="34"/>
      <c r="K416" s="34"/>
      <c r="L416" s="34"/>
      <c r="M416" s="34"/>
      <c r="N416" s="34"/>
      <c r="O416" s="34"/>
      <c r="P416" s="34"/>
      <c r="Q416" s="34"/>
      <c r="R416" s="34"/>
      <c r="W416" s="232">
        <f t="shared" si="56"/>
        <v>36</v>
      </c>
      <c r="X416" s="347">
        <f t="shared" si="57"/>
        <v>0</v>
      </c>
      <c r="Y416" s="347">
        <f t="shared" si="58"/>
        <v>0</v>
      </c>
      <c r="Z416" s="347">
        <f t="shared" si="59"/>
        <v>0</v>
      </c>
      <c r="AA416" s="348">
        <f t="shared" si="60"/>
        <v>0</v>
      </c>
      <c r="AB416" s="348">
        <f t="shared" si="61"/>
        <v>0</v>
      </c>
      <c r="AC416" s="347">
        <f t="shared" si="62"/>
        <v>0</v>
      </c>
      <c r="AD416" s="348">
        <f t="shared" si="63"/>
        <v>0</v>
      </c>
      <c r="AH416" s="227">
        <v>36</v>
      </c>
      <c r="AI416" s="209">
        <v>0</v>
      </c>
      <c r="AJ416" s="225">
        <v>0</v>
      </c>
      <c r="AK416" s="209">
        <v>0</v>
      </c>
      <c r="AL416" s="209">
        <f t="shared" si="53"/>
        <v>0</v>
      </c>
      <c r="AM416" s="209">
        <f t="shared" si="54"/>
        <v>0</v>
      </c>
      <c r="AN416" s="209">
        <v>0</v>
      </c>
      <c r="AO416" s="209">
        <f t="shared" si="55"/>
        <v>0</v>
      </c>
    </row>
    <row r="417" spans="1:41" ht="20.100000000000001" customHeight="1" x14ac:dyDescent="0.25">
      <c r="A417" s="34"/>
      <c r="B417" s="34"/>
      <c r="C417" s="34"/>
      <c r="D417" s="34"/>
      <c r="E417" s="34"/>
      <c r="F417" s="34"/>
      <c r="G417" s="34"/>
      <c r="H417" s="34"/>
      <c r="I417" s="34"/>
      <c r="J417" s="34"/>
      <c r="K417" s="34"/>
      <c r="L417" s="34"/>
      <c r="M417" s="34"/>
      <c r="N417" s="34"/>
      <c r="O417" s="34"/>
      <c r="P417" s="34"/>
      <c r="Q417" s="34"/>
      <c r="R417" s="34"/>
      <c r="W417" s="232">
        <f t="shared" si="56"/>
        <v>37</v>
      </c>
      <c r="X417" s="347">
        <f t="shared" si="57"/>
        <v>0</v>
      </c>
      <c r="Y417" s="347">
        <f t="shared" si="58"/>
        <v>0</v>
      </c>
      <c r="Z417" s="347">
        <f t="shared" si="59"/>
        <v>0</v>
      </c>
      <c r="AA417" s="348">
        <f t="shared" si="60"/>
        <v>0</v>
      </c>
      <c r="AB417" s="348">
        <f t="shared" si="61"/>
        <v>0</v>
      </c>
      <c r="AC417" s="347">
        <f t="shared" si="62"/>
        <v>0</v>
      </c>
      <c r="AD417" s="348">
        <f t="shared" si="63"/>
        <v>0</v>
      </c>
      <c r="AH417" s="227">
        <v>37</v>
      </c>
      <c r="AI417" s="209">
        <v>0</v>
      </c>
      <c r="AJ417" s="225">
        <v>0</v>
      </c>
      <c r="AK417" s="209">
        <v>0</v>
      </c>
      <c r="AL417" s="209">
        <f t="shared" si="53"/>
        <v>0</v>
      </c>
      <c r="AM417" s="209">
        <f t="shared" si="54"/>
        <v>0</v>
      </c>
      <c r="AN417" s="209">
        <v>0</v>
      </c>
      <c r="AO417" s="209">
        <f t="shared" si="55"/>
        <v>0</v>
      </c>
    </row>
    <row r="418" spans="1:41" ht="20.100000000000001" customHeight="1" x14ac:dyDescent="0.25">
      <c r="A418" s="34"/>
      <c r="B418" s="34"/>
      <c r="C418" s="34"/>
      <c r="D418" s="34"/>
      <c r="E418" s="34"/>
      <c r="F418" s="34"/>
      <c r="G418" s="34"/>
      <c r="H418" s="34"/>
      <c r="I418" s="34"/>
      <c r="J418" s="34"/>
      <c r="K418" s="34"/>
      <c r="L418" s="34"/>
      <c r="M418" s="34"/>
      <c r="N418" s="34"/>
      <c r="O418" s="34"/>
      <c r="P418" s="34"/>
      <c r="Q418" s="34"/>
      <c r="R418" s="34"/>
      <c r="W418" s="232">
        <f t="shared" si="56"/>
        <v>38</v>
      </c>
      <c r="X418" s="347">
        <f t="shared" si="57"/>
        <v>0</v>
      </c>
      <c r="Y418" s="347">
        <f t="shared" si="58"/>
        <v>0</v>
      </c>
      <c r="Z418" s="347">
        <f t="shared" si="59"/>
        <v>0</v>
      </c>
      <c r="AA418" s="348">
        <f t="shared" si="60"/>
        <v>0</v>
      </c>
      <c r="AB418" s="348">
        <f t="shared" si="61"/>
        <v>0</v>
      </c>
      <c r="AC418" s="347">
        <f t="shared" si="62"/>
        <v>0</v>
      </c>
      <c r="AD418" s="348">
        <f t="shared" si="63"/>
        <v>0</v>
      </c>
      <c r="AH418" s="227">
        <v>38</v>
      </c>
      <c r="AI418" s="209">
        <v>0</v>
      </c>
      <c r="AJ418" s="225">
        <v>0</v>
      </c>
      <c r="AK418" s="209">
        <v>0</v>
      </c>
      <c r="AL418" s="209">
        <f t="shared" si="53"/>
        <v>0</v>
      </c>
      <c r="AM418" s="209">
        <f t="shared" si="54"/>
        <v>0</v>
      </c>
      <c r="AN418" s="209">
        <v>0</v>
      </c>
      <c r="AO418" s="209">
        <f t="shared" si="55"/>
        <v>0</v>
      </c>
    </row>
    <row r="419" spans="1:41" ht="20.100000000000001" customHeight="1" x14ac:dyDescent="0.25">
      <c r="A419" s="34"/>
      <c r="B419" s="34"/>
      <c r="C419" s="34"/>
      <c r="D419" s="34"/>
      <c r="E419" s="34"/>
      <c r="F419" s="34"/>
      <c r="G419" s="34"/>
      <c r="H419" s="34"/>
      <c r="I419" s="34"/>
      <c r="J419" s="34"/>
      <c r="K419" s="34"/>
      <c r="L419" s="34"/>
      <c r="M419" s="34"/>
      <c r="N419" s="34"/>
      <c r="O419" s="34"/>
      <c r="P419" s="34"/>
      <c r="Q419" s="34"/>
      <c r="R419" s="34"/>
      <c r="W419" s="232">
        <f t="shared" si="56"/>
        <v>39</v>
      </c>
      <c r="X419" s="347">
        <f t="shared" si="57"/>
        <v>0</v>
      </c>
      <c r="Y419" s="347">
        <f t="shared" si="58"/>
        <v>0</v>
      </c>
      <c r="Z419" s="347">
        <f t="shared" si="59"/>
        <v>0</v>
      </c>
      <c r="AA419" s="348">
        <f t="shared" si="60"/>
        <v>0</v>
      </c>
      <c r="AB419" s="348">
        <f t="shared" si="61"/>
        <v>0</v>
      </c>
      <c r="AC419" s="347">
        <f t="shared" si="62"/>
        <v>0</v>
      </c>
      <c r="AD419" s="348">
        <f t="shared" si="63"/>
        <v>0</v>
      </c>
      <c r="AH419" s="227">
        <v>39</v>
      </c>
      <c r="AI419" s="209">
        <v>0</v>
      </c>
      <c r="AJ419" s="225">
        <v>0</v>
      </c>
      <c r="AK419" s="209">
        <v>0</v>
      </c>
      <c r="AL419" s="209">
        <f t="shared" si="53"/>
        <v>0</v>
      </c>
      <c r="AM419" s="209">
        <f t="shared" si="54"/>
        <v>0</v>
      </c>
      <c r="AN419" s="209">
        <v>0</v>
      </c>
      <c r="AO419" s="209">
        <f t="shared" si="55"/>
        <v>0</v>
      </c>
    </row>
    <row r="420" spans="1:41" ht="20.100000000000001" customHeight="1" x14ac:dyDescent="0.25">
      <c r="A420" s="34"/>
      <c r="B420" s="34"/>
      <c r="C420" s="34"/>
      <c r="D420" s="34"/>
      <c r="E420" s="34"/>
      <c r="F420" s="34"/>
      <c r="G420" s="34"/>
      <c r="H420" s="34"/>
      <c r="I420" s="34"/>
      <c r="J420" s="34"/>
      <c r="K420" s="34"/>
      <c r="L420" s="34"/>
      <c r="M420" s="34"/>
      <c r="N420" s="34"/>
      <c r="O420" s="34"/>
      <c r="P420" s="34"/>
      <c r="Q420" s="34"/>
      <c r="R420" s="34"/>
      <c r="W420" s="232">
        <f t="shared" si="56"/>
        <v>40</v>
      </c>
      <c r="X420" s="347">
        <f t="shared" si="57"/>
        <v>0</v>
      </c>
      <c r="Y420" s="347">
        <f t="shared" si="58"/>
        <v>0</v>
      </c>
      <c r="Z420" s="347">
        <f t="shared" si="59"/>
        <v>0</v>
      </c>
      <c r="AA420" s="348">
        <f t="shared" si="60"/>
        <v>0</v>
      </c>
      <c r="AB420" s="348">
        <f t="shared" si="61"/>
        <v>0</v>
      </c>
      <c r="AC420" s="347">
        <f t="shared" si="62"/>
        <v>0</v>
      </c>
      <c r="AD420" s="348">
        <f t="shared" si="63"/>
        <v>0</v>
      </c>
      <c r="AH420" s="227">
        <v>40</v>
      </c>
      <c r="AI420" s="209">
        <v>0</v>
      </c>
      <c r="AJ420" s="225">
        <v>0</v>
      </c>
      <c r="AK420" s="209">
        <v>0</v>
      </c>
      <c r="AL420" s="209">
        <f t="shared" si="53"/>
        <v>0</v>
      </c>
      <c r="AM420" s="209">
        <f t="shared" si="54"/>
        <v>0</v>
      </c>
      <c r="AN420" s="209">
        <v>0</v>
      </c>
      <c r="AO420" s="209">
        <f t="shared" si="55"/>
        <v>0</v>
      </c>
    </row>
    <row r="421" spans="1:41" ht="20.100000000000001" customHeight="1" x14ac:dyDescent="0.25">
      <c r="A421" s="34"/>
      <c r="B421" s="34"/>
      <c r="C421" s="34"/>
      <c r="D421" s="34"/>
      <c r="E421" s="34"/>
      <c r="F421" s="34"/>
      <c r="G421" s="34"/>
      <c r="H421" s="34"/>
      <c r="I421" s="34"/>
      <c r="J421" s="34"/>
      <c r="K421" s="34"/>
      <c r="L421" s="34"/>
      <c r="M421" s="34"/>
      <c r="N421" s="34"/>
      <c r="O421" s="34"/>
      <c r="P421" s="34"/>
      <c r="Q421" s="34"/>
      <c r="R421" s="34"/>
      <c r="W421" s="232">
        <f t="shared" si="56"/>
        <v>41</v>
      </c>
      <c r="X421" s="347">
        <f t="shared" si="57"/>
        <v>0</v>
      </c>
      <c r="Y421" s="347">
        <f t="shared" si="58"/>
        <v>0</v>
      </c>
      <c r="Z421" s="347">
        <f t="shared" si="59"/>
        <v>0</v>
      </c>
      <c r="AA421" s="348">
        <f t="shared" si="60"/>
        <v>0</v>
      </c>
      <c r="AB421" s="348">
        <f t="shared" si="61"/>
        <v>0</v>
      </c>
      <c r="AC421" s="347">
        <f t="shared" si="62"/>
        <v>0</v>
      </c>
      <c r="AD421" s="348">
        <f t="shared" si="63"/>
        <v>0</v>
      </c>
      <c r="AH421" s="227">
        <v>41</v>
      </c>
      <c r="AI421" s="209">
        <v>0</v>
      </c>
      <c r="AJ421" s="225">
        <v>0</v>
      </c>
      <c r="AK421" s="209">
        <v>0</v>
      </c>
      <c r="AL421" s="209">
        <f t="shared" si="53"/>
        <v>0</v>
      </c>
      <c r="AM421" s="209">
        <f t="shared" si="54"/>
        <v>0</v>
      </c>
      <c r="AN421" s="209">
        <v>0</v>
      </c>
      <c r="AO421" s="209">
        <f t="shared" si="55"/>
        <v>0</v>
      </c>
    </row>
    <row r="422" spans="1:41" ht="20.100000000000001" customHeight="1" x14ac:dyDescent="0.25">
      <c r="A422" s="34"/>
      <c r="B422" s="34"/>
      <c r="C422" s="34"/>
      <c r="D422" s="34"/>
      <c r="E422" s="34"/>
      <c r="F422" s="34"/>
      <c r="G422" s="34"/>
      <c r="H422" s="34"/>
      <c r="I422" s="34"/>
      <c r="J422" s="34"/>
      <c r="K422" s="34"/>
      <c r="L422" s="34"/>
      <c r="M422" s="34"/>
      <c r="N422" s="34"/>
      <c r="O422" s="34"/>
      <c r="P422" s="34"/>
      <c r="Q422" s="34"/>
      <c r="R422" s="34"/>
      <c r="W422" s="232">
        <f t="shared" si="56"/>
        <v>42</v>
      </c>
      <c r="X422" s="347">
        <f t="shared" si="57"/>
        <v>0</v>
      </c>
      <c r="Y422" s="347">
        <f t="shared" si="58"/>
        <v>0</v>
      </c>
      <c r="Z422" s="347">
        <f t="shared" si="59"/>
        <v>0</v>
      </c>
      <c r="AA422" s="348">
        <f t="shared" si="60"/>
        <v>0</v>
      </c>
      <c r="AB422" s="348">
        <f t="shared" si="61"/>
        <v>0</v>
      </c>
      <c r="AC422" s="347">
        <f t="shared" si="62"/>
        <v>0</v>
      </c>
      <c r="AD422" s="348">
        <f t="shared" si="63"/>
        <v>0</v>
      </c>
      <c r="AH422" s="227">
        <v>42</v>
      </c>
      <c r="AI422" s="209">
        <v>0</v>
      </c>
      <c r="AJ422" s="225">
        <v>0</v>
      </c>
      <c r="AK422" s="209">
        <v>0</v>
      </c>
      <c r="AL422" s="209">
        <f t="shared" si="53"/>
        <v>0</v>
      </c>
      <c r="AM422" s="209">
        <f t="shared" si="54"/>
        <v>0</v>
      </c>
      <c r="AN422" s="209">
        <v>0</v>
      </c>
      <c r="AO422" s="209">
        <f t="shared" si="55"/>
        <v>0</v>
      </c>
    </row>
    <row r="423" spans="1:41" ht="20.100000000000001" customHeight="1" x14ac:dyDescent="0.25">
      <c r="A423" s="34"/>
      <c r="B423" s="34"/>
      <c r="C423" s="34"/>
      <c r="D423" s="34"/>
      <c r="E423" s="34"/>
      <c r="F423" s="34"/>
      <c r="G423" s="34"/>
      <c r="H423" s="34"/>
      <c r="I423" s="34"/>
      <c r="J423" s="34"/>
      <c r="K423" s="34"/>
      <c r="L423" s="34"/>
      <c r="M423" s="34"/>
      <c r="N423" s="34"/>
      <c r="O423" s="34"/>
      <c r="P423" s="34"/>
      <c r="Q423" s="34"/>
      <c r="R423" s="34"/>
      <c r="W423" s="232">
        <f t="shared" si="56"/>
        <v>43</v>
      </c>
      <c r="X423" s="347">
        <f t="shared" si="57"/>
        <v>0</v>
      </c>
      <c r="Y423" s="347">
        <f t="shared" si="58"/>
        <v>0</v>
      </c>
      <c r="Z423" s="347">
        <f t="shared" si="59"/>
        <v>0</v>
      </c>
      <c r="AA423" s="348">
        <f t="shared" si="60"/>
        <v>0</v>
      </c>
      <c r="AB423" s="348">
        <f t="shared" si="61"/>
        <v>0</v>
      </c>
      <c r="AC423" s="347">
        <f t="shared" si="62"/>
        <v>0</v>
      </c>
      <c r="AD423" s="348">
        <f t="shared" si="63"/>
        <v>0</v>
      </c>
      <c r="AH423" s="227">
        <v>43</v>
      </c>
      <c r="AI423" s="209">
        <v>0</v>
      </c>
      <c r="AJ423" s="225">
        <v>0</v>
      </c>
      <c r="AK423" s="209">
        <v>0</v>
      </c>
      <c r="AL423" s="209">
        <f t="shared" si="53"/>
        <v>0</v>
      </c>
      <c r="AM423" s="209">
        <f t="shared" si="54"/>
        <v>0</v>
      </c>
      <c r="AN423" s="209">
        <v>0</v>
      </c>
      <c r="AO423" s="209">
        <f t="shared" si="55"/>
        <v>0</v>
      </c>
    </row>
    <row r="424" spans="1:41" ht="20.100000000000001" customHeight="1" x14ac:dyDescent="0.25">
      <c r="A424" s="34"/>
      <c r="B424" s="34"/>
      <c r="C424" s="34"/>
      <c r="D424" s="34"/>
      <c r="E424" s="34"/>
      <c r="F424" s="34"/>
      <c r="G424" s="34"/>
      <c r="H424" s="34"/>
      <c r="I424" s="34"/>
      <c r="J424" s="34"/>
      <c r="K424" s="34"/>
      <c r="L424" s="34"/>
      <c r="M424" s="34"/>
      <c r="N424" s="34"/>
      <c r="O424" s="34"/>
      <c r="P424" s="34"/>
      <c r="Q424" s="34"/>
      <c r="R424" s="34"/>
      <c r="W424" s="232">
        <f t="shared" si="56"/>
        <v>44</v>
      </c>
      <c r="X424" s="347">
        <f t="shared" si="57"/>
        <v>0</v>
      </c>
      <c r="Y424" s="347">
        <f t="shared" si="58"/>
        <v>0</v>
      </c>
      <c r="Z424" s="347">
        <f t="shared" si="59"/>
        <v>0</v>
      </c>
      <c r="AA424" s="348">
        <f t="shared" si="60"/>
        <v>0</v>
      </c>
      <c r="AB424" s="348">
        <f t="shared" si="61"/>
        <v>0</v>
      </c>
      <c r="AC424" s="347">
        <f t="shared" si="62"/>
        <v>0</v>
      </c>
      <c r="AD424" s="348">
        <f t="shared" si="63"/>
        <v>0</v>
      </c>
      <c r="AH424" s="227">
        <v>44</v>
      </c>
      <c r="AI424" s="209">
        <v>0</v>
      </c>
      <c r="AJ424" s="225">
        <v>0</v>
      </c>
      <c r="AK424" s="209">
        <v>0</v>
      </c>
      <c r="AL424" s="209">
        <f t="shared" si="53"/>
        <v>0</v>
      </c>
      <c r="AM424" s="209">
        <f t="shared" si="54"/>
        <v>0</v>
      </c>
      <c r="AN424" s="209">
        <v>0</v>
      </c>
      <c r="AO424" s="209">
        <f t="shared" si="55"/>
        <v>0</v>
      </c>
    </row>
    <row r="425" spans="1:41" ht="20.100000000000001" customHeight="1" x14ac:dyDescent="0.25">
      <c r="A425" s="34"/>
      <c r="B425" s="34"/>
      <c r="C425" s="34"/>
      <c r="D425" s="34"/>
      <c r="E425" s="34"/>
      <c r="F425" s="34"/>
      <c r="G425" s="34"/>
      <c r="H425" s="34"/>
      <c r="I425" s="34"/>
      <c r="J425" s="34"/>
      <c r="K425" s="34"/>
      <c r="L425" s="34"/>
      <c r="M425" s="34"/>
      <c r="N425" s="34"/>
      <c r="O425" s="34"/>
      <c r="P425" s="34"/>
      <c r="Q425" s="34"/>
      <c r="R425" s="34"/>
      <c r="W425" s="232">
        <f t="shared" si="56"/>
        <v>45</v>
      </c>
      <c r="X425" s="347">
        <f t="shared" si="57"/>
        <v>0</v>
      </c>
      <c r="Y425" s="347">
        <f t="shared" si="58"/>
        <v>0</v>
      </c>
      <c r="Z425" s="347">
        <f t="shared" si="59"/>
        <v>0</v>
      </c>
      <c r="AA425" s="348">
        <f t="shared" si="60"/>
        <v>0</v>
      </c>
      <c r="AB425" s="348">
        <f t="shared" si="61"/>
        <v>0</v>
      </c>
      <c r="AC425" s="347">
        <f t="shared" si="62"/>
        <v>0</v>
      </c>
      <c r="AD425" s="348">
        <f t="shared" si="63"/>
        <v>0</v>
      </c>
      <c r="AH425" s="227">
        <v>45</v>
      </c>
      <c r="AI425" s="209">
        <v>0</v>
      </c>
      <c r="AJ425" s="225">
        <v>0</v>
      </c>
      <c r="AK425" s="209">
        <v>0</v>
      </c>
      <c r="AL425" s="209">
        <f t="shared" si="53"/>
        <v>0</v>
      </c>
      <c r="AM425" s="209">
        <f t="shared" si="54"/>
        <v>0</v>
      </c>
      <c r="AN425" s="209">
        <v>0</v>
      </c>
      <c r="AO425" s="209">
        <f t="shared" si="55"/>
        <v>0</v>
      </c>
    </row>
    <row r="426" spans="1:41" ht="20.100000000000001" customHeight="1" x14ac:dyDescent="0.25">
      <c r="A426" s="34"/>
      <c r="B426" s="34"/>
      <c r="C426" s="34"/>
      <c r="D426" s="34"/>
      <c r="E426" s="34"/>
      <c r="F426" s="34"/>
      <c r="G426" s="34"/>
      <c r="H426" s="34"/>
      <c r="I426" s="34"/>
      <c r="J426" s="34"/>
      <c r="K426" s="34"/>
      <c r="L426" s="34"/>
      <c r="M426" s="34"/>
      <c r="N426" s="34"/>
      <c r="O426" s="34"/>
      <c r="P426" s="34"/>
      <c r="Q426" s="34"/>
      <c r="R426" s="34"/>
      <c r="W426" s="232">
        <f t="shared" si="56"/>
        <v>46</v>
      </c>
      <c r="X426" s="347">
        <f t="shared" si="57"/>
        <v>0</v>
      </c>
      <c r="Y426" s="347">
        <f t="shared" si="58"/>
        <v>0</v>
      </c>
      <c r="Z426" s="347">
        <f t="shared" si="59"/>
        <v>0</v>
      </c>
      <c r="AA426" s="348">
        <f t="shared" si="60"/>
        <v>0</v>
      </c>
      <c r="AB426" s="348">
        <f t="shared" si="61"/>
        <v>0</v>
      </c>
      <c r="AC426" s="347">
        <f t="shared" si="62"/>
        <v>0</v>
      </c>
      <c r="AD426" s="348">
        <f t="shared" si="63"/>
        <v>0</v>
      </c>
      <c r="AH426" s="227">
        <v>46</v>
      </c>
      <c r="AI426" s="209">
        <v>0</v>
      </c>
      <c r="AJ426" s="225">
        <v>0</v>
      </c>
      <c r="AK426" s="209">
        <v>0</v>
      </c>
      <c r="AL426" s="209">
        <f t="shared" si="53"/>
        <v>0</v>
      </c>
      <c r="AM426" s="209">
        <f t="shared" si="54"/>
        <v>0</v>
      </c>
      <c r="AN426" s="209">
        <v>0</v>
      </c>
      <c r="AO426" s="209">
        <f t="shared" si="55"/>
        <v>0</v>
      </c>
    </row>
    <row r="427" spans="1:41" ht="20.100000000000001" customHeight="1" x14ac:dyDescent="0.25">
      <c r="A427" s="34"/>
      <c r="B427" s="34"/>
      <c r="C427" s="34"/>
      <c r="D427" s="34"/>
      <c r="E427" s="34"/>
      <c r="F427" s="34"/>
      <c r="G427" s="34"/>
      <c r="H427" s="34"/>
      <c r="I427" s="34"/>
      <c r="J427" s="34"/>
      <c r="K427" s="34"/>
      <c r="L427" s="34"/>
      <c r="M427" s="34"/>
      <c r="N427" s="34"/>
      <c r="O427" s="34"/>
      <c r="P427" s="34"/>
      <c r="Q427" s="34"/>
      <c r="R427" s="34"/>
      <c r="W427" s="232">
        <f t="shared" si="56"/>
        <v>47</v>
      </c>
      <c r="X427" s="347">
        <f t="shared" si="57"/>
        <v>0</v>
      </c>
      <c r="Y427" s="347">
        <f t="shared" si="58"/>
        <v>0</v>
      </c>
      <c r="Z427" s="347">
        <f t="shared" si="59"/>
        <v>0</v>
      </c>
      <c r="AA427" s="348">
        <f t="shared" si="60"/>
        <v>0</v>
      </c>
      <c r="AB427" s="348">
        <f t="shared" si="61"/>
        <v>0</v>
      </c>
      <c r="AC427" s="347">
        <f t="shared" si="62"/>
        <v>0</v>
      </c>
      <c r="AD427" s="348">
        <f t="shared" si="63"/>
        <v>0</v>
      </c>
      <c r="AH427" s="227">
        <v>47</v>
      </c>
      <c r="AI427" s="209">
        <v>0</v>
      </c>
      <c r="AJ427" s="225">
        <v>0</v>
      </c>
      <c r="AK427" s="209">
        <v>0</v>
      </c>
      <c r="AL427" s="209">
        <f t="shared" si="53"/>
        <v>0</v>
      </c>
      <c r="AM427" s="209">
        <f t="shared" si="54"/>
        <v>0</v>
      </c>
      <c r="AN427" s="209">
        <v>0</v>
      </c>
      <c r="AO427" s="209">
        <f t="shared" si="55"/>
        <v>0</v>
      </c>
    </row>
    <row r="428" spans="1:41" ht="20.100000000000001" customHeight="1" x14ac:dyDescent="0.25">
      <c r="A428" s="34"/>
      <c r="B428" s="34"/>
      <c r="C428" s="34"/>
      <c r="D428" s="34"/>
      <c r="E428" s="34"/>
      <c r="F428" s="34"/>
      <c r="G428" s="34"/>
      <c r="H428" s="34"/>
      <c r="I428" s="34"/>
      <c r="J428" s="34"/>
      <c r="K428" s="34"/>
      <c r="L428" s="34"/>
      <c r="M428" s="34"/>
      <c r="N428" s="34"/>
      <c r="O428" s="34"/>
      <c r="P428" s="34"/>
      <c r="Q428" s="34"/>
      <c r="R428" s="34"/>
      <c r="W428" s="232">
        <f t="shared" si="56"/>
        <v>48</v>
      </c>
      <c r="X428" s="347">
        <f t="shared" si="57"/>
        <v>0</v>
      </c>
      <c r="Y428" s="347">
        <f t="shared" si="58"/>
        <v>0</v>
      </c>
      <c r="Z428" s="347">
        <f t="shared" si="59"/>
        <v>0</v>
      </c>
      <c r="AA428" s="348">
        <f t="shared" si="60"/>
        <v>0</v>
      </c>
      <c r="AB428" s="348">
        <f t="shared" si="61"/>
        <v>0</v>
      </c>
      <c r="AC428" s="347">
        <f t="shared" si="62"/>
        <v>0</v>
      </c>
      <c r="AD428" s="348">
        <f t="shared" si="63"/>
        <v>0</v>
      </c>
      <c r="AH428" s="227">
        <v>48</v>
      </c>
      <c r="AI428" s="209">
        <v>0</v>
      </c>
      <c r="AJ428" s="225">
        <v>0</v>
      </c>
      <c r="AK428" s="209">
        <v>0</v>
      </c>
      <c r="AL428" s="209">
        <f t="shared" si="53"/>
        <v>0</v>
      </c>
      <c r="AM428" s="209">
        <f t="shared" si="54"/>
        <v>0</v>
      </c>
      <c r="AN428" s="209">
        <v>0</v>
      </c>
      <c r="AO428" s="209">
        <f t="shared" si="55"/>
        <v>0</v>
      </c>
    </row>
    <row r="429" spans="1:41" ht="20.100000000000001" customHeight="1" x14ac:dyDescent="0.25">
      <c r="A429" s="34"/>
      <c r="B429" s="34"/>
      <c r="C429" s="34"/>
      <c r="D429" s="34"/>
      <c r="E429" s="34"/>
      <c r="F429" s="34"/>
      <c r="G429" s="34"/>
      <c r="H429" s="34"/>
      <c r="I429" s="34"/>
      <c r="J429" s="34"/>
      <c r="K429" s="34"/>
      <c r="L429" s="34"/>
      <c r="M429" s="34"/>
      <c r="N429" s="34"/>
      <c r="O429" s="34"/>
      <c r="P429" s="34"/>
      <c r="Q429" s="34"/>
      <c r="R429" s="34"/>
      <c r="W429" s="232">
        <f t="shared" si="56"/>
        <v>49</v>
      </c>
      <c r="X429" s="347">
        <f t="shared" si="57"/>
        <v>0</v>
      </c>
      <c r="Y429" s="347">
        <f t="shared" si="58"/>
        <v>0</v>
      </c>
      <c r="Z429" s="347">
        <f t="shared" si="59"/>
        <v>0</v>
      </c>
      <c r="AA429" s="348">
        <f t="shared" si="60"/>
        <v>0</v>
      </c>
      <c r="AB429" s="348">
        <f t="shared" si="61"/>
        <v>0</v>
      </c>
      <c r="AC429" s="347">
        <f t="shared" si="62"/>
        <v>0</v>
      </c>
      <c r="AD429" s="348">
        <f t="shared" si="63"/>
        <v>0</v>
      </c>
      <c r="AH429" s="227">
        <v>49</v>
      </c>
      <c r="AI429" s="209">
        <v>0</v>
      </c>
      <c r="AJ429" s="225">
        <v>0</v>
      </c>
      <c r="AK429" s="209">
        <v>0</v>
      </c>
      <c r="AL429" s="209">
        <f t="shared" si="53"/>
        <v>0</v>
      </c>
      <c r="AM429" s="209">
        <f t="shared" si="54"/>
        <v>0</v>
      </c>
      <c r="AN429" s="209">
        <v>0</v>
      </c>
      <c r="AO429" s="209">
        <f t="shared" si="55"/>
        <v>0</v>
      </c>
    </row>
    <row r="430" spans="1:41" ht="20.100000000000001" customHeight="1" x14ac:dyDescent="0.25">
      <c r="A430" s="34"/>
      <c r="B430" s="34"/>
      <c r="C430" s="34"/>
      <c r="D430" s="34"/>
      <c r="E430" s="34"/>
      <c r="F430" s="34"/>
      <c r="G430" s="34"/>
      <c r="H430" s="34"/>
      <c r="I430" s="34"/>
      <c r="J430" s="34"/>
      <c r="K430" s="34"/>
      <c r="L430" s="34"/>
      <c r="M430" s="34"/>
      <c r="N430" s="34"/>
      <c r="O430" s="34"/>
      <c r="P430" s="34"/>
      <c r="Q430" s="34"/>
      <c r="R430" s="34"/>
      <c r="W430" s="232">
        <f t="shared" si="56"/>
        <v>50</v>
      </c>
      <c r="X430" s="347">
        <f t="shared" si="57"/>
        <v>0</v>
      </c>
      <c r="Y430" s="347">
        <f t="shared" si="58"/>
        <v>0</v>
      </c>
      <c r="Z430" s="347">
        <f t="shared" si="59"/>
        <v>0</v>
      </c>
      <c r="AA430" s="348">
        <f t="shared" si="60"/>
        <v>0</v>
      </c>
      <c r="AB430" s="348">
        <f t="shared" si="61"/>
        <v>0</v>
      </c>
      <c r="AC430" s="347">
        <f t="shared" si="62"/>
        <v>0</v>
      </c>
      <c r="AD430" s="348">
        <f t="shared" si="63"/>
        <v>0</v>
      </c>
      <c r="AH430" s="227">
        <v>50</v>
      </c>
      <c r="AI430" s="209">
        <v>0</v>
      </c>
      <c r="AJ430" s="225">
        <v>0</v>
      </c>
      <c r="AK430" s="209">
        <v>0</v>
      </c>
      <c r="AL430" s="209">
        <f t="shared" si="53"/>
        <v>0</v>
      </c>
      <c r="AM430" s="209">
        <f t="shared" si="54"/>
        <v>0</v>
      </c>
      <c r="AN430" s="209">
        <v>0</v>
      </c>
      <c r="AO430" s="209">
        <f t="shared" si="55"/>
        <v>0</v>
      </c>
    </row>
    <row r="431" spans="1:41" ht="20.100000000000001" customHeight="1" x14ac:dyDescent="0.25">
      <c r="A431" s="34"/>
      <c r="B431" s="34"/>
      <c r="C431" s="34"/>
      <c r="D431" s="34"/>
      <c r="E431" s="34"/>
      <c r="F431" s="34"/>
      <c r="G431" s="34"/>
      <c r="H431" s="34"/>
      <c r="I431" s="34"/>
      <c r="J431" s="34"/>
      <c r="K431" s="34"/>
      <c r="L431" s="34"/>
      <c r="M431" s="34"/>
      <c r="N431" s="34"/>
      <c r="O431" s="34"/>
      <c r="P431" s="34"/>
      <c r="Q431" s="34"/>
      <c r="R431" s="34"/>
      <c r="W431" s="232">
        <f t="shared" si="56"/>
        <v>51</v>
      </c>
      <c r="X431" s="347">
        <f t="shared" si="57"/>
        <v>0</v>
      </c>
      <c r="Y431" s="347">
        <f t="shared" si="58"/>
        <v>0</v>
      </c>
      <c r="Z431" s="347">
        <f t="shared" si="59"/>
        <v>0</v>
      </c>
      <c r="AA431" s="348">
        <f t="shared" si="60"/>
        <v>0</v>
      </c>
      <c r="AB431" s="348">
        <f t="shared" si="61"/>
        <v>0</v>
      </c>
      <c r="AC431" s="347">
        <f t="shared" si="62"/>
        <v>0</v>
      </c>
      <c r="AD431" s="348">
        <f t="shared" si="63"/>
        <v>0</v>
      </c>
      <c r="AH431" s="227">
        <v>51</v>
      </c>
      <c r="AI431" s="209">
        <v>0</v>
      </c>
      <c r="AJ431" s="225">
        <v>0</v>
      </c>
      <c r="AK431" s="209">
        <v>0</v>
      </c>
      <c r="AL431" s="209">
        <f t="shared" si="53"/>
        <v>0</v>
      </c>
      <c r="AM431" s="209">
        <f t="shared" si="54"/>
        <v>0</v>
      </c>
      <c r="AN431" s="209">
        <v>0</v>
      </c>
      <c r="AO431" s="209">
        <f t="shared" si="55"/>
        <v>0</v>
      </c>
    </row>
    <row r="432" spans="1:41" ht="20.100000000000001" customHeight="1" x14ac:dyDescent="0.25">
      <c r="A432" s="34"/>
      <c r="B432" s="34"/>
      <c r="C432" s="34"/>
      <c r="D432" s="34"/>
      <c r="E432" s="34"/>
      <c r="F432" s="34"/>
      <c r="G432" s="34"/>
      <c r="H432" s="34"/>
      <c r="I432" s="34"/>
      <c r="J432" s="34"/>
      <c r="K432" s="34"/>
      <c r="L432" s="34"/>
      <c r="M432" s="34"/>
      <c r="N432" s="34"/>
      <c r="O432" s="34"/>
      <c r="P432" s="34"/>
      <c r="Q432" s="34"/>
      <c r="R432" s="34"/>
      <c r="W432" s="232">
        <f t="shared" si="56"/>
        <v>52</v>
      </c>
      <c r="X432" s="347">
        <f t="shared" si="57"/>
        <v>0</v>
      </c>
      <c r="Y432" s="347">
        <f t="shared" si="58"/>
        <v>0</v>
      </c>
      <c r="Z432" s="347">
        <f t="shared" si="59"/>
        <v>0</v>
      </c>
      <c r="AA432" s="348">
        <f t="shared" si="60"/>
        <v>0</v>
      </c>
      <c r="AB432" s="348">
        <f t="shared" si="61"/>
        <v>0</v>
      </c>
      <c r="AC432" s="347">
        <f t="shared" si="62"/>
        <v>0</v>
      </c>
      <c r="AD432" s="348">
        <f t="shared" si="63"/>
        <v>0</v>
      </c>
      <c r="AH432" s="227">
        <v>52</v>
      </c>
      <c r="AI432" s="209">
        <v>0</v>
      </c>
      <c r="AJ432" s="225">
        <v>0</v>
      </c>
      <c r="AK432" s="209">
        <v>0</v>
      </c>
      <c r="AL432" s="209">
        <f t="shared" si="53"/>
        <v>0</v>
      </c>
      <c r="AM432" s="209">
        <f t="shared" si="54"/>
        <v>0</v>
      </c>
      <c r="AN432" s="209">
        <v>0</v>
      </c>
      <c r="AO432" s="209">
        <f t="shared" si="55"/>
        <v>0</v>
      </c>
    </row>
    <row r="433" spans="23:41" ht="20.100000000000001" customHeight="1" x14ac:dyDescent="0.25">
      <c r="W433" s="232">
        <f t="shared" si="56"/>
        <v>53</v>
      </c>
      <c r="X433" s="347">
        <f t="shared" si="57"/>
        <v>0</v>
      </c>
      <c r="Y433" s="347">
        <f t="shared" si="58"/>
        <v>0</v>
      </c>
      <c r="Z433" s="347">
        <f t="shared" si="59"/>
        <v>0</v>
      </c>
      <c r="AA433" s="348">
        <f t="shared" si="60"/>
        <v>0</v>
      </c>
      <c r="AB433" s="348">
        <f t="shared" si="61"/>
        <v>0</v>
      </c>
      <c r="AC433" s="347">
        <f t="shared" si="62"/>
        <v>0</v>
      </c>
      <c r="AD433" s="348">
        <f t="shared" si="63"/>
        <v>0</v>
      </c>
      <c r="AH433" s="227">
        <v>53</v>
      </c>
      <c r="AI433" s="209">
        <v>0</v>
      </c>
      <c r="AJ433" s="225">
        <v>0</v>
      </c>
      <c r="AK433" s="209">
        <v>0</v>
      </c>
      <c r="AL433" s="209">
        <f t="shared" si="53"/>
        <v>0</v>
      </c>
      <c r="AM433" s="209">
        <f t="shared" si="54"/>
        <v>0</v>
      </c>
      <c r="AN433" s="209">
        <v>0</v>
      </c>
      <c r="AO433" s="209">
        <f t="shared" si="55"/>
        <v>0</v>
      </c>
    </row>
    <row r="434" spans="23:41" ht="20.100000000000001" customHeight="1" x14ac:dyDescent="0.25">
      <c r="W434" s="232">
        <f t="shared" si="56"/>
        <v>54</v>
      </c>
      <c r="X434" s="347">
        <f t="shared" si="57"/>
        <v>0</v>
      </c>
      <c r="Y434" s="347">
        <f t="shared" si="58"/>
        <v>0</v>
      </c>
      <c r="Z434" s="347">
        <f t="shared" si="59"/>
        <v>0</v>
      </c>
      <c r="AA434" s="348">
        <f t="shared" si="60"/>
        <v>0</v>
      </c>
      <c r="AB434" s="348">
        <f t="shared" si="61"/>
        <v>0</v>
      </c>
      <c r="AC434" s="347">
        <f t="shared" si="62"/>
        <v>0</v>
      </c>
      <c r="AD434" s="348">
        <f t="shared" si="63"/>
        <v>0</v>
      </c>
      <c r="AH434" s="227">
        <v>54</v>
      </c>
      <c r="AI434" s="209">
        <v>0</v>
      </c>
      <c r="AJ434" s="225">
        <v>0</v>
      </c>
      <c r="AK434" s="209">
        <v>0</v>
      </c>
      <c r="AL434" s="209">
        <f t="shared" si="53"/>
        <v>0</v>
      </c>
      <c r="AM434" s="209">
        <f t="shared" si="54"/>
        <v>0</v>
      </c>
      <c r="AN434" s="209">
        <v>0</v>
      </c>
      <c r="AO434" s="209">
        <f t="shared" si="55"/>
        <v>0</v>
      </c>
    </row>
    <row r="435" spans="23:41" ht="20.100000000000001" customHeight="1" x14ac:dyDescent="0.25">
      <c r="W435" s="232">
        <f t="shared" si="56"/>
        <v>55</v>
      </c>
      <c r="X435" s="347">
        <f t="shared" si="57"/>
        <v>0</v>
      </c>
      <c r="Y435" s="347">
        <f t="shared" si="58"/>
        <v>0</v>
      </c>
      <c r="Z435" s="347">
        <f t="shared" si="59"/>
        <v>0</v>
      </c>
      <c r="AA435" s="348">
        <f t="shared" si="60"/>
        <v>0</v>
      </c>
      <c r="AB435" s="348">
        <f t="shared" si="61"/>
        <v>0</v>
      </c>
      <c r="AC435" s="347">
        <f t="shared" si="62"/>
        <v>0</v>
      </c>
      <c r="AD435" s="348">
        <f t="shared" si="63"/>
        <v>0</v>
      </c>
      <c r="AH435" s="227">
        <v>55</v>
      </c>
      <c r="AI435" s="209">
        <v>0</v>
      </c>
      <c r="AJ435" s="225">
        <v>0</v>
      </c>
      <c r="AK435" s="209">
        <v>0</v>
      </c>
      <c r="AL435" s="209">
        <f t="shared" si="53"/>
        <v>0</v>
      </c>
      <c r="AM435" s="209">
        <f t="shared" si="54"/>
        <v>0</v>
      </c>
      <c r="AN435" s="209">
        <v>0</v>
      </c>
      <c r="AO435" s="209">
        <f t="shared" si="55"/>
        <v>0</v>
      </c>
    </row>
    <row r="436" spans="23:41" ht="20.100000000000001" customHeight="1" x14ac:dyDescent="0.25">
      <c r="W436" s="232">
        <f t="shared" si="56"/>
        <v>56</v>
      </c>
      <c r="X436" s="347">
        <f t="shared" si="57"/>
        <v>0</v>
      </c>
      <c r="Y436" s="347">
        <f t="shared" si="58"/>
        <v>0</v>
      </c>
      <c r="Z436" s="347">
        <f t="shared" si="59"/>
        <v>0</v>
      </c>
      <c r="AA436" s="348">
        <f t="shared" si="60"/>
        <v>0</v>
      </c>
      <c r="AB436" s="348">
        <f t="shared" si="61"/>
        <v>0</v>
      </c>
      <c r="AC436" s="347">
        <f t="shared" si="62"/>
        <v>0</v>
      </c>
      <c r="AD436" s="348">
        <f t="shared" si="63"/>
        <v>0</v>
      </c>
      <c r="AH436" s="227">
        <v>56</v>
      </c>
      <c r="AI436" s="209">
        <v>0</v>
      </c>
      <c r="AJ436" s="225">
        <v>0</v>
      </c>
      <c r="AK436" s="209">
        <v>0</v>
      </c>
      <c r="AL436" s="209">
        <f t="shared" si="53"/>
        <v>0</v>
      </c>
      <c r="AM436" s="209">
        <f t="shared" si="54"/>
        <v>0</v>
      </c>
      <c r="AN436" s="209">
        <v>0</v>
      </c>
      <c r="AO436" s="209">
        <f t="shared" si="55"/>
        <v>0</v>
      </c>
    </row>
    <row r="437" spans="23:41" ht="20.100000000000001" customHeight="1" x14ac:dyDescent="0.25">
      <c r="W437" s="232">
        <f t="shared" si="56"/>
        <v>57</v>
      </c>
      <c r="X437" s="347">
        <f t="shared" si="57"/>
        <v>0</v>
      </c>
      <c r="Y437" s="347">
        <f t="shared" si="58"/>
        <v>0</v>
      </c>
      <c r="Z437" s="347">
        <f t="shared" si="59"/>
        <v>0</v>
      </c>
      <c r="AA437" s="348">
        <f t="shared" si="60"/>
        <v>0</v>
      </c>
      <c r="AB437" s="348">
        <f t="shared" si="61"/>
        <v>0</v>
      </c>
      <c r="AC437" s="347">
        <f t="shared" si="62"/>
        <v>0</v>
      </c>
      <c r="AD437" s="348">
        <f t="shared" si="63"/>
        <v>0</v>
      </c>
      <c r="AH437" s="227">
        <v>57</v>
      </c>
      <c r="AI437" s="209">
        <v>0</v>
      </c>
      <c r="AJ437" s="225">
        <v>0</v>
      </c>
      <c r="AK437" s="209">
        <v>0</v>
      </c>
      <c r="AL437" s="209">
        <f t="shared" si="53"/>
        <v>0</v>
      </c>
      <c r="AM437" s="209">
        <f t="shared" si="54"/>
        <v>0</v>
      </c>
      <c r="AN437" s="209">
        <v>0</v>
      </c>
      <c r="AO437" s="209">
        <f t="shared" si="55"/>
        <v>0</v>
      </c>
    </row>
    <row r="438" spans="23:41" ht="20.100000000000001" customHeight="1" x14ac:dyDescent="0.25">
      <c r="W438" s="232">
        <f t="shared" si="56"/>
        <v>58</v>
      </c>
      <c r="X438" s="347">
        <f t="shared" si="57"/>
        <v>0</v>
      </c>
      <c r="Y438" s="347">
        <f t="shared" si="58"/>
        <v>0</v>
      </c>
      <c r="Z438" s="347">
        <f t="shared" si="59"/>
        <v>0</v>
      </c>
      <c r="AA438" s="348">
        <f t="shared" si="60"/>
        <v>0</v>
      </c>
      <c r="AB438" s="348">
        <f t="shared" si="61"/>
        <v>0</v>
      </c>
      <c r="AC438" s="347">
        <f t="shared" si="62"/>
        <v>0</v>
      </c>
      <c r="AD438" s="348">
        <f t="shared" si="63"/>
        <v>0</v>
      </c>
      <c r="AH438" s="227">
        <v>58</v>
      </c>
      <c r="AI438" s="209">
        <v>0</v>
      </c>
      <c r="AJ438" s="225">
        <v>0</v>
      </c>
      <c r="AK438" s="209">
        <v>0</v>
      </c>
      <c r="AL438" s="209">
        <f t="shared" si="53"/>
        <v>0</v>
      </c>
      <c r="AM438" s="209">
        <f t="shared" si="54"/>
        <v>0</v>
      </c>
      <c r="AN438" s="209">
        <v>0</v>
      </c>
      <c r="AO438" s="209">
        <f t="shared" si="55"/>
        <v>0</v>
      </c>
    </row>
    <row r="439" spans="23:41" ht="20.100000000000001" customHeight="1" x14ac:dyDescent="0.25">
      <c r="W439" s="232">
        <f t="shared" si="56"/>
        <v>59</v>
      </c>
      <c r="X439" s="347">
        <f t="shared" si="57"/>
        <v>0</v>
      </c>
      <c r="Y439" s="347">
        <f t="shared" si="58"/>
        <v>0</v>
      </c>
      <c r="Z439" s="347">
        <f t="shared" si="59"/>
        <v>0</v>
      </c>
      <c r="AA439" s="348">
        <f t="shared" si="60"/>
        <v>0</v>
      </c>
      <c r="AB439" s="348">
        <f t="shared" si="61"/>
        <v>0</v>
      </c>
      <c r="AC439" s="347">
        <f t="shared" si="62"/>
        <v>0</v>
      </c>
      <c r="AD439" s="348">
        <f t="shared" si="63"/>
        <v>0</v>
      </c>
      <c r="AH439" s="227">
        <v>59</v>
      </c>
      <c r="AI439" s="209">
        <v>0</v>
      </c>
      <c r="AJ439" s="225">
        <v>0</v>
      </c>
      <c r="AK439" s="209">
        <v>0</v>
      </c>
      <c r="AL439" s="209">
        <f t="shared" si="53"/>
        <v>0</v>
      </c>
      <c r="AM439" s="209">
        <f t="shared" si="54"/>
        <v>0</v>
      </c>
      <c r="AN439" s="209">
        <v>0</v>
      </c>
      <c r="AO439" s="209">
        <f t="shared" si="55"/>
        <v>0</v>
      </c>
    </row>
    <row r="440" spans="23:41" ht="20.100000000000001" customHeight="1" x14ac:dyDescent="0.25">
      <c r="W440" s="232">
        <f t="shared" si="56"/>
        <v>60</v>
      </c>
      <c r="X440" s="347">
        <f t="shared" si="57"/>
        <v>0</v>
      </c>
      <c r="Y440" s="347">
        <f t="shared" si="58"/>
        <v>0</v>
      </c>
      <c r="Z440" s="347">
        <f t="shared" si="59"/>
        <v>0</v>
      </c>
      <c r="AA440" s="348">
        <f t="shared" si="60"/>
        <v>0</v>
      </c>
      <c r="AB440" s="348">
        <f t="shared" si="61"/>
        <v>0</v>
      </c>
      <c r="AC440" s="347">
        <f t="shared" si="62"/>
        <v>0</v>
      </c>
      <c r="AD440" s="348">
        <f t="shared" si="63"/>
        <v>0</v>
      </c>
      <c r="AH440" s="227">
        <v>60</v>
      </c>
      <c r="AI440" s="209">
        <v>0</v>
      </c>
      <c r="AJ440" s="225">
        <v>0</v>
      </c>
      <c r="AK440" s="209">
        <v>0</v>
      </c>
      <c r="AL440" s="209">
        <f t="shared" si="53"/>
        <v>0</v>
      </c>
      <c r="AM440" s="209">
        <f t="shared" si="54"/>
        <v>0</v>
      </c>
      <c r="AN440" s="209">
        <v>0</v>
      </c>
      <c r="AO440" s="209">
        <f t="shared" si="55"/>
        <v>0</v>
      </c>
    </row>
    <row r="441" spans="23:41" ht="20.100000000000001" customHeight="1" x14ac:dyDescent="0.25">
      <c r="W441" s="232">
        <f t="shared" si="56"/>
        <v>61</v>
      </c>
      <c r="X441" s="347">
        <f t="shared" si="57"/>
        <v>0</v>
      </c>
      <c r="Y441" s="347">
        <f t="shared" si="58"/>
        <v>0</v>
      </c>
      <c r="Z441" s="347">
        <f t="shared" si="59"/>
        <v>0</v>
      </c>
      <c r="AA441" s="348">
        <f t="shared" si="60"/>
        <v>0</v>
      </c>
      <c r="AB441" s="348">
        <f t="shared" si="61"/>
        <v>0</v>
      </c>
      <c r="AC441" s="347">
        <f t="shared" si="62"/>
        <v>0</v>
      </c>
      <c r="AD441" s="348">
        <f t="shared" si="63"/>
        <v>0</v>
      </c>
      <c r="AH441" s="227">
        <v>61</v>
      </c>
      <c r="AI441" s="209">
        <v>0</v>
      </c>
      <c r="AJ441" s="225">
        <v>0</v>
      </c>
      <c r="AK441" s="209">
        <v>0</v>
      </c>
      <c r="AL441" s="209">
        <f t="shared" si="53"/>
        <v>0</v>
      </c>
      <c r="AM441" s="209">
        <f t="shared" si="54"/>
        <v>0</v>
      </c>
      <c r="AN441" s="209">
        <v>0</v>
      </c>
      <c r="AO441" s="209">
        <f t="shared" si="55"/>
        <v>0</v>
      </c>
    </row>
    <row r="442" spans="23:41" ht="20.100000000000001" customHeight="1" x14ac:dyDescent="0.25">
      <c r="W442" s="232">
        <f t="shared" si="56"/>
        <v>62</v>
      </c>
      <c r="X442" s="347">
        <f t="shared" si="57"/>
        <v>0</v>
      </c>
      <c r="Y442" s="347">
        <f t="shared" si="58"/>
        <v>0</v>
      </c>
      <c r="Z442" s="347">
        <f t="shared" si="59"/>
        <v>0</v>
      </c>
      <c r="AA442" s="348">
        <f t="shared" si="60"/>
        <v>0</v>
      </c>
      <c r="AB442" s="348">
        <f t="shared" si="61"/>
        <v>0</v>
      </c>
      <c r="AC442" s="347">
        <f t="shared" si="62"/>
        <v>0</v>
      </c>
      <c r="AD442" s="348">
        <f t="shared" si="63"/>
        <v>0</v>
      </c>
      <c r="AH442" s="227">
        <v>62</v>
      </c>
      <c r="AI442" s="209">
        <v>0</v>
      </c>
      <c r="AJ442" s="225">
        <v>0</v>
      </c>
      <c r="AK442" s="209">
        <v>0</v>
      </c>
      <c r="AL442" s="209">
        <f t="shared" si="53"/>
        <v>0</v>
      </c>
      <c r="AM442" s="209">
        <f t="shared" si="54"/>
        <v>0</v>
      </c>
      <c r="AN442" s="209">
        <v>0</v>
      </c>
      <c r="AO442" s="209">
        <f t="shared" si="55"/>
        <v>0</v>
      </c>
    </row>
    <row r="443" spans="23:41" ht="20.100000000000001" customHeight="1" x14ac:dyDescent="0.25">
      <c r="W443" s="232">
        <f t="shared" si="56"/>
        <v>63</v>
      </c>
      <c r="X443" s="347">
        <f t="shared" si="57"/>
        <v>0</v>
      </c>
      <c r="Y443" s="347">
        <f t="shared" si="58"/>
        <v>0</v>
      </c>
      <c r="Z443" s="347">
        <f t="shared" si="59"/>
        <v>0</v>
      </c>
      <c r="AA443" s="348">
        <f t="shared" si="60"/>
        <v>0</v>
      </c>
      <c r="AB443" s="348">
        <f t="shared" si="61"/>
        <v>0</v>
      </c>
      <c r="AC443" s="347">
        <f t="shared" si="62"/>
        <v>0</v>
      </c>
      <c r="AD443" s="348">
        <f t="shared" si="63"/>
        <v>0</v>
      </c>
      <c r="AH443" s="227">
        <v>63</v>
      </c>
      <c r="AI443" s="209">
        <v>0</v>
      </c>
      <c r="AJ443" s="225">
        <v>0</v>
      </c>
      <c r="AK443" s="209">
        <v>0</v>
      </c>
      <c r="AL443" s="209">
        <f t="shared" si="53"/>
        <v>0</v>
      </c>
      <c r="AM443" s="209">
        <f t="shared" si="54"/>
        <v>0</v>
      </c>
      <c r="AN443" s="209">
        <v>0</v>
      </c>
      <c r="AO443" s="209">
        <f t="shared" si="55"/>
        <v>0</v>
      </c>
    </row>
    <row r="444" spans="23:41" ht="20.100000000000001" customHeight="1" x14ac:dyDescent="0.25">
      <c r="W444" s="232">
        <f t="shared" si="56"/>
        <v>64</v>
      </c>
      <c r="X444" s="347">
        <f t="shared" si="57"/>
        <v>0</v>
      </c>
      <c r="Y444" s="347">
        <f t="shared" si="58"/>
        <v>0</v>
      </c>
      <c r="Z444" s="347">
        <f t="shared" si="59"/>
        <v>0</v>
      </c>
      <c r="AA444" s="348">
        <f t="shared" si="60"/>
        <v>0</v>
      </c>
      <c r="AB444" s="348">
        <f t="shared" si="61"/>
        <v>0</v>
      </c>
      <c r="AC444" s="347">
        <f t="shared" si="62"/>
        <v>0</v>
      </c>
      <c r="AD444" s="348">
        <f t="shared" si="63"/>
        <v>0</v>
      </c>
      <c r="AH444" s="227">
        <v>64</v>
      </c>
      <c r="AI444" s="209">
        <v>0</v>
      </c>
      <c r="AJ444" s="225">
        <v>0</v>
      </c>
      <c r="AK444" s="209">
        <v>0</v>
      </c>
      <c r="AL444" s="209">
        <f t="shared" ref="AL444:AL460" si="64">AN444</f>
        <v>0</v>
      </c>
      <c r="AM444" s="209">
        <f t="shared" ref="AM444:AM460" si="65">AK444</f>
        <v>0</v>
      </c>
      <c r="AN444" s="209">
        <v>0</v>
      </c>
      <c r="AO444" s="209">
        <f t="shared" ref="AO444:AO460" si="66">AI444</f>
        <v>0</v>
      </c>
    </row>
    <row r="445" spans="23:41" ht="20.100000000000001" customHeight="1" x14ac:dyDescent="0.25">
      <c r="W445" s="232">
        <f t="shared" ref="W445:W460" si="67">AH445</f>
        <v>65</v>
      </c>
      <c r="X445" s="347">
        <f t="shared" ref="X445:X460" si="68">AI445/100</f>
        <v>0</v>
      </c>
      <c r="Y445" s="347">
        <f t="shared" ref="Y445:Y460" si="69">AJ445/100</f>
        <v>0</v>
      </c>
      <c r="Z445" s="347">
        <f t="shared" ref="Z445:Z460" si="70">AK445/100</f>
        <v>0</v>
      </c>
      <c r="AA445" s="348">
        <f t="shared" ref="AA445:AA460" si="71">AC445</f>
        <v>0</v>
      </c>
      <c r="AB445" s="348">
        <f t="shared" ref="AB445:AB460" si="72">Z445</f>
        <v>0</v>
      </c>
      <c r="AC445" s="347">
        <f t="shared" ref="AC445:AC460" si="73">AN445/100</f>
        <v>0</v>
      </c>
      <c r="AD445" s="348">
        <f t="shared" ref="AD445:AD460" si="74">X445</f>
        <v>0</v>
      </c>
      <c r="AH445" s="227">
        <v>65</v>
      </c>
      <c r="AI445" s="209">
        <v>0</v>
      </c>
      <c r="AJ445" s="225">
        <v>0</v>
      </c>
      <c r="AK445" s="209">
        <v>0</v>
      </c>
      <c r="AL445" s="209">
        <f t="shared" si="64"/>
        <v>0</v>
      </c>
      <c r="AM445" s="209">
        <f t="shared" si="65"/>
        <v>0</v>
      </c>
      <c r="AN445" s="209">
        <v>0</v>
      </c>
      <c r="AO445" s="209">
        <f t="shared" si="66"/>
        <v>0</v>
      </c>
    </row>
    <row r="446" spans="23:41" ht="20.100000000000001" customHeight="1" x14ac:dyDescent="0.25">
      <c r="W446" s="232">
        <f t="shared" si="67"/>
        <v>66</v>
      </c>
      <c r="X446" s="347">
        <f t="shared" si="68"/>
        <v>0</v>
      </c>
      <c r="Y446" s="347">
        <f t="shared" si="69"/>
        <v>0</v>
      </c>
      <c r="Z446" s="347">
        <f t="shared" si="70"/>
        <v>0</v>
      </c>
      <c r="AA446" s="348">
        <f t="shared" si="71"/>
        <v>0</v>
      </c>
      <c r="AB446" s="348">
        <f t="shared" si="72"/>
        <v>0</v>
      </c>
      <c r="AC446" s="347">
        <f t="shared" si="73"/>
        <v>0</v>
      </c>
      <c r="AD446" s="348">
        <f t="shared" si="74"/>
        <v>0</v>
      </c>
      <c r="AH446" s="227">
        <v>66</v>
      </c>
      <c r="AI446" s="209">
        <v>0</v>
      </c>
      <c r="AJ446" s="225">
        <v>0</v>
      </c>
      <c r="AK446" s="209">
        <v>0</v>
      </c>
      <c r="AL446" s="209">
        <f t="shared" si="64"/>
        <v>0</v>
      </c>
      <c r="AM446" s="209">
        <f t="shared" si="65"/>
        <v>0</v>
      </c>
      <c r="AN446" s="209">
        <v>0</v>
      </c>
      <c r="AO446" s="209">
        <f t="shared" si="66"/>
        <v>0</v>
      </c>
    </row>
    <row r="447" spans="23:41" ht="20.100000000000001" customHeight="1" x14ac:dyDescent="0.25">
      <c r="W447" s="232">
        <f t="shared" si="67"/>
        <v>67</v>
      </c>
      <c r="X447" s="347">
        <f t="shared" si="68"/>
        <v>0</v>
      </c>
      <c r="Y447" s="347">
        <f t="shared" si="69"/>
        <v>0</v>
      </c>
      <c r="Z447" s="347">
        <f t="shared" si="70"/>
        <v>0</v>
      </c>
      <c r="AA447" s="348">
        <f t="shared" si="71"/>
        <v>0</v>
      </c>
      <c r="AB447" s="348">
        <f t="shared" si="72"/>
        <v>0</v>
      </c>
      <c r="AC447" s="347">
        <f t="shared" si="73"/>
        <v>0</v>
      </c>
      <c r="AD447" s="348">
        <f t="shared" si="74"/>
        <v>0</v>
      </c>
      <c r="AH447" s="227">
        <v>67</v>
      </c>
      <c r="AI447" s="209">
        <v>0</v>
      </c>
      <c r="AJ447" s="225">
        <v>0</v>
      </c>
      <c r="AK447" s="209">
        <v>0</v>
      </c>
      <c r="AL447" s="209">
        <f t="shared" si="64"/>
        <v>0</v>
      </c>
      <c r="AM447" s="209">
        <f t="shared" si="65"/>
        <v>0</v>
      </c>
      <c r="AN447" s="209">
        <v>0</v>
      </c>
      <c r="AO447" s="209">
        <f t="shared" si="66"/>
        <v>0</v>
      </c>
    </row>
    <row r="448" spans="23:41" ht="20.100000000000001" customHeight="1" x14ac:dyDescent="0.25">
      <c r="W448" s="232">
        <f t="shared" si="67"/>
        <v>68</v>
      </c>
      <c r="X448" s="347">
        <f t="shared" si="68"/>
        <v>0</v>
      </c>
      <c r="Y448" s="347">
        <f t="shared" si="69"/>
        <v>0</v>
      </c>
      <c r="Z448" s="347">
        <f t="shared" si="70"/>
        <v>0</v>
      </c>
      <c r="AA448" s="348">
        <f t="shared" si="71"/>
        <v>0</v>
      </c>
      <c r="AB448" s="348">
        <f t="shared" si="72"/>
        <v>0</v>
      </c>
      <c r="AC448" s="347">
        <f t="shared" si="73"/>
        <v>0</v>
      </c>
      <c r="AD448" s="348">
        <f t="shared" si="74"/>
        <v>0</v>
      </c>
      <c r="AH448" s="227">
        <v>68</v>
      </c>
      <c r="AI448" s="209">
        <v>0</v>
      </c>
      <c r="AJ448" s="225">
        <v>0</v>
      </c>
      <c r="AK448" s="209">
        <v>0</v>
      </c>
      <c r="AL448" s="209">
        <f t="shared" si="64"/>
        <v>0</v>
      </c>
      <c r="AM448" s="209">
        <f t="shared" si="65"/>
        <v>0</v>
      </c>
      <c r="AN448" s="209">
        <v>0</v>
      </c>
      <c r="AO448" s="209">
        <f t="shared" si="66"/>
        <v>0</v>
      </c>
    </row>
    <row r="449" spans="23:41" ht="20.100000000000001" customHeight="1" x14ac:dyDescent="0.25">
      <c r="W449" s="232">
        <f t="shared" si="67"/>
        <v>69</v>
      </c>
      <c r="X449" s="347">
        <f t="shared" si="68"/>
        <v>0</v>
      </c>
      <c r="Y449" s="347">
        <f t="shared" si="69"/>
        <v>0</v>
      </c>
      <c r="Z449" s="347">
        <f t="shared" si="70"/>
        <v>0</v>
      </c>
      <c r="AA449" s="348">
        <f t="shared" si="71"/>
        <v>0</v>
      </c>
      <c r="AB449" s="348">
        <f t="shared" si="72"/>
        <v>0</v>
      </c>
      <c r="AC449" s="347">
        <f t="shared" si="73"/>
        <v>0</v>
      </c>
      <c r="AD449" s="348">
        <f t="shared" si="74"/>
        <v>0</v>
      </c>
      <c r="AH449" s="227">
        <v>69</v>
      </c>
      <c r="AI449" s="209">
        <v>0</v>
      </c>
      <c r="AJ449" s="225">
        <v>0</v>
      </c>
      <c r="AK449" s="209">
        <v>0</v>
      </c>
      <c r="AL449" s="209">
        <f t="shared" si="64"/>
        <v>0</v>
      </c>
      <c r="AM449" s="209">
        <f t="shared" si="65"/>
        <v>0</v>
      </c>
      <c r="AN449" s="209">
        <v>0</v>
      </c>
      <c r="AO449" s="209">
        <f t="shared" si="66"/>
        <v>0</v>
      </c>
    </row>
    <row r="450" spans="23:41" ht="20.100000000000001" customHeight="1" x14ac:dyDescent="0.25">
      <c r="W450" s="232">
        <f t="shared" si="67"/>
        <v>70</v>
      </c>
      <c r="X450" s="347">
        <f t="shared" si="68"/>
        <v>0</v>
      </c>
      <c r="Y450" s="347">
        <f t="shared" si="69"/>
        <v>0</v>
      </c>
      <c r="Z450" s="347">
        <f t="shared" si="70"/>
        <v>0</v>
      </c>
      <c r="AA450" s="348">
        <f t="shared" si="71"/>
        <v>0</v>
      </c>
      <c r="AB450" s="348">
        <f t="shared" si="72"/>
        <v>0</v>
      </c>
      <c r="AC450" s="347">
        <f t="shared" si="73"/>
        <v>0</v>
      </c>
      <c r="AD450" s="348">
        <f t="shared" si="74"/>
        <v>0</v>
      </c>
      <c r="AH450" s="227">
        <v>70</v>
      </c>
      <c r="AI450" s="209">
        <v>0</v>
      </c>
      <c r="AJ450" s="225">
        <v>0</v>
      </c>
      <c r="AK450" s="209">
        <v>0</v>
      </c>
      <c r="AL450" s="209">
        <f t="shared" si="64"/>
        <v>0</v>
      </c>
      <c r="AM450" s="209">
        <f t="shared" si="65"/>
        <v>0</v>
      </c>
      <c r="AN450" s="209">
        <v>0</v>
      </c>
      <c r="AO450" s="209">
        <f t="shared" si="66"/>
        <v>0</v>
      </c>
    </row>
    <row r="451" spans="23:41" ht="20.100000000000001" customHeight="1" x14ac:dyDescent="0.25">
      <c r="W451" s="232">
        <f t="shared" si="67"/>
        <v>71</v>
      </c>
      <c r="X451" s="347">
        <f t="shared" si="68"/>
        <v>0</v>
      </c>
      <c r="Y451" s="347">
        <f t="shared" si="69"/>
        <v>0</v>
      </c>
      <c r="Z451" s="347">
        <f t="shared" si="70"/>
        <v>0</v>
      </c>
      <c r="AA451" s="348">
        <f t="shared" si="71"/>
        <v>0</v>
      </c>
      <c r="AB451" s="348">
        <f t="shared" si="72"/>
        <v>0</v>
      </c>
      <c r="AC451" s="347">
        <f t="shared" si="73"/>
        <v>0</v>
      </c>
      <c r="AD451" s="348">
        <f t="shared" si="74"/>
        <v>0</v>
      </c>
      <c r="AH451" s="227">
        <v>71</v>
      </c>
      <c r="AI451" s="209">
        <v>0</v>
      </c>
      <c r="AJ451" s="225">
        <v>0</v>
      </c>
      <c r="AK451" s="209">
        <v>0</v>
      </c>
      <c r="AL451" s="209">
        <f t="shared" si="64"/>
        <v>0</v>
      </c>
      <c r="AM451" s="209">
        <f t="shared" si="65"/>
        <v>0</v>
      </c>
      <c r="AN451" s="209">
        <v>0</v>
      </c>
      <c r="AO451" s="209">
        <f t="shared" si="66"/>
        <v>0</v>
      </c>
    </row>
    <row r="452" spans="23:41" ht="20.100000000000001" customHeight="1" x14ac:dyDescent="0.25">
      <c r="W452" s="232">
        <f t="shared" si="67"/>
        <v>72</v>
      </c>
      <c r="X452" s="347">
        <f t="shared" si="68"/>
        <v>0</v>
      </c>
      <c r="Y452" s="347">
        <f t="shared" si="69"/>
        <v>0</v>
      </c>
      <c r="Z452" s="347">
        <f t="shared" si="70"/>
        <v>0</v>
      </c>
      <c r="AA452" s="348">
        <f t="shared" si="71"/>
        <v>0</v>
      </c>
      <c r="AB452" s="348">
        <f t="shared" si="72"/>
        <v>0</v>
      </c>
      <c r="AC452" s="347">
        <f t="shared" si="73"/>
        <v>0</v>
      </c>
      <c r="AD452" s="348">
        <f t="shared" si="74"/>
        <v>0</v>
      </c>
      <c r="AH452" s="227">
        <v>72</v>
      </c>
      <c r="AI452" s="209">
        <v>0</v>
      </c>
      <c r="AJ452" s="225">
        <v>0</v>
      </c>
      <c r="AK452" s="209">
        <v>0</v>
      </c>
      <c r="AL452" s="209">
        <f t="shared" si="64"/>
        <v>0</v>
      </c>
      <c r="AM452" s="209">
        <f t="shared" si="65"/>
        <v>0</v>
      </c>
      <c r="AN452" s="209">
        <v>0</v>
      </c>
      <c r="AO452" s="209">
        <f t="shared" si="66"/>
        <v>0</v>
      </c>
    </row>
    <row r="453" spans="23:41" ht="20.100000000000001" customHeight="1" x14ac:dyDescent="0.25">
      <c r="W453" s="232">
        <f t="shared" si="67"/>
        <v>73</v>
      </c>
      <c r="X453" s="347">
        <f t="shared" si="68"/>
        <v>0</v>
      </c>
      <c r="Y453" s="347">
        <f t="shared" si="69"/>
        <v>0</v>
      </c>
      <c r="Z453" s="347">
        <f t="shared" si="70"/>
        <v>0</v>
      </c>
      <c r="AA453" s="348">
        <f t="shared" si="71"/>
        <v>0</v>
      </c>
      <c r="AB453" s="348">
        <f t="shared" si="72"/>
        <v>0</v>
      </c>
      <c r="AC453" s="347">
        <f t="shared" si="73"/>
        <v>0</v>
      </c>
      <c r="AD453" s="348">
        <f t="shared" si="74"/>
        <v>0</v>
      </c>
      <c r="AH453" s="227">
        <v>73</v>
      </c>
      <c r="AI453" s="209">
        <v>0</v>
      </c>
      <c r="AJ453" s="225">
        <v>0</v>
      </c>
      <c r="AK453" s="209">
        <v>0</v>
      </c>
      <c r="AL453" s="209">
        <f t="shared" si="64"/>
        <v>0</v>
      </c>
      <c r="AM453" s="209">
        <f t="shared" si="65"/>
        <v>0</v>
      </c>
      <c r="AN453" s="209">
        <v>0</v>
      </c>
      <c r="AO453" s="209">
        <f t="shared" si="66"/>
        <v>0</v>
      </c>
    </row>
    <row r="454" spans="23:41" ht="20.100000000000001" customHeight="1" x14ac:dyDescent="0.25">
      <c r="W454" s="232">
        <f t="shared" si="67"/>
        <v>74</v>
      </c>
      <c r="X454" s="347">
        <f t="shared" si="68"/>
        <v>0</v>
      </c>
      <c r="Y454" s="347">
        <f t="shared" si="69"/>
        <v>0</v>
      </c>
      <c r="Z454" s="347">
        <f t="shared" si="70"/>
        <v>0</v>
      </c>
      <c r="AA454" s="348">
        <f t="shared" si="71"/>
        <v>0</v>
      </c>
      <c r="AB454" s="348">
        <f t="shared" si="72"/>
        <v>0</v>
      </c>
      <c r="AC454" s="347">
        <f t="shared" si="73"/>
        <v>0</v>
      </c>
      <c r="AD454" s="348">
        <f t="shared" si="74"/>
        <v>0</v>
      </c>
      <c r="AH454" s="227">
        <v>74</v>
      </c>
      <c r="AI454" s="209">
        <v>0</v>
      </c>
      <c r="AJ454" s="225">
        <v>0</v>
      </c>
      <c r="AK454" s="209">
        <v>0</v>
      </c>
      <c r="AL454" s="209">
        <f t="shared" si="64"/>
        <v>0</v>
      </c>
      <c r="AM454" s="209">
        <f t="shared" si="65"/>
        <v>0</v>
      </c>
      <c r="AN454" s="209">
        <v>0</v>
      </c>
      <c r="AO454" s="209">
        <f t="shared" si="66"/>
        <v>0</v>
      </c>
    </row>
    <row r="455" spans="23:41" ht="20.100000000000001" customHeight="1" x14ac:dyDescent="0.25">
      <c r="W455" s="232">
        <f t="shared" si="67"/>
        <v>75</v>
      </c>
      <c r="X455" s="347">
        <f t="shared" si="68"/>
        <v>0</v>
      </c>
      <c r="Y455" s="347">
        <f t="shared" si="69"/>
        <v>0</v>
      </c>
      <c r="Z455" s="347">
        <f t="shared" si="70"/>
        <v>0</v>
      </c>
      <c r="AA455" s="348">
        <f t="shared" si="71"/>
        <v>0</v>
      </c>
      <c r="AB455" s="348">
        <f t="shared" si="72"/>
        <v>0</v>
      </c>
      <c r="AC455" s="347">
        <f t="shared" si="73"/>
        <v>0</v>
      </c>
      <c r="AD455" s="348">
        <f t="shared" si="74"/>
        <v>0</v>
      </c>
      <c r="AH455" s="227">
        <v>75</v>
      </c>
      <c r="AI455" s="209">
        <v>0</v>
      </c>
      <c r="AJ455" s="225">
        <v>0</v>
      </c>
      <c r="AK455" s="209">
        <v>0</v>
      </c>
      <c r="AL455" s="209">
        <f t="shared" si="64"/>
        <v>0</v>
      </c>
      <c r="AM455" s="209">
        <f t="shared" si="65"/>
        <v>0</v>
      </c>
      <c r="AN455" s="209">
        <v>0</v>
      </c>
      <c r="AO455" s="209">
        <f t="shared" si="66"/>
        <v>0</v>
      </c>
    </row>
    <row r="456" spans="23:41" ht="20.100000000000001" customHeight="1" x14ac:dyDescent="0.25">
      <c r="W456" s="232">
        <f t="shared" si="67"/>
        <v>76</v>
      </c>
      <c r="X456" s="347">
        <f t="shared" si="68"/>
        <v>0</v>
      </c>
      <c r="Y456" s="347">
        <f t="shared" si="69"/>
        <v>0</v>
      </c>
      <c r="Z456" s="347">
        <f t="shared" si="70"/>
        <v>0</v>
      </c>
      <c r="AA456" s="348">
        <f t="shared" si="71"/>
        <v>0</v>
      </c>
      <c r="AB456" s="348">
        <f t="shared" si="72"/>
        <v>0</v>
      </c>
      <c r="AC456" s="347">
        <f t="shared" si="73"/>
        <v>0</v>
      </c>
      <c r="AD456" s="348">
        <f t="shared" si="74"/>
        <v>0</v>
      </c>
      <c r="AH456" s="227">
        <v>76</v>
      </c>
      <c r="AI456" s="209">
        <v>0</v>
      </c>
      <c r="AJ456" s="225">
        <v>0</v>
      </c>
      <c r="AK456" s="209">
        <v>0</v>
      </c>
      <c r="AL456" s="209">
        <f t="shared" si="64"/>
        <v>0</v>
      </c>
      <c r="AM456" s="209">
        <f t="shared" si="65"/>
        <v>0</v>
      </c>
      <c r="AN456" s="209">
        <v>0</v>
      </c>
      <c r="AO456" s="209">
        <f t="shared" si="66"/>
        <v>0</v>
      </c>
    </row>
    <row r="457" spans="23:41" ht="20.100000000000001" customHeight="1" x14ac:dyDescent="0.25">
      <c r="W457" s="232">
        <f t="shared" si="67"/>
        <v>77</v>
      </c>
      <c r="X457" s="347">
        <f t="shared" si="68"/>
        <v>0</v>
      </c>
      <c r="Y457" s="347">
        <f t="shared" si="69"/>
        <v>0</v>
      </c>
      <c r="Z457" s="347">
        <f t="shared" si="70"/>
        <v>0</v>
      </c>
      <c r="AA457" s="348">
        <f t="shared" si="71"/>
        <v>0</v>
      </c>
      <c r="AB457" s="348">
        <f t="shared" si="72"/>
        <v>0</v>
      </c>
      <c r="AC457" s="347">
        <f t="shared" si="73"/>
        <v>0</v>
      </c>
      <c r="AD457" s="348">
        <f t="shared" si="74"/>
        <v>0</v>
      </c>
      <c r="AH457" s="227">
        <v>77</v>
      </c>
      <c r="AI457" s="209">
        <v>0</v>
      </c>
      <c r="AJ457" s="225">
        <v>0</v>
      </c>
      <c r="AK457" s="209">
        <v>0</v>
      </c>
      <c r="AL457" s="209">
        <f t="shared" si="64"/>
        <v>0</v>
      </c>
      <c r="AM457" s="209">
        <f t="shared" si="65"/>
        <v>0</v>
      </c>
      <c r="AN457" s="209">
        <v>0</v>
      </c>
      <c r="AO457" s="209">
        <f t="shared" si="66"/>
        <v>0</v>
      </c>
    </row>
    <row r="458" spans="23:41" ht="20.100000000000001" customHeight="1" x14ac:dyDescent="0.25">
      <c r="W458" s="232">
        <f t="shared" si="67"/>
        <v>78</v>
      </c>
      <c r="X458" s="347">
        <f t="shared" si="68"/>
        <v>0</v>
      </c>
      <c r="Y458" s="347">
        <f t="shared" si="69"/>
        <v>0</v>
      </c>
      <c r="Z458" s="347">
        <f t="shared" si="70"/>
        <v>0</v>
      </c>
      <c r="AA458" s="348">
        <f t="shared" si="71"/>
        <v>0</v>
      </c>
      <c r="AB458" s="348">
        <f t="shared" si="72"/>
        <v>0</v>
      </c>
      <c r="AC458" s="347">
        <f t="shared" si="73"/>
        <v>0</v>
      </c>
      <c r="AD458" s="348">
        <f t="shared" si="74"/>
        <v>0</v>
      </c>
      <c r="AH458" s="227">
        <v>78</v>
      </c>
      <c r="AI458" s="209">
        <v>0</v>
      </c>
      <c r="AJ458" s="225">
        <v>0</v>
      </c>
      <c r="AK458" s="209">
        <v>0</v>
      </c>
      <c r="AL458" s="209">
        <f t="shared" si="64"/>
        <v>0</v>
      </c>
      <c r="AM458" s="209">
        <f t="shared" si="65"/>
        <v>0</v>
      </c>
      <c r="AN458" s="209">
        <v>0</v>
      </c>
      <c r="AO458" s="209">
        <f t="shared" si="66"/>
        <v>0</v>
      </c>
    </row>
    <row r="459" spans="23:41" ht="20.100000000000001" customHeight="1" x14ac:dyDescent="0.25">
      <c r="W459" s="232">
        <f t="shared" si="67"/>
        <v>79</v>
      </c>
      <c r="X459" s="347">
        <f t="shared" si="68"/>
        <v>0</v>
      </c>
      <c r="Y459" s="347">
        <f t="shared" si="69"/>
        <v>0</v>
      </c>
      <c r="Z459" s="347">
        <f t="shared" si="70"/>
        <v>0</v>
      </c>
      <c r="AA459" s="348">
        <f t="shared" si="71"/>
        <v>0</v>
      </c>
      <c r="AB459" s="348">
        <f t="shared" si="72"/>
        <v>0</v>
      </c>
      <c r="AC459" s="347">
        <f t="shared" si="73"/>
        <v>0</v>
      </c>
      <c r="AD459" s="348">
        <f t="shared" si="74"/>
        <v>0</v>
      </c>
      <c r="AH459" s="227">
        <v>79</v>
      </c>
      <c r="AI459" s="209">
        <v>0</v>
      </c>
      <c r="AJ459" s="225">
        <v>0</v>
      </c>
      <c r="AK459" s="209">
        <v>0</v>
      </c>
      <c r="AL459" s="209">
        <f t="shared" si="64"/>
        <v>0</v>
      </c>
      <c r="AM459" s="209">
        <f t="shared" si="65"/>
        <v>0</v>
      </c>
      <c r="AN459" s="209">
        <v>0</v>
      </c>
      <c r="AO459" s="209">
        <f t="shared" si="66"/>
        <v>0</v>
      </c>
    </row>
    <row r="460" spans="23:41" ht="20.100000000000001" customHeight="1" x14ac:dyDescent="0.25">
      <c r="W460" s="232">
        <f t="shared" si="67"/>
        <v>80</v>
      </c>
      <c r="X460" s="347">
        <f t="shared" si="68"/>
        <v>0</v>
      </c>
      <c r="Y460" s="347">
        <f t="shared" si="69"/>
        <v>0</v>
      </c>
      <c r="Z460" s="347">
        <f t="shared" si="70"/>
        <v>0</v>
      </c>
      <c r="AA460" s="348">
        <f t="shared" si="71"/>
        <v>0</v>
      </c>
      <c r="AB460" s="348">
        <f t="shared" si="72"/>
        <v>0</v>
      </c>
      <c r="AC460" s="347">
        <f t="shared" si="73"/>
        <v>0</v>
      </c>
      <c r="AD460" s="348">
        <f t="shared" si="74"/>
        <v>0</v>
      </c>
      <c r="AH460" s="227">
        <v>80</v>
      </c>
      <c r="AI460" s="209">
        <v>0</v>
      </c>
      <c r="AJ460" s="225">
        <v>0</v>
      </c>
      <c r="AK460" s="209">
        <v>0</v>
      </c>
      <c r="AL460" s="209">
        <f t="shared" si="64"/>
        <v>0</v>
      </c>
      <c r="AM460" s="209">
        <f t="shared" si="65"/>
        <v>0</v>
      </c>
      <c r="AN460" s="209">
        <v>0</v>
      </c>
      <c r="AO460" s="209">
        <f t="shared" si="66"/>
        <v>0</v>
      </c>
    </row>
  </sheetData>
  <sheetProtection algorithmName="SHA-512" hashValue="RB3wsc+z9dRtWtN+5rl3Lg5+3oAs1YjkV5FxjaYYW3g5yyWItgLmmNz8kTz4cKsWqxb+Mk4qK4UuOO2YpNM+bw==" saltValue="5oVyG0IyGZboeYwbciTHLg==" spinCount="100000" sheet="1" objects="1" scenarios="1" formatCells="0"/>
  <mergeCells count="458">
    <mergeCell ref="T10:U10"/>
    <mergeCell ref="B11:D11"/>
    <mergeCell ref="E11:G11"/>
    <mergeCell ref="H11:J11"/>
    <mergeCell ref="K11:M11"/>
    <mergeCell ref="N11:O11"/>
    <mergeCell ref="P11:R11"/>
    <mergeCell ref="A5:R5"/>
    <mergeCell ref="A6:R6"/>
    <mergeCell ref="A8:R8"/>
    <mergeCell ref="B10:D10"/>
    <mergeCell ref="E10:G10"/>
    <mergeCell ref="H10:J10"/>
    <mergeCell ref="K10:M10"/>
    <mergeCell ref="N10:O10"/>
    <mergeCell ref="P10:R10"/>
    <mergeCell ref="B13:D13"/>
    <mergeCell ref="E13:G13"/>
    <mergeCell ref="H13:J13"/>
    <mergeCell ref="K13:M13"/>
    <mergeCell ref="N13:O13"/>
    <mergeCell ref="P13:R13"/>
    <mergeCell ref="B12:D12"/>
    <mergeCell ref="E12:G12"/>
    <mergeCell ref="H12:J12"/>
    <mergeCell ref="K12:M12"/>
    <mergeCell ref="N12:O12"/>
    <mergeCell ref="P12:R12"/>
    <mergeCell ref="B14:D14"/>
    <mergeCell ref="E14:G14"/>
    <mergeCell ref="H14:J14"/>
    <mergeCell ref="K14:M14"/>
    <mergeCell ref="N14:O14"/>
    <mergeCell ref="P14:R14"/>
    <mergeCell ref="L17:O17"/>
    <mergeCell ref="P17:R17"/>
    <mergeCell ref="L18:O18"/>
    <mergeCell ref="P18:R18"/>
    <mergeCell ref="L19:O19"/>
    <mergeCell ref="P19:R19"/>
    <mergeCell ref="B15:D15"/>
    <mergeCell ref="E15:G15"/>
    <mergeCell ref="H15:J15"/>
    <mergeCell ref="K15:M15"/>
    <mergeCell ref="N15:O15"/>
    <mergeCell ref="P15:R15"/>
    <mergeCell ref="A27:G27"/>
    <mergeCell ref="H27:I27"/>
    <mergeCell ref="J27:N27"/>
    <mergeCell ref="O27:R27"/>
    <mergeCell ref="A28:G28"/>
    <mergeCell ref="H28:I28"/>
    <mergeCell ref="J28:N28"/>
    <mergeCell ref="O28:R28"/>
    <mergeCell ref="A22:R22"/>
    <mergeCell ref="A24:R24"/>
    <mergeCell ref="A26:G26"/>
    <mergeCell ref="H26:I26"/>
    <mergeCell ref="J26:N26"/>
    <mergeCell ref="O26:R26"/>
    <mergeCell ref="A31:G31"/>
    <mergeCell ref="H31:I31"/>
    <mergeCell ref="J31:N31"/>
    <mergeCell ref="O31:R31"/>
    <mergeCell ref="A34:D36"/>
    <mergeCell ref="E34:I34"/>
    <mergeCell ref="J34:K35"/>
    <mergeCell ref="J36:K36"/>
    <mergeCell ref="A29:G29"/>
    <mergeCell ref="H29:I29"/>
    <mergeCell ref="J29:N29"/>
    <mergeCell ref="O29:R29"/>
    <mergeCell ref="A30:G30"/>
    <mergeCell ref="H30:I30"/>
    <mergeCell ref="J30:N30"/>
    <mergeCell ref="O30:R30"/>
    <mergeCell ref="B38:D38"/>
    <mergeCell ref="J38:K38"/>
    <mergeCell ref="L38:M38"/>
    <mergeCell ref="N38:O38"/>
    <mergeCell ref="P38:R38"/>
    <mergeCell ref="B39:D39"/>
    <mergeCell ref="J39:K39"/>
    <mergeCell ref="L39:M39"/>
    <mergeCell ref="N39:O39"/>
    <mergeCell ref="P39:R39"/>
    <mergeCell ref="B40:D40"/>
    <mergeCell ref="J40:K40"/>
    <mergeCell ref="L40:M40"/>
    <mergeCell ref="N40:O40"/>
    <mergeCell ref="P40:R40"/>
    <mergeCell ref="B41:D41"/>
    <mergeCell ref="J41:K41"/>
    <mergeCell ref="L41:M41"/>
    <mergeCell ref="N41:O41"/>
    <mergeCell ref="P41:R41"/>
    <mergeCell ref="B42:D42"/>
    <mergeCell ref="J42:K42"/>
    <mergeCell ref="L42:M42"/>
    <mergeCell ref="N42:O42"/>
    <mergeCell ref="P42:R42"/>
    <mergeCell ref="B43:D43"/>
    <mergeCell ref="J43:K43"/>
    <mergeCell ref="L43:M43"/>
    <mergeCell ref="N43:O43"/>
    <mergeCell ref="P43:R43"/>
    <mergeCell ref="L45:O45"/>
    <mergeCell ref="P45:R45"/>
    <mergeCell ref="A92:R92"/>
    <mergeCell ref="A113:R113"/>
    <mergeCell ref="A115:H115"/>
    <mergeCell ref="J115:L115"/>
    <mergeCell ref="M115:O115"/>
    <mergeCell ref="P115:R115"/>
    <mergeCell ref="L46:O46"/>
    <mergeCell ref="P46:R46"/>
    <mergeCell ref="L47:O47"/>
    <mergeCell ref="P47:R47"/>
    <mergeCell ref="A50:R50"/>
    <mergeCell ref="A71:R71"/>
    <mergeCell ref="A118:H118"/>
    <mergeCell ref="J118:L118"/>
    <mergeCell ref="M118:O118"/>
    <mergeCell ref="P118:R118"/>
    <mergeCell ref="A119:H119"/>
    <mergeCell ref="J119:L119"/>
    <mergeCell ref="M119:O119"/>
    <mergeCell ref="P119:R119"/>
    <mergeCell ref="A116:H116"/>
    <mergeCell ref="J116:L116"/>
    <mergeCell ref="M116:O116"/>
    <mergeCell ref="P116:R116"/>
    <mergeCell ref="A117:H117"/>
    <mergeCell ref="J117:L117"/>
    <mergeCell ref="M117:O117"/>
    <mergeCell ref="P117:R117"/>
    <mergeCell ref="A122:H122"/>
    <mergeCell ref="J122:L122"/>
    <mergeCell ref="M122:O122"/>
    <mergeCell ref="P122:R122"/>
    <mergeCell ref="A124:I124"/>
    <mergeCell ref="J124:L124"/>
    <mergeCell ref="M124:O124"/>
    <mergeCell ref="A120:H120"/>
    <mergeCell ref="J120:L120"/>
    <mergeCell ref="M120:O120"/>
    <mergeCell ref="P120:R120"/>
    <mergeCell ref="A121:H121"/>
    <mergeCell ref="J121:L121"/>
    <mergeCell ref="M121:O121"/>
    <mergeCell ref="P121:R121"/>
    <mergeCell ref="A131:R132"/>
    <mergeCell ref="B135:D135"/>
    <mergeCell ref="P135:R135"/>
    <mergeCell ref="B136:D136"/>
    <mergeCell ref="P136:R136"/>
    <mergeCell ref="B137:D137"/>
    <mergeCell ref="P137:R137"/>
    <mergeCell ref="A125:O125"/>
    <mergeCell ref="P125:R125"/>
    <mergeCell ref="A127:H129"/>
    <mergeCell ref="I127:O127"/>
    <mergeCell ref="P127:R128"/>
    <mergeCell ref="P129:R129"/>
    <mergeCell ref="B138:D138"/>
    <mergeCell ref="P138:R138"/>
    <mergeCell ref="B139:D139"/>
    <mergeCell ref="P139:R139"/>
    <mergeCell ref="B140:D140"/>
    <mergeCell ref="P140:R140"/>
    <mergeCell ref="B158:D158"/>
    <mergeCell ref="E158:G158"/>
    <mergeCell ref="H158:J158"/>
    <mergeCell ref="K158:M158"/>
    <mergeCell ref="N158:R158"/>
    <mergeCell ref="B159:D159"/>
    <mergeCell ref="E159:G159"/>
    <mergeCell ref="H159:J159"/>
    <mergeCell ref="K159:M159"/>
    <mergeCell ref="N159:R159"/>
    <mergeCell ref="B160:D160"/>
    <mergeCell ref="E160:G160"/>
    <mergeCell ref="H160:J160"/>
    <mergeCell ref="K160:M160"/>
    <mergeCell ref="N160:R160"/>
    <mergeCell ref="B161:D161"/>
    <mergeCell ref="E161:G161"/>
    <mergeCell ref="H161:J161"/>
    <mergeCell ref="K161:M161"/>
    <mergeCell ref="N161:R161"/>
    <mergeCell ref="B162:D162"/>
    <mergeCell ref="E162:G162"/>
    <mergeCell ref="H162:J162"/>
    <mergeCell ref="K162:M162"/>
    <mergeCell ref="N162:R162"/>
    <mergeCell ref="L165:O165"/>
    <mergeCell ref="P165:R165"/>
    <mergeCell ref="L166:O166"/>
    <mergeCell ref="P166:R166"/>
    <mergeCell ref="L167:O167"/>
    <mergeCell ref="P167:R167"/>
    <mergeCell ref="B163:D163"/>
    <mergeCell ref="E163:G163"/>
    <mergeCell ref="H163:J163"/>
    <mergeCell ref="K163:M163"/>
    <mergeCell ref="N163:R163"/>
    <mergeCell ref="B191:F191"/>
    <mergeCell ref="B192:F192"/>
    <mergeCell ref="I192:L192"/>
    <mergeCell ref="M192:O192"/>
    <mergeCell ref="B193:F193"/>
    <mergeCell ref="I193:L193"/>
    <mergeCell ref="M193:O193"/>
    <mergeCell ref="A185:R185"/>
    <mergeCell ref="A187:R187"/>
    <mergeCell ref="B189:F189"/>
    <mergeCell ref="I189:M189"/>
    <mergeCell ref="N189:O189"/>
    <mergeCell ref="B190:F190"/>
    <mergeCell ref="I190:L190"/>
    <mergeCell ref="M190:O190"/>
    <mergeCell ref="I202:L202"/>
    <mergeCell ref="M202:O202"/>
    <mergeCell ref="A221:R221"/>
    <mergeCell ref="B223:F223"/>
    <mergeCell ref="I223:M223"/>
    <mergeCell ref="N223:O223"/>
    <mergeCell ref="I199:L199"/>
    <mergeCell ref="M199:O199"/>
    <mergeCell ref="B194:F194"/>
    <mergeCell ref="I201:L201"/>
    <mergeCell ref="M201:O201"/>
    <mergeCell ref="I196:L196"/>
    <mergeCell ref="M196:O196"/>
    <mergeCell ref="I198:J198"/>
    <mergeCell ref="K198:L198"/>
    <mergeCell ref="M198:O198"/>
    <mergeCell ref="I194:L194"/>
    <mergeCell ref="M194:O194"/>
    <mergeCell ref="I195:L195"/>
    <mergeCell ref="M195:O195"/>
    <mergeCell ref="B227:F227"/>
    <mergeCell ref="I227:L227"/>
    <mergeCell ref="M227:O227"/>
    <mergeCell ref="I229:L229"/>
    <mergeCell ref="M229:O229"/>
    <mergeCell ref="B224:F224"/>
    <mergeCell ref="I224:M224"/>
    <mergeCell ref="N224:O224"/>
    <mergeCell ref="B225:F225"/>
    <mergeCell ref="B226:F226"/>
    <mergeCell ref="I226:L226"/>
    <mergeCell ref="M226:O226"/>
    <mergeCell ref="A257:R257"/>
    <mergeCell ref="B259:F259"/>
    <mergeCell ref="I259:M259"/>
    <mergeCell ref="N259:O259"/>
    <mergeCell ref="B260:F260"/>
    <mergeCell ref="I260:M260"/>
    <mergeCell ref="N260:O260"/>
    <mergeCell ref="B228:F228"/>
    <mergeCell ref="I235:L235"/>
    <mergeCell ref="M235:O235"/>
    <mergeCell ref="I237:L237"/>
    <mergeCell ref="M237:O237"/>
    <mergeCell ref="I238:L238"/>
    <mergeCell ref="M238:O238"/>
    <mergeCell ref="I232:L232"/>
    <mergeCell ref="M232:O232"/>
    <mergeCell ref="I234:J234"/>
    <mergeCell ref="K234:L234"/>
    <mergeCell ref="M234:O234"/>
    <mergeCell ref="I230:L230"/>
    <mergeCell ref="M230:O230"/>
    <mergeCell ref="I231:L231"/>
    <mergeCell ref="M231:O231"/>
    <mergeCell ref="B263:F263"/>
    <mergeCell ref="I264:L264"/>
    <mergeCell ref="M264:O264"/>
    <mergeCell ref="I265:L265"/>
    <mergeCell ref="M265:O265"/>
    <mergeCell ref="B261:F261"/>
    <mergeCell ref="I261:M261"/>
    <mergeCell ref="N261:O261"/>
    <mergeCell ref="B262:F262"/>
    <mergeCell ref="I262:M262"/>
    <mergeCell ref="N262:O262"/>
    <mergeCell ref="I276:L276"/>
    <mergeCell ref="M276:O276"/>
    <mergeCell ref="A294:D294"/>
    <mergeCell ref="E294:G294"/>
    <mergeCell ref="H294:J294"/>
    <mergeCell ref="K294:M294"/>
    <mergeCell ref="B264:F264"/>
    <mergeCell ref="I272:J272"/>
    <mergeCell ref="K272:L272"/>
    <mergeCell ref="M272:O272"/>
    <mergeCell ref="I273:L273"/>
    <mergeCell ref="M273:O273"/>
    <mergeCell ref="I269:L269"/>
    <mergeCell ref="M269:O269"/>
    <mergeCell ref="I270:L270"/>
    <mergeCell ref="M270:O270"/>
    <mergeCell ref="I267:L267"/>
    <mergeCell ref="M267:O267"/>
    <mergeCell ref="I268:L268"/>
    <mergeCell ref="M268:O268"/>
    <mergeCell ref="I275:L275"/>
    <mergeCell ref="M275:O275"/>
    <mergeCell ref="A297:D297"/>
    <mergeCell ref="E297:G297"/>
    <mergeCell ref="H297:J297"/>
    <mergeCell ref="K297:M297"/>
    <mergeCell ref="A299:F299"/>
    <mergeCell ref="G299:L299"/>
    <mergeCell ref="A295:D295"/>
    <mergeCell ref="E295:G295"/>
    <mergeCell ref="H295:J295"/>
    <mergeCell ref="K295:M295"/>
    <mergeCell ref="A296:D296"/>
    <mergeCell ref="E296:G296"/>
    <mergeCell ref="H296:J296"/>
    <mergeCell ref="K296:M296"/>
    <mergeCell ref="A305:R305"/>
    <mergeCell ref="A307:D307"/>
    <mergeCell ref="E307:H307"/>
    <mergeCell ref="A308:D308"/>
    <mergeCell ref="E308:H308"/>
    <mergeCell ref="A309:D309"/>
    <mergeCell ref="E309:H309"/>
    <mergeCell ref="A300:F300"/>
    <mergeCell ref="G300:L300"/>
    <mergeCell ref="A301:F301"/>
    <mergeCell ref="G301:L301"/>
    <mergeCell ref="A302:F302"/>
    <mergeCell ref="G302:L302"/>
    <mergeCell ref="A319:D319"/>
    <mergeCell ref="E319:H319"/>
    <mergeCell ref="A320:D320"/>
    <mergeCell ref="E320:H320"/>
    <mergeCell ref="A322:D322"/>
    <mergeCell ref="E322:H322"/>
    <mergeCell ref="A310:D310"/>
    <mergeCell ref="E310:H310"/>
    <mergeCell ref="A311:D311"/>
    <mergeCell ref="E311:H311"/>
    <mergeCell ref="A313:R314"/>
    <mergeCell ref="A317:R317"/>
    <mergeCell ref="A330:D330"/>
    <mergeCell ref="E330:H330"/>
    <mergeCell ref="I330:L330"/>
    <mergeCell ref="M330:P330"/>
    <mergeCell ref="A331:D331"/>
    <mergeCell ref="E331:H331"/>
    <mergeCell ref="I331:L331"/>
    <mergeCell ref="M331:P331"/>
    <mergeCell ref="A323:D323"/>
    <mergeCell ref="E323:H323"/>
    <mergeCell ref="A324:D324"/>
    <mergeCell ref="E324:H324"/>
    <mergeCell ref="A327:R327"/>
    <mergeCell ref="A329:D329"/>
    <mergeCell ref="E329:H329"/>
    <mergeCell ref="I329:L329"/>
    <mergeCell ref="M329:P329"/>
    <mergeCell ref="A342:D342"/>
    <mergeCell ref="E342:F342"/>
    <mergeCell ref="A343:D343"/>
    <mergeCell ref="E343:F343"/>
    <mergeCell ref="K403:N403"/>
    <mergeCell ref="A356:K356"/>
    <mergeCell ref="A362:D362"/>
    <mergeCell ref="E362:H362"/>
    <mergeCell ref="A333:R334"/>
    <mergeCell ref="A335:R335"/>
    <mergeCell ref="A336:R336"/>
    <mergeCell ref="A339:R339"/>
    <mergeCell ref="A341:D341"/>
    <mergeCell ref="E341:F341"/>
    <mergeCell ref="L356:R356"/>
    <mergeCell ref="A357:K357"/>
    <mergeCell ref="L357:R357"/>
    <mergeCell ref="A359:R359"/>
    <mergeCell ref="A361:D361"/>
    <mergeCell ref="E361:H361"/>
    <mergeCell ref="O352:R352"/>
    <mergeCell ref="A353:C353"/>
    <mergeCell ref="D353:I353"/>
    <mergeCell ref="J353:M353"/>
    <mergeCell ref="A425:R426"/>
    <mergeCell ref="A427:R428"/>
    <mergeCell ref="A429:R430"/>
    <mergeCell ref="A431:R431"/>
    <mergeCell ref="A432:R432"/>
    <mergeCell ref="A346:R346"/>
    <mergeCell ref="A348:R350"/>
    <mergeCell ref="A352:C352"/>
    <mergeCell ref="D352:I352"/>
    <mergeCell ref="J352:M352"/>
    <mergeCell ref="A418:R418"/>
    <mergeCell ref="A419:R419"/>
    <mergeCell ref="A420:R420"/>
    <mergeCell ref="A421:R421"/>
    <mergeCell ref="A422:R422"/>
    <mergeCell ref="A423:R424"/>
    <mergeCell ref="A411:R411"/>
    <mergeCell ref="A412:R412"/>
    <mergeCell ref="A414:R414"/>
    <mergeCell ref="A415:R415"/>
    <mergeCell ref="A416:R416"/>
    <mergeCell ref="A417:R417"/>
    <mergeCell ref="K404:N404"/>
    <mergeCell ref="K405:N405"/>
    <mergeCell ref="A370:H370"/>
    <mergeCell ref="I370:L370"/>
    <mergeCell ref="A371:H371"/>
    <mergeCell ref="I371:L371"/>
    <mergeCell ref="A373:K373"/>
    <mergeCell ref="L373:R373"/>
    <mergeCell ref="O353:R353"/>
    <mergeCell ref="A355:K355"/>
    <mergeCell ref="L355:R355"/>
    <mergeCell ref="A366:E366"/>
    <mergeCell ref="F366:L366"/>
    <mergeCell ref="A367:E367"/>
    <mergeCell ref="F367:L367"/>
    <mergeCell ref="A369:H369"/>
    <mergeCell ref="I369:L369"/>
    <mergeCell ref="A363:D363"/>
    <mergeCell ref="E363:H363"/>
    <mergeCell ref="A365:E365"/>
    <mergeCell ref="F365:L365"/>
    <mergeCell ref="A380:C380"/>
    <mergeCell ref="A382:K382"/>
    <mergeCell ref="L382:R382"/>
    <mergeCell ref="A383:K383"/>
    <mergeCell ref="L383:R383"/>
    <mergeCell ref="A385:K385"/>
    <mergeCell ref="L385:R385"/>
    <mergeCell ref="A374:K374"/>
    <mergeCell ref="L374:R374"/>
    <mergeCell ref="A376:K376"/>
    <mergeCell ref="L376:R376"/>
    <mergeCell ref="A378:R378"/>
    <mergeCell ref="A379:C379"/>
    <mergeCell ref="K379:R379"/>
    <mergeCell ref="T400:U400"/>
    <mergeCell ref="O403:R403"/>
    <mergeCell ref="O404:R404"/>
    <mergeCell ref="O405:R405"/>
    <mergeCell ref="O407:R407"/>
    <mergeCell ref="A390:J390"/>
    <mergeCell ref="A401:R401"/>
    <mergeCell ref="A386:K386"/>
    <mergeCell ref="L386:R386"/>
    <mergeCell ref="K407:N407"/>
    <mergeCell ref="A388:N388"/>
    <mergeCell ref="O388:R388"/>
  </mergeCells>
  <conditionalFormatting sqref="M199:O199">
    <cfRule type="cellIs" dxfId="147" priority="8" operator="equal">
      <formula>"Encerrar"</formula>
    </cfRule>
    <cfRule type="cellIs" dxfId="146" priority="9" operator="equal">
      <formula>"Continuar"</formula>
    </cfRule>
  </conditionalFormatting>
  <conditionalFormatting sqref="M235:O235">
    <cfRule type="cellIs" dxfId="145" priority="6" operator="equal">
      <formula>"Encerrar"</formula>
    </cfRule>
    <cfRule type="cellIs" dxfId="144" priority="7" operator="equal">
      <formula>"Continuar"</formula>
    </cfRule>
  </conditionalFormatting>
  <conditionalFormatting sqref="M273:O273">
    <cfRule type="cellIs" dxfId="143" priority="4" operator="equal">
      <formula>"Encerrar"</formula>
    </cfRule>
    <cfRule type="cellIs" dxfId="142" priority="5" operator="equal">
      <formula>"Continuar"</formula>
    </cfRule>
  </conditionalFormatting>
  <conditionalFormatting sqref="O405:P405">
    <cfRule type="cellIs" dxfId="141" priority="2" operator="greaterThan">
      <formula>0.01</formula>
    </cfRule>
  </conditionalFormatting>
  <conditionalFormatting sqref="O322:R325">
    <cfRule type="cellIs" dxfId="140" priority="10" operator="greaterThan">
      <formula>0.5</formula>
    </cfRule>
  </conditionalFormatting>
  <conditionalFormatting sqref="S396">
    <cfRule type="containsText" dxfId="139" priority="3" operator="containsText" text="Reduzir o número de casas decimais">
      <formula>NOT(ISERROR(SEARCH("Reduzir o número de casas decimais",S396)))</formula>
    </cfRule>
  </conditionalFormatting>
  <conditionalFormatting sqref="T400">
    <cfRule type="containsText" dxfId="138" priority="1" operator="containsText" text="Reduzir o número de casas decimais">
      <formula>NOT(ISERROR(SEARCH("Reduzir o número de casas decimais",T400)))</formula>
    </cfRule>
  </conditionalFormatting>
  <dataValidations count="7">
    <dataValidation type="list" allowBlank="1" showInputMessage="1" showErrorMessage="1" sqref="K379:R379" xr:uid="{1EA04E21-C77A-42C7-824F-C54C43974D36}">
      <formula1>$X$379:$AD$379</formula1>
    </dataValidation>
    <dataValidation type="list" allowBlank="1" showInputMessage="1" showErrorMessage="1" sqref="D353:I353" xr:uid="{80A468DD-98D6-4803-A77B-D2BA0A815040}">
      <formula1>$U$352:$U$360</formula1>
    </dataValidation>
    <dataValidation type="list" allowBlank="1" showInputMessage="1" showErrorMessage="1" sqref="O352:R352" xr:uid="{5F4484F8-6F26-468E-88FA-6E941E290F98}">
      <formula1>$V$352:$V$355</formula1>
    </dataValidation>
    <dataValidation type="list" allowBlank="1" showInputMessage="1" showErrorMessage="1" sqref="D352:I352" xr:uid="{DD7BAF25-4443-4260-82A1-C3815B96CBF9}">
      <formula1>$T$352:$T$356</formula1>
    </dataValidation>
    <dataValidation type="list" allowBlank="1" showInputMessage="1" showErrorMessage="1" sqref="F365:L365" xr:uid="{97837435-E669-4218-913A-F3D1532FD1CB}">
      <formula1>$T$365:$T$373</formula1>
    </dataValidation>
    <dataValidation type="list" allowBlank="1" showInputMessage="1" showErrorMessage="1" sqref="K11:K15" xr:uid="{A0EDAD22-110A-4933-BEF5-1346DB232C2C}">
      <formula1>$T$12:$T$13</formula1>
    </dataValidation>
    <dataValidation type="list" allowBlank="1" showInputMessage="1" showErrorMessage="1" sqref="M365:R365" xr:uid="{869AD7A7-F3ED-4967-B1D4-FFD91B03F4F9}">
      <formula1>$AA$384:$AA$392</formula1>
    </dataValidation>
  </dataValidations>
  <hyperlinks>
    <hyperlink ref="T1" location="MENU!B9" display="MENU" xr:uid="{F113017D-2CBA-43A5-AF62-F50CFCF22FBB}"/>
  </hyperlinks>
  <printOptions horizontalCentered="1"/>
  <pageMargins left="0.25" right="0.25" top="0.75" bottom="0.75" header="0.3" footer="0.3"/>
  <pageSetup paperSize="9" scale="61"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95F77-0D3E-4278-B03E-168E6BAB7979}">
  <sheetPr>
    <pageSetUpPr fitToPage="1"/>
  </sheetPr>
  <dimension ref="A1:AO480"/>
  <sheetViews>
    <sheetView showGridLines="0" zoomScaleNormal="100" workbookViewId="0"/>
  </sheetViews>
  <sheetFormatPr defaultColWidth="4.75" defaultRowHeight="20.100000000000001" customHeight="1" x14ac:dyDescent="0.25"/>
  <cols>
    <col min="1" max="18" width="8.625" style="241" customWidth="1"/>
    <col min="19" max="19" width="15.625" style="208" customWidth="1"/>
    <col min="20" max="22" width="25.625" style="208" customWidth="1"/>
    <col min="23" max="35" width="20.625" style="209" customWidth="1"/>
    <col min="36" max="128" width="4.75" style="209" customWidth="1"/>
    <col min="129" max="16384" width="4.75" style="209"/>
  </cols>
  <sheetData>
    <row r="1" spans="1:21" ht="140.1" customHeight="1" x14ac:dyDescent="0.25">
      <c r="A1" s="274"/>
      <c r="B1" s="274"/>
      <c r="C1" s="274"/>
      <c r="D1" s="274"/>
      <c r="E1" s="274"/>
      <c r="F1" s="274"/>
      <c r="G1" s="274"/>
      <c r="H1" s="274"/>
      <c r="I1" s="274"/>
      <c r="J1" s="274"/>
      <c r="K1" s="274"/>
      <c r="L1" s="274"/>
      <c r="M1" s="274"/>
      <c r="N1" s="274"/>
      <c r="O1" s="274"/>
      <c r="P1" s="231"/>
      <c r="Q1" s="231"/>
      <c r="R1" s="231"/>
      <c r="T1" s="206" t="s">
        <v>698</v>
      </c>
    </row>
    <row r="2" spans="1:21" ht="5.0999999999999996" customHeight="1" x14ac:dyDescent="0.25"/>
    <row r="3" spans="1:21" ht="5.0999999999999996" customHeight="1" x14ac:dyDescent="0.25">
      <c r="A3" s="274"/>
      <c r="B3" s="274"/>
      <c r="C3" s="274"/>
      <c r="D3" s="274"/>
      <c r="E3" s="274"/>
      <c r="F3" s="274"/>
      <c r="G3" s="274"/>
      <c r="H3" s="274"/>
      <c r="I3" s="274"/>
      <c r="J3" s="274"/>
      <c r="K3" s="274"/>
      <c r="L3" s="274"/>
      <c r="M3" s="274"/>
      <c r="N3" s="274"/>
      <c r="O3" s="274"/>
      <c r="P3" s="274"/>
      <c r="Q3" s="274"/>
      <c r="R3" s="274"/>
    </row>
    <row r="5" spans="1:21" ht="20.100000000000001" customHeight="1" x14ac:dyDescent="0.25">
      <c r="A5" s="50" t="s">
        <v>79</v>
      </c>
      <c r="B5" s="50"/>
      <c r="C5" s="50"/>
      <c r="D5" s="50"/>
      <c r="E5" s="50"/>
      <c r="F5" s="50"/>
      <c r="G5" s="50"/>
      <c r="H5" s="50"/>
      <c r="I5" s="50"/>
      <c r="J5" s="50"/>
      <c r="K5" s="50"/>
      <c r="L5" s="50"/>
      <c r="M5" s="50"/>
      <c r="N5" s="50"/>
      <c r="O5" s="50"/>
      <c r="P5" s="50"/>
      <c r="Q5" s="50"/>
      <c r="R5" s="50"/>
    </row>
    <row r="6" spans="1:21" ht="20.100000000000001" customHeight="1" x14ac:dyDescent="0.25">
      <c r="A6" s="46" t="s">
        <v>212</v>
      </c>
      <c r="B6" s="46"/>
      <c r="C6" s="46"/>
      <c r="D6" s="46"/>
      <c r="E6" s="46"/>
      <c r="F6" s="46"/>
      <c r="G6" s="46"/>
      <c r="H6" s="46"/>
      <c r="I6" s="46"/>
      <c r="J6" s="46"/>
      <c r="K6" s="46"/>
      <c r="L6" s="46"/>
      <c r="M6" s="46"/>
      <c r="N6" s="46"/>
      <c r="O6" s="46"/>
      <c r="P6" s="46"/>
      <c r="Q6" s="46"/>
      <c r="R6" s="46"/>
    </row>
    <row r="8" spans="1:21" ht="20.100000000000001" customHeight="1" x14ac:dyDescent="0.25">
      <c r="A8" s="21" t="s">
        <v>8</v>
      </c>
      <c r="B8" s="21"/>
      <c r="C8" s="21"/>
      <c r="D8" s="21"/>
      <c r="E8" s="21"/>
      <c r="F8" s="21"/>
      <c r="G8" s="21"/>
      <c r="H8" s="21"/>
      <c r="I8" s="21"/>
      <c r="J8" s="21"/>
      <c r="K8" s="21"/>
      <c r="L8" s="21"/>
      <c r="M8" s="21"/>
      <c r="N8" s="21"/>
      <c r="O8" s="21"/>
      <c r="P8" s="21"/>
      <c r="Q8" s="21"/>
      <c r="R8" s="21"/>
    </row>
    <row r="10" spans="1:21" ht="39.950000000000003" customHeight="1" x14ac:dyDescent="0.25">
      <c r="A10" s="364" t="s">
        <v>5</v>
      </c>
      <c r="B10" s="39" t="s">
        <v>178</v>
      </c>
      <c r="C10" s="39"/>
      <c r="D10" s="39"/>
      <c r="E10" s="39" t="s">
        <v>6</v>
      </c>
      <c r="F10" s="39"/>
      <c r="G10" s="39"/>
      <c r="H10" s="39" t="s">
        <v>7</v>
      </c>
      <c r="I10" s="39"/>
      <c r="J10" s="39"/>
      <c r="K10" s="39" t="s">
        <v>237</v>
      </c>
      <c r="L10" s="39"/>
      <c r="M10" s="39"/>
      <c r="N10" s="39" t="s">
        <v>238</v>
      </c>
      <c r="O10" s="39"/>
      <c r="P10" s="39" t="s">
        <v>239</v>
      </c>
      <c r="Q10" s="39"/>
      <c r="R10" s="39"/>
      <c r="T10" s="211" t="s">
        <v>2</v>
      </c>
      <c r="U10" s="211"/>
    </row>
    <row r="11" spans="1:21" ht="20.100000000000001" customHeight="1" x14ac:dyDescent="0.25">
      <c r="A11" s="275">
        <v>1</v>
      </c>
      <c r="B11" s="36">
        <f>'AMOSTRA DOS TERRENOS'!H9</f>
        <v>180000</v>
      </c>
      <c r="C11" s="36"/>
      <c r="D11" s="36"/>
      <c r="E11" s="36">
        <f>'AMOSTRA DOS TERRENOS'!I9</f>
        <v>300</v>
      </c>
      <c r="F11" s="36"/>
      <c r="G11" s="36"/>
      <c r="H11" s="35">
        <f>B11/E11</f>
        <v>600</v>
      </c>
      <c r="I11" s="35"/>
      <c r="J11" s="35"/>
      <c r="K11" s="22" t="s">
        <v>190</v>
      </c>
      <c r="L11" s="22"/>
      <c r="M11" s="22"/>
      <c r="N11" s="45">
        <f>VLOOKUP(K11,$T$12:$U$13,2,0)</f>
        <v>0.9</v>
      </c>
      <c r="O11" s="45"/>
      <c r="P11" s="30">
        <f>H11*N11</f>
        <v>540</v>
      </c>
      <c r="Q11" s="30"/>
      <c r="R11" s="30"/>
      <c r="T11" s="212" t="s">
        <v>191</v>
      </c>
      <c r="U11" s="212" t="s">
        <v>3</v>
      </c>
    </row>
    <row r="12" spans="1:21" ht="20.100000000000001" customHeight="1" x14ac:dyDescent="0.25">
      <c r="A12" s="276">
        <v>2</v>
      </c>
      <c r="B12" s="36">
        <f>'AMOSTRA DOS TERRENOS'!H10</f>
        <v>200000</v>
      </c>
      <c r="C12" s="36"/>
      <c r="D12" s="36"/>
      <c r="E12" s="36">
        <f>'AMOSTRA DOS TERRENOS'!I10</f>
        <v>320</v>
      </c>
      <c r="F12" s="36"/>
      <c r="G12" s="36"/>
      <c r="H12" s="18">
        <f>B12/E12</f>
        <v>625</v>
      </c>
      <c r="I12" s="18"/>
      <c r="J12" s="18"/>
      <c r="K12" s="27" t="s">
        <v>190</v>
      </c>
      <c r="L12" s="27"/>
      <c r="M12" s="27"/>
      <c r="N12" s="16">
        <f>VLOOKUP(K12,$T$12:$U$13,2,0)</f>
        <v>0.9</v>
      </c>
      <c r="O12" s="16"/>
      <c r="P12" s="18">
        <f>H12*N12</f>
        <v>562.5</v>
      </c>
      <c r="Q12" s="18"/>
      <c r="R12" s="18"/>
      <c r="T12" s="208" t="s">
        <v>190</v>
      </c>
      <c r="U12" s="213">
        <v>0.9</v>
      </c>
    </row>
    <row r="13" spans="1:21" ht="20.100000000000001" customHeight="1" x14ac:dyDescent="0.25">
      <c r="A13" s="276">
        <v>3</v>
      </c>
      <c r="B13" s="36">
        <f>'AMOSTRA DOS TERRENOS'!H11</f>
        <v>110000</v>
      </c>
      <c r="C13" s="36"/>
      <c r="D13" s="36"/>
      <c r="E13" s="36">
        <f>'AMOSTRA DOS TERRENOS'!I11</f>
        <v>150</v>
      </c>
      <c r="F13" s="36"/>
      <c r="G13" s="36"/>
      <c r="H13" s="18">
        <f t="shared" ref="H13:H14" si="0">B13/E13</f>
        <v>733.33333333333337</v>
      </c>
      <c r="I13" s="18"/>
      <c r="J13" s="18"/>
      <c r="K13" s="27" t="s">
        <v>190</v>
      </c>
      <c r="L13" s="27"/>
      <c r="M13" s="27"/>
      <c r="N13" s="16">
        <f>VLOOKUP(K13,$T$12:$U$13,2,0)</f>
        <v>0.9</v>
      </c>
      <c r="O13" s="16"/>
      <c r="P13" s="18">
        <f t="shared" ref="P13:P14" si="1">H13*N13</f>
        <v>660</v>
      </c>
      <c r="Q13" s="18"/>
      <c r="R13" s="18"/>
      <c r="T13" s="208" t="s">
        <v>4</v>
      </c>
      <c r="U13" s="213">
        <v>1</v>
      </c>
    </row>
    <row r="14" spans="1:21" ht="20.100000000000001" customHeight="1" x14ac:dyDescent="0.25">
      <c r="A14" s="276">
        <v>4</v>
      </c>
      <c r="B14" s="36">
        <f>'AMOSTRA DOS TERRENOS'!H12</f>
        <v>110000</v>
      </c>
      <c r="C14" s="36"/>
      <c r="D14" s="36"/>
      <c r="E14" s="36">
        <f>'AMOSTRA DOS TERRENOS'!I12</f>
        <v>80</v>
      </c>
      <c r="F14" s="36"/>
      <c r="G14" s="36"/>
      <c r="H14" s="18">
        <f t="shared" si="0"/>
        <v>1375</v>
      </c>
      <c r="I14" s="18"/>
      <c r="J14" s="18"/>
      <c r="K14" s="27" t="s">
        <v>190</v>
      </c>
      <c r="L14" s="27"/>
      <c r="M14" s="27"/>
      <c r="N14" s="16">
        <f>VLOOKUP(K14,$T$12:$U$13,2,0)</f>
        <v>0.9</v>
      </c>
      <c r="O14" s="16"/>
      <c r="P14" s="18">
        <f t="shared" si="1"/>
        <v>1237.5</v>
      </c>
      <c r="Q14" s="18"/>
      <c r="R14" s="18"/>
    </row>
    <row r="15" spans="1:21" ht="20.100000000000001" customHeight="1" x14ac:dyDescent="0.25">
      <c r="A15" s="276">
        <v>5</v>
      </c>
      <c r="B15" s="36">
        <f>'AMOSTRA DOS TERRENOS'!H13</f>
        <v>150000</v>
      </c>
      <c r="C15" s="36"/>
      <c r="D15" s="36"/>
      <c r="E15" s="36">
        <f>'AMOSTRA DOS TERRENOS'!I13</f>
        <v>195</v>
      </c>
      <c r="F15" s="36"/>
      <c r="G15" s="36"/>
      <c r="H15" s="18">
        <f>B15/E15</f>
        <v>769.23076923076928</v>
      </c>
      <c r="I15" s="18"/>
      <c r="J15" s="18"/>
      <c r="K15" s="27" t="s">
        <v>190</v>
      </c>
      <c r="L15" s="27"/>
      <c r="M15" s="27"/>
      <c r="N15" s="16">
        <f>VLOOKUP(K15,$T$12:$U$13,2,0)</f>
        <v>0.9</v>
      </c>
      <c r="O15" s="16"/>
      <c r="P15" s="18">
        <f>H15*N15</f>
        <v>692.30769230769238</v>
      </c>
      <c r="Q15" s="18"/>
      <c r="R15" s="18"/>
    </row>
    <row r="17" spans="1:18" ht="20.100000000000001" customHeight="1" x14ac:dyDescent="0.25">
      <c r="L17" s="22" t="s">
        <v>22</v>
      </c>
      <c r="M17" s="22"/>
      <c r="N17" s="22"/>
      <c r="O17" s="22"/>
      <c r="P17" s="30">
        <f>AVERAGE(P11:R15)</f>
        <v>738.46153846153845</v>
      </c>
      <c r="Q17" s="30"/>
      <c r="R17" s="30"/>
    </row>
    <row r="18" spans="1:18" ht="20.100000000000001" customHeight="1" x14ac:dyDescent="0.25">
      <c r="L18" s="17" t="s">
        <v>23</v>
      </c>
      <c r="M18" s="17"/>
      <c r="N18" s="17"/>
      <c r="O18" s="17"/>
      <c r="P18" s="30">
        <f>STDEVA(P11:R15)</f>
        <v>286.21461436022588</v>
      </c>
      <c r="Q18" s="30"/>
      <c r="R18" s="30"/>
    </row>
    <row r="19" spans="1:18" ht="20.100000000000001" customHeight="1" x14ac:dyDescent="0.25">
      <c r="L19" s="27" t="s">
        <v>21</v>
      </c>
      <c r="M19" s="27"/>
      <c r="N19" s="27"/>
      <c r="O19" s="27"/>
      <c r="P19" s="31">
        <f>P18/P17</f>
        <v>0.38758229027947255</v>
      </c>
      <c r="Q19" s="31"/>
      <c r="R19" s="31"/>
    </row>
    <row r="22" spans="1:18" ht="20.100000000000001" customHeight="1" x14ac:dyDescent="0.25">
      <c r="A22" s="21" t="s">
        <v>15</v>
      </c>
      <c r="B22" s="21"/>
      <c r="C22" s="21"/>
      <c r="D22" s="21"/>
      <c r="E22" s="21"/>
      <c r="F22" s="21"/>
      <c r="G22" s="21"/>
      <c r="H22" s="21"/>
      <c r="I22" s="21"/>
      <c r="J22" s="21"/>
      <c r="K22" s="21"/>
      <c r="L22" s="21"/>
      <c r="M22" s="21"/>
      <c r="N22" s="21"/>
      <c r="O22" s="21"/>
      <c r="P22" s="21"/>
      <c r="Q22" s="21"/>
      <c r="R22" s="21"/>
    </row>
    <row r="24" spans="1:18" ht="80.099999999999994" customHeight="1" x14ac:dyDescent="0.25">
      <c r="A24" s="34" t="s">
        <v>62</v>
      </c>
      <c r="B24" s="34"/>
      <c r="C24" s="34"/>
      <c r="D24" s="34"/>
      <c r="E24" s="34"/>
      <c r="F24" s="34"/>
      <c r="G24" s="34"/>
      <c r="H24" s="34"/>
      <c r="I24" s="34"/>
      <c r="J24" s="34"/>
      <c r="K24" s="34"/>
      <c r="L24" s="34"/>
      <c r="M24" s="34"/>
      <c r="N24" s="34"/>
      <c r="O24" s="34"/>
      <c r="P24" s="34"/>
      <c r="Q24" s="34"/>
      <c r="R24" s="34"/>
    </row>
    <row r="26" spans="1:18" ht="20.100000000000001" customHeight="1" x14ac:dyDescent="0.25">
      <c r="A26" s="39" t="s">
        <v>9</v>
      </c>
      <c r="B26" s="39"/>
      <c r="C26" s="39"/>
      <c r="D26" s="39"/>
      <c r="E26" s="39"/>
      <c r="F26" s="39"/>
      <c r="G26" s="39"/>
      <c r="H26" s="39" t="s">
        <v>63</v>
      </c>
      <c r="I26" s="39"/>
      <c r="J26" s="39" t="s">
        <v>188</v>
      </c>
      <c r="K26" s="39"/>
      <c r="L26" s="39"/>
      <c r="M26" s="39"/>
      <c r="N26" s="39"/>
      <c r="O26" s="39" t="s">
        <v>189</v>
      </c>
      <c r="P26" s="39"/>
      <c r="Q26" s="39"/>
      <c r="R26" s="39"/>
    </row>
    <row r="27" spans="1:18" ht="20.100000000000001" customHeight="1" x14ac:dyDescent="0.25">
      <c r="A27" s="22" t="s">
        <v>10</v>
      </c>
      <c r="B27" s="22"/>
      <c r="C27" s="22"/>
      <c r="D27" s="22"/>
      <c r="E27" s="22"/>
      <c r="F27" s="22"/>
      <c r="G27" s="22"/>
      <c r="H27" s="56" t="s">
        <v>214</v>
      </c>
      <c r="I27" s="56"/>
      <c r="J27" s="22" t="s">
        <v>183</v>
      </c>
      <c r="K27" s="22"/>
      <c r="L27" s="22"/>
      <c r="M27" s="22"/>
      <c r="N27" s="22"/>
      <c r="O27" s="30">
        <v>1</v>
      </c>
      <c r="P27" s="30"/>
      <c r="Q27" s="30"/>
      <c r="R27" s="30"/>
    </row>
    <row r="28" spans="1:18" ht="20.100000000000001" customHeight="1" x14ac:dyDescent="0.25">
      <c r="A28" s="27" t="s">
        <v>13</v>
      </c>
      <c r="B28" s="27"/>
      <c r="C28" s="27"/>
      <c r="D28" s="27"/>
      <c r="E28" s="27"/>
      <c r="F28" s="27"/>
      <c r="G28" s="27"/>
      <c r="H28" s="63" t="s">
        <v>215</v>
      </c>
      <c r="I28" s="63"/>
      <c r="J28" s="27" t="s">
        <v>184</v>
      </c>
      <c r="K28" s="27"/>
      <c r="L28" s="27"/>
      <c r="M28" s="27"/>
      <c r="N28" s="27"/>
      <c r="O28" s="18">
        <v>1</v>
      </c>
      <c r="P28" s="18"/>
      <c r="Q28" s="18"/>
      <c r="R28" s="18"/>
    </row>
    <row r="29" spans="1:18" ht="20.100000000000001" customHeight="1" x14ac:dyDescent="0.25">
      <c r="A29" s="27" t="s">
        <v>14</v>
      </c>
      <c r="B29" s="27"/>
      <c r="C29" s="27"/>
      <c r="D29" s="27"/>
      <c r="E29" s="27"/>
      <c r="F29" s="27"/>
      <c r="G29" s="27"/>
      <c r="H29" s="63" t="s">
        <v>216</v>
      </c>
      <c r="I29" s="63"/>
      <c r="J29" s="27" t="s">
        <v>185</v>
      </c>
      <c r="K29" s="27"/>
      <c r="L29" s="27"/>
      <c r="M29" s="27"/>
      <c r="N29" s="27"/>
      <c r="O29" s="18">
        <v>1</v>
      </c>
      <c r="P29" s="18"/>
      <c r="Q29" s="18"/>
      <c r="R29" s="18"/>
    </row>
    <row r="30" spans="1:18" ht="20.100000000000001" customHeight="1" x14ac:dyDescent="0.25">
      <c r="A30" s="27" t="s">
        <v>11</v>
      </c>
      <c r="B30" s="27"/>
      <c r="C30" s="27"/>
      <c r="D30" s="27"/>
      <c r="E30" s="27"/>
      <c r="F30" s="27"/>
      <c r="G30" s="27"/>
      <c r="H30" s="63" t="s">
        <v>217</v>
      </c>
      <c r="I30" s="63"/>
      <c r="J30" s="27" t="s">
        <v>186</v>
      </c>
      <c r="K30" s="27"/>
      <c r="L30" s="27"/>
      <c r="M30" s="27"/>
      <c r="N30" s="27"/>
      <c r="O30" s="18">
        <v>1</v>
      </c>
      <c r="P30" s="18"/>
      <c r="Q30" s="18"/>
      <c r="R30" s="18"/>
    </row>
    <row r="31" spans="1:18" ht="20.100000000000001" customHeight="1" x14ac:dyDescent="0.25">
      <c r="A31" s="27" t="s">
        <v>12</v>
      </c>
      <c r="B31" s="27"/>
      <c r="C31" s="27"/>
      <c r="D31" s="27"/>
      <c r="E31" s="27"/>
      <c r="F31" s="27"/>
      <c r="G31" s="27"/>
      <c r="H31" s="63" t="s">
        <v>218</v>
      </c>
      <c r="I31" s="63"/>
      <c r="J31" s="27" t="s">
        <v>187</v>
      </c>
      <c r="K31" s="27"/>
      <c r="L31" s="27"/>
      <c r="M31" s="27"/>
      <c r="N31" s="27"/>
      <c r="O31" s="18">
        <v>1</v>
      </c>
      <c r="P31" s="18"/>
      <c r="Q31" s="18"/>
      <c r="R31" s="18"/>
    </row>
    <row r="34" spans="1:25" ht="20.100000000000001" customHeight="1" x14ac:dyDescent="0.25">
      <c r="A34" s="39" t="s">
        <v>19</v>
      </c>
      <c r="B34" s="39"/>
      <c r="C34" s="39"/>
      <c r="D34" s="39"/>
      <c r="E34" s="47" t="s">
        <v>20</v>
      </c>
      <c r="F34" s="47"/>
      <c r="G34" s="47"/>
      <c r="H34" s="47"/>
      <c r="I34" s="47"/>
      <c r="J34" s="39" t="s">
        <v>16</v>
      </c>
      <c r="K34" s="39"/>
    </row>
    <row r="35" spans="1:25" ht="20.100000000000001" customHeight="1" x14ac:dyDescent="0.25">
      <c r="A35" s="39"/>
      <c r="B35" s="39"/>
      <c r="C35" s="39"/>
      <c r="D35" s="39"/>
      <c r="E35" s="278" t="s">
        <v>214</v>
      </c>
      <c r="F35" s="278" t="s">
        <v>215</v>
      </c>
      <c r="G35" s="278" t="s">
        <v>216</v>
      </c>
      <c r="H35" s="278" t="s">
        <v>217</v>
      </c>
      <c r="I35" s="278" t="s">
        <v>218</v>
      </c>
      <c r="J35" s="39"/>
      <c r="K35" s="39"/>
    </row>
    <row r="36" spans="1:25" ht="20.100000000000001" customHeight="1" x14ac:dyDescent="0.25">
      <c r="A36" s="47"/>
      <c r="B36" s="47"/>
      <c r="C36" s="47"/>
      <c r="D36" s="47"/>
      <c r="E36" s="238">
        <v>1</v>
      </c>
      <c r="F36" s="238">
        <v>1</v>
      </c>
      <c r="G36" s="238">
        <v>1</v>
      </c>
      <c r="H36" s="238">
        <v>1</v>
      </c>
      <c r="I36" s="238">
        <v>1</v>
      </c>
      <c r="J36" s="30">
        <f>SUM(E36:I36)-COUNT(E36:I36)+1</f>
        <v>1</v>
      </c>
      <c r="K36" s="30"/>
    </row>
    <row r="38" spans="1:25" ht="39.950000000000003" customHeight="1" x14ac:dyDescent="0.25">
      <c r="A38" s="278" t="s">
        <v>5</v>
      </c>
      <c r="B38" s="25" t="str">
        <f t="shared" ref="B38:B43" si="2">P10</f>
        <v>Valor unitário ajustado ao fator</v>
      </c>
      <c r="C38" s="25"/>
      <c r="D38" s="25"/>
      <c r="E38" s="278" t="s">
        <v>214</v>
      </c>
      <c r="F38" s="278" t="s">
        <v>215</v>
      </c>
      <c r="G38" s="278" t="s">
        <v>216</v>
      </c>
      <c r="H38" s="278" t="s">
        <v>217</v>
      </c>
      <c r="I38" s="278" t="s">
        <v>218</v>
      </c>
      <c r="J38" s="25" t="s">
        <v>16</v>
      </c>
      <c r="K38" s="25"/>
      <c r="L38" s="25" t="s">
        <v>17</v>
      </c>
      <c r="M38" s="25"/>
      <c r="N38" s="25" t="s">
        <v>9</v>
      </c>
      <c r="O38" s="25"/>
      <c r="P38" s="25" t="s">
        <v>18</v>
      </c>
      <c r="Q38" s="25"/>
      <c r="R38" s="25"/>
      <c r="Y38" s="209" t="s">
        <v>235</v>
      </c>
    </row>
    <row r="39" spans="1:25" ht="20.100000000000001" customHeight="1" x14ac:dyDescent="0.25">
      <c r="A39" s="275">
        <v>1</v>
      </c>
      <c r="B39" s="30">
        <f t="shared" si="2"/>
        <v>540</v>
      </c>
      <c r="C39" s="30"/>
      <c r="D39" s="30"/>
      <c r="E39" s="238">
        <v>1</v>
      </c>
      <c r="F39" s="238">
        <v>1</v>
      </c>
      <c r="G39" s="238">
        <v>1</v>
      </c>
      <c r="H39" s="238">
        <v>1</v>
      </c>
      <c r="I39" s="238">
        <v>1</v>
      </c>
      <c r="J39" s="30">
        <f>SUM(E39:I39)-COUNT(E39:I39)+1</f>
        <v>1</v>
      </c>
      <c r="K39" s="22"/>
      <c r="L39" s="30">
        <f t="shared" ref="L39:L43" si="3">$J$36</f>
        <v>1</v>
      </c>
      <c r="M39" s="22"/>
      <c r="N39" s="30">
        <f t="shared" ref="N39:N43" si="4">L39/J39</f>
        <v>1</v>
      </c>
      <c r="O39" s="22"/>
      <c r="P39" s="30">
        <f t="shared" ref="P39:P43" si="5">B39*N39</f>
        <v>540</v>
      </c>
      <c r="Q39" s="30"/>
      <c r="R39" s="30"/>
      <c r="Y39" s="209">
        <v>1</v>
      </c>
    </row>
    <row r="40" spans="1:25" ht="20.100000000000001" customHeight="1" x14ac:dyDescent="0.25">
      <c r="A40" s="276">
        <v>2</v>
      </c>
      <c r="B40" s="18">
        <f t="shared" si="2"/>
        <v>562.5</v>
      </c>
      <c r="C40" s="18"/>
      <c r="D40" s="18"/>
      <c r="E40" s="235">
        <v>1</v>
      </c>
      <c r="F40" s="235">
        <v>1</v>
      </c>
      <c r="G40" s="235">
        <v>1</v>
      </c>
      <c r="H40" s="235">
        <v>1</v>
      </c>
      <c r="I40" s="235">
        <v>1</v>
      </c>
      <c r="J40" s="18">
        <f t="shared" ref="J40:J41" si="6">SUM(E40:I40)-COUNT(E40:I40)+1</f>
        <v>1</v>
      </c>
      <c r="K40" s="27"/>
      <c r="L40" s="18">
        <f t="shared" si="3"/>
        <v>1</v>
      </c>
      <c r="M40" s="27"/>
      <c r="N40" s="18">
        <f t="shared" si="4"/>
        <v>1</v>
      </c>
      <c r="O40" s="27"/>
      <c r="P40" s="18">
        <f t="shared" si="5"/>
        <v>562.5</v>
      </c>
      <c r="Q40" s="18"/>
      <c r="R40" s="18"/>
      <c r="Y40" s="209">
        <v>1</v>
      </c>
    </row>
    <row r="41" spans="1:25" ht="20.100000000000001" customHeight="1" x14ac:dyDescent="0.25">
      <c r="A41" s="276">
        <v>3</v>
      </c>
      <c r="B41" s="18">
        <f t="shared" si="2"/>
        <v>660</v>
      </c>
      <c r="C41" s="18"/>
      <c r="D41" s="18"/>
      <c r="E41" s="235">
        <v>1</v>
      </c>
      <c r="F41" s="235">
        <v>1</v>
      </c>
      <c r="G41" s="235">
        <v>1</v>
      </c>
      <c r="H41" s="235">
        <v>1</v>
      </c>
      <c r="I41" s="235">
        <v>1</v>
      </c>
      <c r="J41" s="18">
        <f t="shared" si="6"/>
        <v>1</v>
      </c>
      <c r="K41" s="27"/>
      <c r="L41" s="18">
        <f t="shared" si="3"/>
        <v>1</v>
      </c>
      <c r="M41" s="27"/>
      <c r="N41" s="18">
        <f t="shared" si="4"/>
        <v>1</v>
      </c>
      <c r="O41" s="27"/>
      <c r="P41" s="18">
        <f t="shared" si="5"/>
        <v>660</v>
      </c>
      <c r="Q41" s="18"/>
      <c r="R41" s="18"/>
      <c r="Y41" s="209">
        <v>1</v>
      </c>
    </row>
    <row r="42" spans="1:25" ht="20.100000000000001" customHeight="1" x14ac:dyDescent="0.25">
      <c r="A42" s="276">
        <v>4</v>
      </c>
      <c r="B42" s="18">
        <f t="shared" si="2"/>
        <v>1237.5</v>
      </c>
      <c r="C42" s="18"/>
      <c r="D42" s="18"/>
      <c r="E42" s="235">
        <v>1</v>
      </c>
      <c r="F42" s="235">
        <v>1</v>
      </c>
      <c r="G42" s="235">
        <v>1</v>
      </c>
      <c r="H42" s="235">
        <v>1</v>
      </c>
      <c r="I42" s="235">
        <v>1</v>
      </c>
      <c r="J42" s="18">
        <f t="shared" ref="J42:J43" si="7">SUM(E42:I42)-COUNT(E42:I42)+1</f>
        <v>1</v>
      </c>
      <c r="K42" s="27"/>
      <c r="L42" s="18">
        <f t="shared" si="3"/>
        <v>1</v>
      </c>
      <c r="M42" s="27"/>
      <c r="N42" s="18">
        <f t="shared" si="4"/>
        <v>1</v>
      </c>
      <c r="O42" s="27"/>
      <c r="P42" s="18">
        <f t="shared" si="5"/>
        <v>1237.5</v>
      </c>
      <c r="Q42" s="18"/>
      <c r="R42" s="18"/>
      <c r="Y42" s="209">
        <v>1</v>
      </c>
    </row>
    <row r="43" spans="1:25" ht="20.100000000000001" customHeight="1" x14ac:dyDescent="0.25">
      <c r="A43" s="276">
        <v>5</v>
      </c>
      <c r="B43" s="18">
        <f t="shared" si="2"/>
        <v>692.30769230769238</v>
      </c>
      <c r="C43" s="18"/>
      <c r="D43" s="18"/>
      <c r="E43" s="235">
        <v>1</v>
      </c>
      <c r="F43" s="235">
        <v>1</v>
      </c>
      <c r="G43" s="235">
        <v>1</v>
      </c>
      <c r="H43" s="235">
        <v>1</v>
      </c>
      <c r="I43" s="235">
        <v>1</v>
      </c>
      <c r="J43" s="18">
        <f t="shared" si="7"/>
        <v>1</v>
      </c>
      <c r="K43" s="27"/>
      <c r="L43" s="18">
        <f t="shared" si="3"/>
        <v>1</v>
      </c>
      <c r="M43" s="27"/>
      <c r="N43" s="18">
        <f t="shared" si="4"/>
        <v>1</v>
      </c>
      <c r="O43" s="27"/>
      <c r="P43" s="18">
        <f t="shared" si="5"/>
        <v>692.30769230769238</v>
      </c>
      <c r="Q43" s="18"/>
      <c r="R43" s="18"/>
      <c r="Y43" s="209">
        <v>1</v>
      </c>
    </row>
    <row r="45" spans="1:25" ht="20.100000000000001" customHeight="1" x14ac:dyDescent="0.25">
      <c r="E45" s="279"/>
      <c r="F45" s="279"/>
      <c r="G45" s="279"/>
      <c r="H45" s="279"/>
      <c r="I45" s="279"/>
      <c r="L45" s="22" t="s">
        <v>22</v>
      </c>
      <c r="M45" s="22"/>
      <c r="N45" s="22"/>
      <c r="O45" s="22"/>
      <c r="P45" s="30">
        <f>AVERAGE(P39:R43)</f>
        <v>738.46153846153845</v>
      </c>
      <c r="Q45" s="30"/>
      <c r="R45" s="30"/>
    </row>
    <row r="46" spans="1:25" ht="20.100000000000001" customHeight="1" x14ac:dyDescent="0.25">
      <c r="E46" s="247"/>
      <c r="L46" s="17" t="s">
        <v>23</v>
      </c>
      <c r="M46" s="17"/>
      <c r="N46" s="17"/>
      <c r="O46" s="17"/>
      <c r="P46" s="30">
        <f>STDEVA(P39:R43)</f>
        <v>286.21461436022588</v>
      </c>
      <c r="Q46" s="30"/>
      <c r="R46" s="30"/>
    </row>
    <row r="47" spans="1:25" ht="20.100000000000001" customHeight="1" x14ac:dyDescent="0.25">
      <c r="H47" s="280"/>
      <c r="L47" s="27" t="s">
        <v>21</v>
      </c>
      <c r="M47" s="27"/>
      <c r="N47" s="27"/>
      <c r="O47" s="27"/>
      <c r="P47" s="31">
        <f>P46/P45</f>
        <v>0.38758229027947255</v>
      </c>
      <c r="Q47" s="31"/>
      <c r="R47" s="31"/>
    </row>
    <row r="48" spans="1:25" ht="20.100000000000001" customHeight="1" x14ac:dyDescent="0.25">
      <c r="H48" s="280"/>
      <c r="P48" s="281"/>
      <c r="Q48" s="281"/>
      <c r="R48" s="281"/>
    </row>
    <row r="49" spans="1:18" ht="20.100000000000001" customHeight="1" x14ac:dyDescent="0.25">
      <c r="I49" s="2"/>
    </row>
    <row r="50" spans="1:18" ht="20.100000000000001" customHeight="1" x14ac:dyDescent="0.25">
      <c r="A50" s="28" t="s">
        <v>242</v>
      </c>
      <c r="B50" s="28"/>
      <c r="C50" s="28"/>
      <c r="D50" s="28"/>
      <c r="E50" s="28"/>
      <c r="F50" s="28"/>
      <c r="G50" s="28"/>
      <c r="H50" s="28"/>
      <c r="I50" s="28"/>
      <c r="J50" s="28"/>
      <c r="K50" s="28"/>
      <c r="L50" s="28"/>
      <c r="M50" s="28"/>
      <c r="N50" s="28"/>
      <c r="O50" s="28"/>
      <c r="P50" s="28"/>
      <c r="Q50" s="28"/>
      <c r="R50" s="28"/>
    </row>
    <row r="51" spans="1:18" ht="20.100000000000001" customHeight="1" x14ac:dyDescent="0.25">
      <c r="A51" s="3"/>
      <c r="B51" s="3"/>
      <c r="C51" s="3"/>
      <c r="D51" s="3"/>
      <c r="E51" s="3"/>
      <c r="F51" s="3"/>
      <c r="G51" s="3"/>
      <c r="H51" s="3"/>
      <c r="I51" s="4"/>
      <c r="J51" s="3"/>
      <c r="K51" s="3"/>
      <c r="L51" s="3"/>
      <c r="M51" s="3"/>
      <c r="N51" s="3"/>
      <c r="O51" s="3"/>
      <c r="P51" s="3"/>
      <c r="Q51" s="3"/>
      <c r="R51" s="3"/>
    </row>
    <row r="52" spans="1:18" ht="20.100000000000001" customHeight="1" x14ac:dyDescent="0.25">
      <c r="A52" s="3"/>
      <c r="B52" s="3"/>
      <c r="C52" s="3"/>
      <c r="D52" s="3"/>
      <c r="E52" s="3"/>
      <c r="F52" s="3"/>
      <c r="G52" s="3"/>
      <c r="H52" s="3"/>
      <c r="I52" s="4"/>
      <c r="J52" s="3"/>
      <c r="K52" s="3"/>
      <c r="L52" s="3"/>
      <c r="M52" s="3"/>
      <c r="N52" s="3"/>
      <c r="O52" s="3"/>
      <c r="P52" s="3"/>
      <c r="Q52" s="3"/>
      <c r="R52" s="3"/>
    </row>
    <row r="53" spans="1:18" ht="20.100000000000001" customHeight="1" x14ac:dyDescent="0.25">
      <c r="I53" s="2"/>
    </row>
    <row r="54" spans="1:18" ht="20.100000000000001" customHeight="1" x14ac:dyDescent="0.25">
      <c r="I54" s="2"/>
    </row>
    <row r="55" spans="1:18" ht="20.100000000000001" customHeight="1" x14ac:dyDescent="0.25">
      <c r="I55" s="2"/>
    </row>
    <row r="56" spans="1:18" ht="20.100000000000001" customHeight="1" x14ac:dyDescent="0.25">
      <c r="I56" s="2"/>
    </row>
    <row r="57" spans="1:18" ht="20.100000000000001" customHeight="1" x14ac:dyDescent="0.25">
      <c r="I57" s="2"/>
    </row>
    <row r="58" spans="1:18" ht="20.100000000000001" customHeight="1" x14ac:dyDescent="0.25">
      <c r="I58" s="2"/>
    </row>
    <row r="59" spans="1:18" ht="20.100000000000001" customHeight="1" x14ac:dyDescent="0.25">
      <c r="I59" s="2"/>
    </row>
    <row r="60" spans="1:18" ht="20.100000000000001" customHeight="1" x14ac:dyDescent="0.25">
      <c r="I60" s="2"/>
    </row>
    <row r="61" spans="1:18" ht="20.100000000000001" customHeight="1" x14ac:dyDescent="0.25">
      <c r="I61" s="2"/>
    </row>
    <row r="62" spans="1:18" ht="20.100000000000001" customHeight="1" x14ac:dyDescent="0.25">
      <c r="I62" s="2"/>
    </row>
    <row r="63" spans="1:18" ht="20.100000000000001" customHeight="1" x14ac:dyDescent="0.25">
      <c r="I63" s="2"/>
    </row>
    <row r="64" spans="1:18" ht="20.100000000000001" customHeight="1" x14ac:dyDescent="0.25">
      <c r="I64" s="2"/>
    </row>
    <row r="65" spans="1:18" ht="20.100000000000001" customHeight="1" x14ac:dyDescent="0.25">
      <c r="I65" s="2"/>
    </row>
    <row r="66" spans="1:18" ht="20.100000000000001" customHeight="1" x14ac:dyDescent="0.25">
      <c r="I66" s="2"/>
    </row>
    <row r="67" spans="1:18" ht="20.100000000000001" customHeight="1" x14ac:dyDescent="0.25">
      <c r="I67" s="2"/>
    </row>
    <row r="68" spans="1:18" ht="20.100000000000001" customHeight="1" x14ac:dyDescent="0.25">
      <c r="I68" s="2"/>
    </row>
    <row r="69" spans="1:18" ht="20.100000000000001" customHeight="1" x14ac:dyDescent="0.25">
      <c r="I69" s="2"/>
    </row>
    <row r="70" spans="1:18" ht="20.100000000000001" customHeight="1" x14ac:dyDescent="0.25">
      <c r="I70" s="2"/>
    </row>
    <row r="71" spans="1:18" ht="20.100000000000001" customHeight="1" x14ac:dyDescent="0.25">
      <c r="A71" s="28" t="s">
        <v>241</v>
      </c>
      <c r="B71" s="28"/>
      <c r="C71" s="28"/>
      <c r="D71" s="28"/>
      <c r="E71" s="28"/>
      <c r="F71" s="28"/>
      <c r="G71" s="28"/>
      <c r="H71" s="28"/>
      <c r="I71" s="28"/>
      <c r="J71" s="28"/>
      <c r="K71" s="28"/>
      <c r="L71" s="28"/>
      <c r="M71" s="28"/>
      <c r="N71" s="28"/>
      <c r="O71" s="28"/>
      <c r="P71" s="28"/>
      <c r="Q71" s="28"/>
      <c r="R71" s="28"/>
    </row>
    <row r="72" spans="1:18" ht="20.100000000000001" customHeight="1" x14ac:dyDescent="0.25">
      <c r="I72" s="2"/>
    </row>
    <row r="73" spans="1:18" ht="20.100000000000001" customHeight="1" x14ac:dyDescent="0.25">
      <c r="I73" s="2"/>
    </row>
    <row r="74" spans="1:18" ht="20.100000000000001" customHeight="1" x14ac:dyDescent="0.25">
      <c r="I74" s="2"/>
    </row>
    <row r="75" spans="1:18" ht="20.100000000000001" customHeight="1" x14ac:dyDescent="0.25">
      <c r="I75" s="2"/>
    </row>
    <row r="76" spans="1:18" ht="20.100000000000001" customHeight="1" x14ac:dyDescent="0.25">
      <c r="I76" s="2"/>
    </row>
    <row r="77" spans="1:18" ht="20.100000000000001" customHeight="1" x14ac:dyDescent="0.25">
      <c r="I77" s="2"/>
    </row>
    <row r="78" spans="1:18" ht="20.100000000000001" customHeight="1" x14ac:dyDescent="0.25">
      <c r="I78" s="2"/>
    </row>
    <row r="79" spans="1:18" ht="20.100000000000001" customHeight="1" x14ac:dyDescent="0.25">
      <c r="I79" s="2"/>
    </row>
    <row r="80" spans="1:18" ht="20.100000000000001" customHeight="1" x14ac:dyDescent="0.25">
      <c r="I80" s="2"/>
    </row>
    <row r="81" spans="1:18" ht="20.100000000000001" customHeight="1" x14ac:dyDescent="0.25">
      <c r="I81" s="2"/>
    </row>
    <row r="82" spans="1:18" ht="20.100000000000001" customHeight="1" x14ac:dyDescent="0.25">
      <c r="I82" s="2"/>
    </row>
    <row r="83" spans="1:18" ht="20.100000000000001" customHeight="1" x14ac:dyDescent="0.25">
      <c r="I83" s="2"/>
    </row>
    <row r="84" spans="1:18" ht="20.100000000000001" customHeight="1" x14ac:dyDescent="0.25">
      <c r="I84" s="2"/>
    </row>
    <row r="85" spans="1:18" ht="20.100000000000001" customHeight="1" x14ac:dyDescent="0.25">
      <c r="I85" s="2"/>
    </row>
    <row r="86" spans="1:18" ht="20.100000000000001" customHeight="1" x14ac:dyDescent="0.25">
      <c r="I86" s="2"/>
    </row>
    <row r="87" spans="1:18" ht="20.100000000000001" customHeight="1" x14ac:dyDescent="0.25">
      <c r="I87" s="2"/>
    </row>
    <row r="88" spans="1:18" ht="20.100000000000001" customHeight="1" x14ac:dyDescent="0.25">
      <c r="I88" s="2"/>
    </row>
    <row r="89" spans="1:18" ht="20.100000000000001" customHeight="1" x14ac:dyDescent="0.25">
      <c r="I89" s="2"/>
    </row>
    <row r="90" spans="1:18" ht="20.100000000000001" customHeight="1" x14ac:dyDescent="0.25">
      <c r="I90" s="2"/>
    </row>
    <row r="91" spans="1:18" ht="20.100000000000001" customHeight="1" x14ac:dyDescent="0.25">
      <c r="I91" s="2"/>
    </row>
    <row r="92" spans="1:18" ht="20.100000000000001" customHeight="1" x14ac:dyDescent="0.25">
      <c r="A92" s="28" t="s">
        <v>240</v>
      </c>
      <c r="B92" s="28"/>
      <c r="C92" s="28"/>
      <c r="D92" s="28"/>
      <c r="E92" s="28"/>
      <c r="F92" s="28"/>
      <c r="G92" s="28"/>
      <c r="H92" s="28"/>
      <c r="I92" s="28"/>
      <c r="J92" s="28"/>
      <c r="K92" s="28"/>
      <c r="L92" s="28"/>
      <c r="M92" s="28"/>
      <c r="N92" s="28"/>
      <c r="O92" s="28"/>
      <c r="P92" s="28"/>
      <c r="Q92" s="28"/>
      <c r="R92" s="28"/>
    </row>
    <row r="93" spans="1:18" ht="20.100000000000001" customHeight="1" x14ac:dyDescent="0.25">
      <c r="I93" s="2"/>
    </row>
    <row r="94" spans="1:18" ht="20.100000000000001" customHeight="1" x14ac:dyDescent="0.25">
      <c r="I94" s="2"/>
    </row>
    <row r="95" spans="1:18" ht="20.100000000000001" customHeight="1" x14ac:dyDescent="0.25">
      <c r="I95" s="2"/>
    </row>
    <row r="96" spans="1:18" ht="20.100000000000001" customHeight="1" x14ac:dyDescent="0.25">
      <c r="I96" s="2"/>
    </row>
    <row r="97" spans="9:9" ht="20.100000000000001" customHeight="1" x14ac:dyDescent="0.25">
      <c r="I97" s="2"/>
    </row>
    <row r="98" spans="9:9" ht="20.100000000000001" customHeight="1" x14ac:dyDescent="0.25">
      <c r="I98" s="2"/>
    </row>
    <row r="99" spans="9:9" ht="20.100000000000001" customHeight="1" x14ac:dyDescent="0.25">
      <c r="I99" s="2"/>
    </row>
    <row r="100" spans="9:9" ht="20.100000000000001" customHeight="1" x14ac:dyDescent="0.25">
      <c r="I100" s="2"/>
    </row>
    <row r="101" spans="9:9" ht="20.100000000000001" customHeight="1" x14ac:dyDescent="0.25">
      <c r="I101" s="2"/>
    </row>
    <row r="102" spans="9:9" ht="20.100000000000001" customHeight="1" x14ac:dyDescent="0.25">
      <c r="I102" s="2"/>
    </row>
    <row r="103" spans="9:9" ht="20.100000000000001" customHeight="1" x14ac:dyDescent="0.25">
      <c r="I103" s="2"/>
    </row>
    <row r="104" spans="9:9" ht="20.100000000000001" customHeight="1" x14ac:dyDescent="0.25">
      <c r="I104" s="2"/>
    </row>
    <row r="105" spans="9:9" ht="20.100000000000001" customHeight="1" x14ac:dyDescent="0.25">
      <c r="I105" s="2"/>
    </row>
    <row r="106" spans="9:9" ht="20.100000000000001" customHeight="1" x14ac:dyDescent="0.25">
      <c r="I106" s="2"/>
    </row>
    <row r="107" spans="9:9" ht="20.100000000000001" customHeight="1" x14ac:dyDescent="0.25">
      <c r="I107" s="2"/>
    </row>
    <row r="108" spans="9:9" ht="20.100000000000001" customHeight="1" x14ac:dyDescent="0.25">
      <c r="I108" s="2"/>
    </row>
    <row r="109" spans="9:9" ht="20.100000000000001" customHeight="1" x14ac:dyDescent="0.25">
      <c r="I109" s="2"/>
    </row>
    <row r="110" spans="9:9" ht="20.100000000000001" customHeight="1" x14ac:dyDescent="0.25">
      <c r="I110" s="2"/>
    </row>
    <row r="111" spans="9:9" ht="20.100000000000001" customHeight="1" x14ac:dyDescent="0.25">
      <c r="I111" s="2"/>
    </row>
    <row r="113" spans="1:18" ht="20.100000000000001" customHeight="1" x14ac:dyDescent="0.25">
      <c r="A113" s="21" t="s">
        <v>24</v>
      </c>
      <c r="B113" s="21"/>
      <c r="C113" s="21"/>
      <c r="D113" s="21"/>
      <c r="E113" s="21"/>
      <c r="F113" s="21"/>
      <c r="G113" s="21"/>
      <c r="H113" s="21"/>
      <c r="I113" s="21"/>
      <c r="J113" s="21"/>
      <c r="K113" s="21"/>
      <c r="L113" s="21"/>
      <c r="M113" s="21"/>
      <c r="N113" s="21"/>
      <c r="O113" s="21"/>
      <c r="P113" s="21"/>
      <c r="Q113" s="21"/>
      <c r="R113" s="21"/>
    </row>
    <row r="115" spans="1:18" ht="39.950000000000003" customHeight="1" x14ac:dyDescent="0.25">
      <c r="A115" s="25" t="s">
        <v>26</v>
      </c>
      <c r="B115" s="25"/>
      <c r="C115" s="25"/>
      <c r="D115" s="25"/>
      <c r="E115" s="25"/>
      <c r="F115" s="25"/>
      <c r="G115" s="25"/>
      <c r="H115" s="25"/>
      <c r="I115" s="278" t="s">
        <v>63</v>
      </c>
      <c r="J115" s="25" t="s">
        <v>25</v>
      </c>
      <c r="K115" s="25"/>
      <c r="L115" s="25"/>
      <c r="M115" s="25" t="s">
        <v>19</v>
      </c>
      <c r="N115" s="25"/>
      <c r="O115" s="25"/>
      <c r="P115" s="25" t="s">
        <v>27</v>
      </c>
      <c r="Q115" s="25"/>
      <c r="R115" s="25"/>
    </row>
    <row r="116" spans="1:18" ht="20.100000000000001" customHeight="1" x14ac:dyDescent="0.25">
      <c r="A116" s="17" t="s">
        <v>192</v>
      </c>
      <c r="B116" s="17"/>
      <c r="C116" s="17"/>
      <c r="D116" s="17"/>
      <c r="E116" s="17"/>
      <c r="F116" s="17"/>
      <c r="G116" s="17"/>
      <c r="H116" s="17"/>
      <c r="I116" s="241" t="s">
        <v>219</v>
      </c>
      <c r="J116" s="29">
        <v>0.15</v>
      </c>
      <c r="K116" s="29"/>
      <c r="L116" s="29"/>
      <c r="M116" s="29">
        <f>J116</f>
        <v>0.15</v>
      </c>
      <c r="N116" s="29"/>
      <c r="O116" s="29"/>
      <c r="P116" s="29">
        <f>(J116-M116)</f>
        <v>0</v>
      </c>
      <c r="Q116" s="29"/>
      <c r="R116" s="29"/>
    </row>
    <row r="117" spans="1:18" ht="20.100000000000001" customHeight="1" x14ac:dyDescent="0.25">
      <c r="A117" s="27" t="s">
        <v>193</v>
      </c>
      <c r="B117" s="27"/>
      <c r="C117" s="27"/>
      <c r="D117" s="27"/>
      <c r="E117" s="27"/>
      <c r="F117" s="27"/>
      <c r="G117" s="27"/>
      <c r="H117" s="27"/>
      <c r="I117" s="246" t="s">
        <v>220</v>
      </c>
      <c r="J117" s="15">
        <v>0.1</v>
      </c>
      <c r="K117" s="15"/>
      <c r="L117" s="15"/>
      <c r="M117" s="15">
        <f t="shared" ref="M117:M122" si="8">J117</f>
        <v>0.1</v>
      </c>
      <c r="N117" s="15"/>
      <c r="O117" s="15"/>
      <c r="P117" s="15">
        <f t="shared" ref="P117:P122" si="9">(J117-M117)</f>
        <v>0</v>
      </c>
      <c r="Q117" s="15"/>
      <c r="R117" s="15"/>
    </row>
    <row r="118" spans="1:18" ht="20.100000000000001" customHeight="1" x14ac:dyDescent="0.25">
      <c r="A118" s="27" t="s">
        <v>194</v>
      </c>
      <c r="B118" s="27"/>
      <c r="C118" s="27"/>
      <c r="D118" s="27"/>
      <c r="E118" s="27"/>
      <c r="F118" s="27"/>
      <c r="G118" s="27"/>
      <c r="H118" s="27"/>
      <c r="I118" s="246" t="s">
        <v>221</v>
      </c>
      <c r="J118" s="15">
        <v>0.05</v>
      </c>
      <c r="K118" s="15"/>
      <c r="L118" s="15"/>
      <c r="M118" s="15">
        <f t="shared" si="8"/>
        <v>0.05</v>
      </c>
      <c r="N118" s="15"/>
      <c r="O118" s="15"/>
      <c r="P118" s="15">
        <f t="shared" si="9"/>
        <v>0</v>
      </c>
      <c r="Q118" s="15"/>
      <c r="R118" s="15"/>
    </row>
    <row r="119" spans="1:18" ht="20.100000000000001" customHeight="1" x14ac:dyDescent="0.25">
      <c r="A119" s="27" t="s">
        <v>195</v>
      </c>
      <c r="B119" s="27"/>
      <c r="C119" s="27"/>
      <c r="D119" s="27"/>
      <c r="E119" s="27"/>
      <c r="F119" s="27"/>
      <c r="G119" s="27"/>
      <c r="H119" s="27"/>
      <c r="I119" s="246" t="s">
        <v>222</v>
      </c>
      <c r="J119" s="15">
        <v>0.15</v>
      </c>
      <c r="K119" s="15"/>
      <c r="L119" s="15"/>
      <c r="M119" s="15">
        <f t="shared" si="8"/>
        <v>0.15</v>
      </c>
      <c r="N119" s="15"/>
      <c r="O119" s="15"/>
      <c r="P119" s="15">
        <f t="shared" si="9"/>
        <v>0</v>
      </c>
      <c r="Q119" s="15"/>
      <c r="R119" s="15"/>
    </row>
    <row r="120" spans="1:18" ht="20.100000000000001" customHeight="1" x14ac:dyDescent="0.25">
      <c r="A120" s="27" t="s">
        <v>196</v>
      </c>
      <c r="B120" s="27"/>
      <c r="C120" s="27"/>
      <c r="D120" s="27"/>
      <c r="E120" s="27"/>
      <c r="F120" s="27"/>
      <c r="G120" s="27"/>
      <c r="H120" s="27"/>
      <c r="I120" s="246" t="s">
        <v>223</v>
      </c>
      <c r="J120" s="15">
        <v>0.1</v>
      </c>
      <c r="K120" s="15"/>
      <c r="L120" s="15"/>
      <c r="M120" s="15">
        <f t="shared" si="8"/>
        <v>0.1</v>
      </c>
      <c r="N120" s="15"/>
      <c r="O120" s="15"/>
      <c r="P120" s="15">
        <f t="shared" si="9"/>
        <v>0</v>
      </c>
      <c r="Q120" s="15"/>
      <c r="R120" s="15"/>
    </row>
    <row r="121" spans="1:18" ht="20.100000000000001" customHeight="1" x14ac:dyDescent="0.25">
      <c r="A121" s="27" t="s">
        <v>0</v>
      </c>
      <c r="B121" s="27"/>
      <c r="C121" s="27"/>
      <c r="D121" s="27"/>
      <c r="E121" s="27"/>
      <c r="F121" s="27"/>
      <c r="G121" s="27"/>
      <c r="H121" s="27"/>
      <c r="I121" s="246" t="s">
        <v>224</v>
      </c>
      <c r="J121" s="15">
        <v>0.3</v>
      </c>
      <c r="K121" s="15"/>
      <c r="L121" s="15"/>
      <c r="M121" s="15">
        <f t="shared" si="8"/>
        <v>0.3</v>
      </c>
      <c r="N121" s="15"/>
      <c r="O121" s="15"/>
      <c r="P121" s="15">
        <f t="shared" si="9"/>
        <v>0</v>
      </c>
      <c r="Q121" s="15"/>
      <c r="R121" s="15"/>
    </row>
    <row r="122" spans="1:18" ht="20.100000000000001" customHeight="1" x14ac:dyDescent="0.25">
      <c r="A122" s="27" t="s">
        <v>197</v>
      </c>
      <c r="B122" s="27"/>
      <c r="C122" s="27"/>
      <c r="D122" s="27"/>
      <c r="E122" s="27"/>
      <c r="F122" s="27"/>
      <c r="G122" s="27"/>
      <c r="H122" s="27"/>
      <c r="I122" s="246" t="s">
        <v>225</v>
      </c>
      <c r="J122" s="15">
        <v>0.05</v>
      </c>
      <c r="K122" s="15"/>
      <c r="L122" s="15"/>
      <c r="M122" s="15">
        <f t="shared" si="8"/>
        <v>0.05</v>
      </c>
      <c r="N122" s="15"/>
      <c r="O122" s="15"/>
      <c r="P122" s="15">
        <f t="shared" si="9"/>
        <v>0</v>
      </c>
      <c r="Q122" s="15"/>
      <c r="R122" s="15"/>
    </row>
    <row r="124" spans="1:18" ht="20.100000000000001" customHeight="1" x14ac:dyDescent="0.25">
      <c r="A124" s="22" t="s">
        <v>81</v>
      </c>
      <c r="B124" s="22"/>
      <c r="C124" s="22"/>
      <c r="D124" s="22"/>
      <c r="E124" s="22"/>
      <c r="F124" s="22"/>
      <c r="G124" s="22"/>
      <c r="H124" s="22"/>
      <c r="I124" s="22"/>
      <c r="J124" s="32">
        <f>1+(SUM(J116:L122))</f>
        <v>1.9</v>
      </c>
      <c r="K124" s="32"/>
      <c r="L124" s="32"/>
      <c r="M124" s="32">
        <f>1+(SUM(M116:O122))</f>
        <v>1.9</v>
      </c>
      <c r="N124" s="32"/>
      <c r="O124" s="32"/>
    </row>
    <row r="125" spans="1:18" ht="20.100000000000001" customHeight="1" x14ac:dyDescent="0.25">
      <c r="A125" s="26" t="s">
        <v>229</v>
      </c>
      <c r="B125" s="26"/>
      <c r="C125" s="26"/>
      <c r="D125" s="26"/>
      <c r="E125" s="26"/>
      <c r="F125" s="26"/>
      <c r="G125" s="26"/>
      <c r="H125" s="26"/>
      <c r="I125" s="26"/>
      <c r="J125" s="26"/>
      <c r="K125" s="26"/>
      <c r="L125" s="26"/>
      <c r="M125" s="26"/>
      <c r="N125" s="26"/>
      <c r="O125" s="26"/>
      <c r="P125" s="32">
        <f>SUM(P116:R122)</f>
        <v>0</v>
      </c>
      <c r="Q125" s="32"/>
      <c r="R125" s="32"/>
    </row>
    <row r="127" spans="1:18" ht="20.100000000000001" customHeight="1" x14ac:dyDescent="0.25">
      <c r="A127" s="25" t="s">
        <v>198</v>
      </c>
      <c r="B127" s="25"/>
      <c r="C127" s="25"/>
      <c r="D127" s="25"/>
      <c r="E127" s="25"/>
      <c r="F127" s="25"/>
      <c r="G127" s="25"/>
      <c r="H127" s="25"/>
      <c r="I127" s="24" t="s">
        <v>20</v>
      </c>
      <c r="J127" s="24"/>
      <c r="K127" s="24"/>
      <c r="L127" s="24"/>
      <c r="M127" s="24"/>
      <c r="N127" s="24"/>
      <c r="O127" s="24"/>
      <c r="P127" s="25" t="s">
        <v>3</v>
      </c>
      <c r="Q127" s="25"/>
      <c r="R127" s="25"/>
    </row>
    <row r="128" spans="1:18" ht="20.100000000000001" customHeight="1" x14ac:dyDescent="0.25">
      <c r="A128" s="25"/>
      <c r="B128" s="25"/>
      <c r="C128" s="25"/>
      <c r="D128" s="25"/>
      <c r="E128" s="25"/>
      <c r="F128" s="25"/>
      <c r="G128" s="25"/>
      <c r="H128" s="25"/>
      <c r="I128" s="282" t="s">
        <v>219</v>
      </c>
      <c r="J128" s="282" t="s">
        <v>220</v>
      </c>
      <c r="K128" s="282" t="s">
        <v>221</v>
      </c>
      <c r="L128" s="282" t="s">
        <v>222</v>
      </c>
      <c r="M128" s="282" t="s">
        <v>223</v>
      </c>
      <c r="N128" s="282" t="s">
        <v>224</v>
      </c>
      <c r="O128" s="282" t="s">
        <v>225</v>
      </c>
      <c r="P128" s="25"/>
      <c r="Q128" s="25"/>
      <c r="R128" s="25"/>
    </row>
    <row r="129" spans="1:28" ht="20.100000000000001" customHeight="1" x14ac:dyDescent="0.25">
      <c r="A129" s="24"/>
      <c r="B129" s="24"/>
      <c r="C129" s="24"/>
      <c r="D129" s="24"/>
      <c r="E129" s="24"/>
      <c r="F129" s="24"/>
      <c r="G129" s="24"/>
      <c r="H129" s="24"/>
      <c r="I129" s="237">
        <f>$M$116</f>
        <v>0.15</v>
      </c>
      <c r="J129" s="237">
        <f>$M$117</f>
        <v>0.1</v>
      </c>
      <c r="K129" s="237">
        <f>$M$118</f>
        <v>0.05</v>
      </c>
      <c r="L129" s="237">
        <f>$M$119</f>
        <v>0.15</v>
      </c>
      <c r="M129" s="237">
        <f>$M$120</f>
        <v>0.1</v>
      </c>
      <c r="N129" s="237">
        <f>$M$121</f>
        <v>0.3</v>
      </c>
      <c r="O129" s="237">
        <f>$M$122</f>
        <v>0.05</v>
      </c>
      <c r="P129" s="33">
        <f>1+(SUM(I129:O129))</f>
        <v>1.9</v>
      </c>
      <c r="Q129" s="33"/>
      <c r="R129" s="33"/>
    </row>
    <row r="131" spans="1:28" ht="20.100000000000001" customHeight="1" x14ac:dyDescent="0.25">
      <c r="A131" s="34" t="s">
        <v>80</v>
      </c>
      <c r="B131" s="34"/>
      <c r="C131" s="34"/>
      <c r="D131" s="34"/>
      <c r="E131" s="34"/>
      <c r="F131" s="34"/>
      <c r="G131" s="34"/>
      <c r="H131" s="34"/>
      <c r="I131" s="34"/>
      <c r="J131" s="34"/>
      <c r="K131" s="34"/>
      <c r="L131" s="34"/>
      <c r="M131" s="34"/>
      <c r="N131" s="34"/>
      <c r="O131" s="34"/>
      <c r="P131" s="34"/>
      <c r="Q131" s="34"/>
      <c r="R131" s="34"/>
    </row>
    <row r="132" spans="1:28" ht="20.100000000000001" customHeight="1" x14ac:dyDescent="0.25">
      <c r="A132" s="34"/>
      <c r="B132" s="34"/>
      <c r="C132" s="34"/>
      <c r="D132" s="34"/>
      <c r="E132" s="34"/>
      <c r="F132" s="34"/>
      <c r="G132" s="34"/>
      <c r="H132" s="34"/>
      <c r="I132" s="34"/>
      <c r="J132" s="34"/>
      <c r="K132" s="34"/>
      <c r="L132" s="34"/>
      <c r="M132" s="34"/>
      <c r="N132" s="34"/>
      <c r="O132" s="34"/>
      <c r="P132" s="34"/>
      <c r="Q132" s="34"/>
      <c r="R132" s="34"/>
    </row>
    <row r="133" spans="1:28" ht="20.100000000000001" customHeight="1" x14ac:dyDescent="0.25">
      <c r="A133" s="277"/>
      <c r="B133" s="277"/>
      <c r="C133" s="277"/>
      <c r="D133" s="277"/>
      <c r="E133" s="277"/>
      <c r="F133" s="277"/>
      <c r="G133" s="277"/>
      <c r="H133" s="277"/>
      <c r="I133" s="277"/>
      <c r="J133" s="277"/>
      <c r="K133" s="277"/>
      <c r="L133" s="277"/>
      <c r="M133" s="277"/>
      <c r="N133" s="277"/>
      <c r="O133" s="277"/>
      <c r="P133" s="277"/>
      <c r="Q133" s="277"/>
      <c r="R133" s="277"/>
    </row>
    <row r="135" spans="1:28" ht="39.950000000000003" customHeight="1" x14ac:dyDescent="0.25">
      <c r="A135" s="278" t="s">
        <v>5</v>
      </c>
      <c r="B135" s="25" t="str">
        <f t="shared" ref="B135:B140" si="10">P38</f>
        <v>Valor unitário homogeneizado</v>
      </c>
      <c r="C135" s="25"/>
      <c r="D135" s="25"/>
      <c r="E135" s="278"/>
      <c r="F135" s="278"/>
      <c r="G135" s="278"/>
      <c r="H135" s="278"/>
      <c r="I135" s="278" t="s">
        <v>219</v>
      </c>
      <c r="J135" s="278" t="s">
        <v>220</v>
      </c>
      <c r="K135" s="278" t="s">
        <v>221</v>
      </c>
      <c r="L135" s="278" t="s">
        <v>222</v>
      </c>
      <c r="M135" s="278" t="s">
        <v>223</v>
      </c>
      <c r="N135" s="278" t="s">
        <v>224</v>
      </c>
      <c r="O135" s="278" t="s">
        <v>225</v>
      </c>
      <c r="P135" s="25" t="s">
        <v>3</v>
      </c>
      <c r="Q135" s="25"/>
      <c r="R135" s="25"/>
      <c r="S135" s="209"/>
      <c r="T135" s="209"/>
      <c r="U135" s="209"/>
      <c r="V135" s="209"/>
      <c r="Y135" s="208"/>
      <c r="Z135" s="208" t="s">
        <v>180</v>
      </c>
      <c r="AA135" s="208" t="s">
        <v>181</v>
      </c>
      <c r="AB135" s="208" t="s">
        <v>182</v>
      </c>
    </row>
    <row r="136" spans="1:28" ht="20.100000000000001" customHeight="1" x14ac:dyDescent="0.25">
      <c r="A136" s="275">
        <v>1</v>
      </c>
      <c r="B136" s="35">
        <f t="shared" si="10"/>
        <v>540</v>
      </c>
      <c r="C136" s="35"/>
      <c r="D136" s="35"/>
      <c r="E136" s="237"/>
      <c r="F136" s="237"/>
      <c r="G136" s="237"/>
      <c r="H136" s="237"/>
      <c r="I136" s="237">
        <f>$J$116</f>
        <v>0.15</v>
      </c>
      <c r="J136" s="237">
        <f>$J$117</f>
        <v>0.1</v>
      </c>
      <c r="K136" s="237">
        <f>$J$118</f>
        <v>0.05</v>
      </c>
      <c r="L136" s="237">
        <f>$J$119</f>
        <v>0.15</v>
      </c>
      <c r="M136" s="237">
        <f>$J$120</f>
        <v>0.1</v>
      </c>
      <c r="N136" s="237">
        <f>$J$121</f>
        <v>0.3</v>
      </c>
      <c r="O136" s="237">
        <f>$J$122</f>
        <v>0.05</v>
      </c>
      <c r="P136" s="33">
        <f t="shared" ref="P136:P140" si="11">1+(SUM(I136:O136))</f>
        <v>1.9</v>
      </c>
      <c r="Q136" s="33"/>
      <c r="R136" s="33"/>
      <c r="S136" s="209"/>
      <c r="T136" s="209"/>
      <c r="U136" s="209"/>
      <c r="V136" s="209"/>
      <c r="Y136" s="208"/>
      <c r="Z136" s="208">
        <v>1</v>
      </c>
      <c r="AA136" s="214">
        <f t="shared" ref="AA136:AA140" si="12">P136</f>
        <v>1.9</v>
      </c>
      <c r="AB136" s="208">
        <v>1.9</v>
      </c>
    </row>
    <row r="137" spans="1:28" ht="20.100000000000001" customHeight="1" x14ac:dyDescent="0.25">
      <c r="A137" s="276">
        <v>2</v>
      </c>
      <c r="B137" s="18">
        <f t="shared" si="10"/>
        <v>562.5</v>
      </c>
      <c r="C137" s="18"/>
      <c r="D137" s="18"/>
      <c r="E137" s="236"/>
      <c r="F137" s="236"/>
      <c r="G137" s="236"/>
      <c r="H137" s="236"/>
      <c r="I137" s="236">
        <f t="shared" ref="I137:I140" si="13">$J$116</f>
        <v>0.15</v>
      </c>
      <c r="J137" s="236">
        <f t="shared" ref="J137:J140" si="14">$J$117</f>
        <v>0.1</v>
      </c>
      <c r="K137" s="236">
        <f t="shared" ref="K137:K140" si="15">$J$118</f>
        <v>0.05</v>
      </c>
      <c r="L137" s="236">
        <f t="shared" ref="L137:L140" si="16">$J$119</f>
        <v>0.15</v>
      </c>
      <c r="M137" s="236">
        <f t="shared" ref="M137:M140" si="17">$J$120</f>
        <v>0.1</v>
      </c>
      <c r="N137" s="236">
        <f t="shared" ref="N137:N140" si="18">$J$121</f>
        <v>0.3</v>
      </c>
      <c r="O137" s="236">
        <f t="shared" ref="O137:O140" si="19">$J$122</f>
        <v>0.05</v>
      </c>
      <c r="P137" s="16">
        <f t="shared" si="11"/>
        <v>1.9</v>
      </c>
      <c r="Q137" s="16"/>
      <c r="R137" s="16"/>
      <c r="S137" s="209"/>
      <c r="T137" s="209"/>
      <c r="U137" s="209"/>
      <c r="V137" s="209"/>
      <c r="Y137" s="208"/>
      <c r="Z137" s="208">
        <v>1</v>
      </c>
      <c r="AA137" s="214">
        <f t="shared" si="12"/>
        <v>1.9</v>
      </c>
      <c r="AB137" s="208">
        <v>1.9</v>
      </c>
    </row>
    <row r="138" spans="1:28" ht="20.100000000000001" customHeight="1" x14ac:dyDescent="0.25">
      <c r="A138" s="276">
        <v>3</v>
      </c>
      <c r="B138" s="18">
        <f t="shared" si="10"/>
        <v>660</v>
      </c>
      <c r="C138" s="18"/>
      <c r="D138" s="18"/>
      <c r="E138" s="236"/>
      <c r="F138" s="236"/>
      <c r="G138" s="236"/>
      <c r="H138" s="236"/>
      <c r="I138" s="236">
        <f t="shared" si="13"/>
        <v>0.15</v>
      </c>
      <c r="J138" s="236">
        <f t="shared" si="14"/>
        <v>0.1</v>
      </c>
      <c r="K138" s="236">
        <f t="shared" si="15"/>
        <v>0.05</v>
      </c>
      <c r="L138" s="236">
        <f t="shared" si="16"/>
        <v>0.15</v>
      </c>
      <c r="M138" s="236">
        <f t="shared" si="17"/>
        <v>0.1</v>
      </c>
      <c r="N138" s="236">
        <f t="shared" si="18"/>
        <v>0.3</v>
      </c>
      <c r="O138" s="236">
        <f t="shared" si="19"/>
        <v>0.05</v>
      </c>
      <c r="P138" s="16">
        <f t="shared" si="11"/>
        <v>1.9</v>
      </c>
      <c r="Q138" s="16"/>
      <c r="R138" s="16"/>
      <c r="S138" s="209"/>
      <c r="T138" s="209"/>
      <c r="U138" s="209"/>
      <c r="V138" s="209"/>
      <c r="Y138" s="208"/>
      <c r="Z138" s="208">
        <v>1</v>
      </c>
      <c r="AA138" s="214">
        <f t="shared" si="12"/>
        <v>1.9</v>
      </c>
      <c r="AB138" s="208">
        <v>1.9</v>
      </c>
    </row>
    <row r="139" spans="1:28" ht="20.100000000000001" customHeight="1" x14ac:dyDescent="0.25">
      <c r="A139" s="276">
        <v>4</v>
      </c>
      <c r="B139" s="18">
        <f t="shared" si="10"/>
        <v>1237.5</v>
      </c>
      <c r="C139" s="18"/>
      <c r="D139" s="18"/>
      <c r="E139" s="236"/>
      <c r="F139" s="236"/>
      <c r="G139" s="236"/>
      <c r="H139" s="236"/>
      <c r="I139" s="236">
        <f t="shared" si="13"/>
        <v>0.15</v>
      </c>
      <c r="J139" s="236">
        <f t="shared" si="14"/>
        <v>0.1</v>
      </c>
      <c r="K139" s="236">
        <f t="shared" si="15"/>
        <v>0.05</v>
      </c>
      <c r="L139" s="236">
        <f t="shared" si="16"/>
        <v>0.15</v>
      </c>
      <c r="M139" s="236">
        <f t="shared" si="17"/>
        <v>0.1</v>
      </c>
      <c r="N139" s="236">
        <f t="shared" si="18"/>
        <v>0.3</v>
      </c>
      <c r="O139" s="236">
        <f t="shared" si="19"/>
        <v>0.05</v>
      </c>
      <c r="P139" s="16">
        <f t="shared" si="11"/>
        <v>1.9</v>
      </c>
      <c r="Q139" s="16"/>
      <c r="R139" s="16"/>
      <c r="S139" s="209"/>
      <c r="T139" s="209"/>
      <c r="U139" s="209"/>
      <c r="V139" s="209"/>
      <c r="Y139" s="208"/>
      <c r="Z139" s="208">
        <v>1</v>
      </c>
      <c r="AA139" s="214">
        <f t="shared" si="12"/>
        <v>1.9</v>
      </c>
      <c r="AB139" s="208">
        <v>1.9</v>
      </c>
    </row>
    <row r="140" spans="1:28" ht="20.100000000000001" customHeight="1" x14ac:dyDescent="0.25">
      <c r="A140" s="276">
        <v>5</v>
      </c>
      <c r="B140" s="18">
        <f t="shared" si="10"/>
        <v>692.30769230769238</v>
      </c>
      <c r="C140" s="18"/>
      <c r="D140" s="18"/>
      <c r="E140" s="236"/>
      <c r="F140" s="236"/>
      <c r="G140" s="236"/>
      <c r="H140" s="236"/>
      <c r="I140" s="236">
        <f t="shared" si="13"/>
        <v>0.15</v>
      </c>
      <c r="J140" s="236">
        <f t="shared" si="14"/>
        <v>0.1</v>
      </c>
      <c r="K140" s="236">
        <f t="shared" si="15"/>
        <v>0.05</v>
      </c>
      <c r="L140" s="236">
        <f t="shared" si="16"/>
        <v>0.15</v>
      </c>
      <c r="M140" s="236">
        <f t="shared" si="17"/>
        <v>0.1</v>
      </c>
      <c r="N140" s="236">
        <f t="shared" si="18"/>
        <v>0.3</v>
      </c>
      <c r="O140" s="236">
        <f t="shared" si="19"/>
        <v>0.05</v>
      </c>
      <c r="P140" s="16">
        <f t="shared" si="11"/>
        <v>1.9</v>
      </c>
      <c r="Q140" s="16"/>
      <c r="R140" s="16"/>
      <c r="S140" s="209"/>
      <c r="T140" s="209"/>
      <c r="U140" s="209"/>
      <c r="V140" s="209"/>
      <c r="Y140" s="208"/>
      <c r="Z140" s="208">
        <v>1</v>
      </c>
      <c r="AA140" s="214">
        <f t="shared" si="12"/>
        <v>1.9</v>
      </c>
      <c r="AB140" s="208">
        <v>1.9</v>
      </c>
    </row>
    <row r="158" spans="1:18" ht="39.950000000000003" customHeight="1" x14ac:dyDescent="0.25">
      <c r="A158" s="278" t="s">
        <v>5</v>
      </c>
      <c r="B158" s="25" t="str">
        <f t="shared" ref="B158:B163" si="20">B135</f>
        <v>Valor unitário homogeneizado</v>
      </c>
      <c r="C158" s="25"/>
      <c r="D158" s="25"/>
      <c r="E158" s="25" t="s">
        <v>226</v>
      </c>
      <c r="F158" s="25"/>
      <c r="G158" s="25"/>
      <c r="H158" s="25" t="s">
        <v>227</v>
      </c>
      <c r="I158" s="25"/>
      <c r="J158" s="25"/>
      <c r="K158" s="25" t="s">
        <v>9</v>
      </c>
      <c r="L158" s="25"/>
      <c r="M158" s="25"/>
      <c r="N158" s="25" t="s">
        <v>28</v>
      </c>
      <c r="O158" s="25"/>
      <c r="P158" s="25"/>
      <c r="Q158" s="25"/>
      <c r="R158" s="25"/>
    </row>
    <row r="159" spans="1:18" ht="20.100000000000001" customHeight="1" x14ac:dyDescent="0.25">
      <c r="A159" s="275">
        <v>1</v>
      </c>
      <c r="B159" s="35">
        <f t="shared" si="20"/>
        <v>540</v>
      </c>
      <c r="C159" s="35"/>
      <c r="D159" s="35"/>
      <c r="E159" s="52">
        <f>P136</f>
        <v>1.9</v>
      </c>
      <c r="F159" s="52"/>
      <c r="G159" s="52"/>
      <c r="H159" s="52">
        <f>$P$129</f>
        <v>1.9</v>
      </c>
      <c r="I159" s="52"/>
      <c r="J159" s="52"/>
      <c r="K159" s="52">
        <f>H159/E159</f>
        <v>1</v>
      </c>
      <c r="L159" s="52"/>
      <c r="M159" s="52"/>
      <c r="N159" s="35">
        <f t="shared" ref="N159:N163" si="21">B159*K159</f>
        <v>540</v>
      </c>
      <c r="O159" s="35"/>
      <c r="P159" s="35"/>
      <c r="Q159" s="35"/>
      <c r="R159" s="35"/>
    </row>
    <row r="160" spans="1:18" ht="20.100000000000001" customHeight="1" x14ac:dyDescent="0.25">
      <c r="A160" s="276">
        <v>2</v>
      </c>
      <c r="B160" s="18">
        <f t="shared" si="20"/>
        <v>562.5</v>
      </c>
      <c r="C160" s="18"/>
      <c r="D160" s="18"/>
      <c r="E160" s="48">
        <f>P137</f>
        <v>1.9</v>
      </c>
      <c r="F160" s="48"/>
      <c r="G160" s="48"/>
      <c r="H160" s="48">
        <f t="shared" ref="H160:H163" si="22">$P$129</f>
        <v>1.9</v>
      </c>
      <c r="I160" s="48"/>
      <c r="J160" s="48"/>
      <c r="K160" s="48">
        <f t="shared" ref="K160:K163" si="23">H160/E160</f>
        <v>1</v>
      </c>
      <c r="L160" s="48"/>
      <c r="M160" s="48"/>
      <c r="N160" s="18">
        <f t="shared" si="21"/>
        <v>562.5</v>
      </c>
      <c r="O160" s="18"/>
      <c r="P160" s="18"/>
      <c r="Q160" s="18"/>
      <c r="R160" s="18"/>
    </row>
    <row r="161" spans="1:18" ht="20.100000000000001" customHeight="1" x14ac:dyDescent="0.25">
      <c r="A161" s="276">
        <v>3</v>
      </c>
      <c r="B161" s="18">
        <f t="shared" si="20"/>
        <v>660</v>
      </c>
      <c r="C161" s="18"/>
      <c r="D161" s="18"/>
      <c r="E161" s="48">
        <f>P138</f>
        <v>1.9</v>
      </c>
      <c r="F161" s="48"/>
      <c r="G161" s="48"/>
      <c r="H161" s="48">
        <f t="shared" si="22"/>
        <v>1.9</v>
      </c>
      <c r="I161" s="48"/>
      <c r="J161" s="48"/>
      <c r="K161" s="48">
        <f t="shared" si="23"/>
        <v>1</v>
      </c>
      <c r="L161" s="48"/>
      <c r="M161" s="48"/>
      <c r="N161" s="18">
        <f t="shared" si="21"/>
        <v>660</v>
      </c>
      <c r="O161" s="18"/>
      <c r="P161" s="18"/>
      <c r="Q161" s="18"/>
      <c r="R161" s="18"/>
    </row>
    <row r="162" spans="1:18" ht="20.100000000000001" customHeight="1" x14ac:dyDescent="0.25">
      <c r="A162" s="276">
        <v>4</v>
      </c>
      <c r="B162" s="18">
        <f t="shared" si="20"/>
        <v>1237.5</v>
      </c>
      <c r="C162" s="18"/>
      <c r="D162" s="18"/>
      <c r="E162" s="48">
        <f>P139</f>
        <v>1.9</v>
      </c>
      <c r="F162" s="48"/>
      <c r="G162" s="48"/>
      <c r="H162" s="48">
        <f t="shared" si="22"/>
        <v>1.9</v>
      </c>
      <c r="I162" s="48"/>
      <c r="J162" s="48"/>
      <c r="K162" s="48">
        <f t="shared" si="23"/>
        <v>1</v>
      </c>
      <c r="L162" s="48"/>
      <c r="M162" s="48"/>
      <c r="N162" s="18">
        <f t="shared" si="21"/>
        <v>1237.5</v>
      </c>
      <c r="O162" s="18"/>
      <c r="P162" s="18"/>
      <c r="Q162" s="18"/>
      <c r="R162" s="18"/>
    </row>
    <row r="163" spans="1:18" ht="20.100000000000001" customHeight="1" x14ac:dyDescent="0.25">
      <c r="A163" s="276">
        <v>5</v>
      </c>
      <c r="B163" s="18">
        <f t="shared" si="20"/>
        <v>692.30769230769238</v>
      </c>
      <c r="C163" s="18"/>
      <c r="D163" s="18"/>
      <c r="E163" s="48">
        <f>P140</f>
        <v>1.9</v>
      </c>
      <c r="F163" s="48"/>
      <c r="G163" s="48"/>
      <c r="H163" s="48">
        <f t="shared" si="22"/>
        <v>1.9</v>
      </c>
      <c r="I163" s="48"/>
      <c r="J163" s="48"/>
      <c r="K163" s="48">
        <f t="shared" si="23"/>
        <v>1</v>
      </c>
      <c r="L163" s="48"/>
      <c r="M163" s="48"/>
      <c r="N163" s="18">
        <f t="shared" si="21"/>
        <v>692.30769230769238</v>
      </c>
      <c r="O163" s="18"/>
      <c r="P163" s="18"/>
      <c r="Q163" s="18"/>
      <c r="R163" s="18"/>
    </row>
    <row r="165" spans="1:18" ht="20.100000000000001" customHeight="1" x14ac:dyDescent="0.25">
      <c r="L165" s="22" t="s">
        <v>22</v>
      </c>
      <c r="M165" s="22"/>
      <c r="N165" s="22"/>
      <c r="O165" s="22"/>
      <c r="P165" s="30">
        <f>AVERAGE(N159:R163)</f>
        <v>738.46153846153845</v>
      </c>
      <c r="Q165" s="30"/>
      <c r="R165" s="30"/>
    </row>
    <row r="166" spans="1:18" ht="20.100000000000001" customHeight="1" x14ac:dyDescent="0.25">
      <c r="L166" s="17" t="s">
        <v>23</v>
      </c>
      <c r="M166" s="17"/>
      <c r="N166" s="17"/>
      <c r="O166" s="17"/>
      <c r="P166" s="30">
        <f>STDEVA(N159:R163)</f>
        <v>286.21461436022588</v>
      </c>
      <c r="Q166" s="30"/>
      <c r="R166" s="30"/>
    </row>
    <row r="167" spans="1:18" ht="20.100000000000001" customHeight="1" x14ac:dyDescent="0.25">
      <c r="L167" s="27" t="s">
        <v>21</v>
      </c>
      <c r="M167" s="27"/>
      <c r="N167" s="27"/>
      <c r="O167" s="27"/>
      <c r="P167" s="31">
        <f>P166/P165</f>
        <v>0.38758229027947255</v>
      </c>
      <c r="Q167" s="31"/>
      <c r="R167" s="31"/>
    </row>
    <row r="185" spans="1:26" ht="20.100000000000001" customHeight="1" x14ac:dyDescent="0.25">
      <c r="A185" s="21" t="s">
        <v>231</v>
      </c>
      <c r="B185" s="21"/>
      <c r="C185" s="21"/>
      <c r="D185" s="21"/>
      <c r="E185" s="21"/>
      <c r="F185" s="21"/>
      <c r="G185" s="21"/>
      <c r="H185" s="21"/>
      <c r="I185" s="21"/>
      <c r="J185" s="21"/>
      <c r="K185" s="21"/>
      <c r="L185" s="21"/>
      <c r="M185" s="21"/>
      <c r="N185" s="21"/>
      <c r="O185" s="21"/>
      <c r="P185" s="21"/>
      <c r="Q185" s="21"/>
      <c r="R185" s="21"/>
    </row>
    <row r="187" spans="1:26" ht="20.100000000000001" customHeight="1" x14ac:dyDescent="0.25">
      <c r="A187" s="21" t="s">
        <v>232</v>
      </c>
      <c r="B187" s="21"/>
      <c r="C187" s="21"/>
      <c r="D187" s="21"/>
      <c r="E187" s="21"/>
      <c r="F187" s="21"/>
      <c r="G187" s="21"/>
      <c r="H187" s="21"/>
      <c r="I187" s="21"/>
      <c r="J187" s="21"/>
      <c r="K187" s="21"/>
      <c r="L187" s="21"/>
      <c r="M187" s="21"/>
      <c r="N187" s="21"/>
      <c r="O187" s="21"/>
      <c r="P187" s="21"/>
      <c r="Q187" s="21"/>
      <c r="R187" s="21"/>
    </row>
    <row r="189" spans="1:26" ht="20.100000000000001" customHeight="1" x14ac:dyDescent="0.25">
      <c r="A189" s="364" t="s">
        <v>5</v>
      </c>
      <c r="B189" s="39" t="s">
        <v>18</v>
      </c>
      <c r="C189" s="39"/>
      <c r="D189" s="39"/>
      <c r="E189" s="39"/>
      <c r="F189" s="39"/>
      <c r="I189" s="22" t="s">
        <v>29</v>
      </c>
      <c r="J189" s="22"/>
      <c r="K189" s="22"/>
      <c r="L189" s="22"/>
      <c r="M189" s="22"/>
      <c r="N189" s="51">
        <v>0.3</v>
      </c>
      <c r="O189" s="51"/>
      <c r="W189" s="209" t="s">
        <v>30</v>
      </c>
      <c r="X189" s="209" t="s">
        <v>31</v>
      </c>
      <c r="Y189" s="209" t="s">
        <v>22</v>
      </c>
      <c r="Z189" s="209">
        <f>VLOOKUP(M198,B190:G194,6,0)</f>
        <v>4</v>
      </c>
    </row>
    <row r="190" spans="1:26" ht="20.100000000000001" customHeight="1" x14ac:dyDescent="0.25">
      <c r="A190" s="275">
        <v>1</v>
      </c>
      <c r="B190" s="35">
        <f>N159</f>
        <v>540</v>
      </c>
      <c r="C190" s="35"/>
      <c r="D190" s="35"/>
      <c r="E190" s="35"/>
      <c r="F190" s="35"/>
      <c r="G190" s="273">
        <f>A190</f>
        <v>1</v>
      </c>
      <c r="I190" s="22" t="s">
        <v>69</v>
      </c>
      <c r="J190" s="22"/>
      <c r="K190" s="22"/>
      <c r="L190" s="22"/>
      <c r="M190" s="23">
        <f>COUNT(B190:B194)</f>
        <v>5</v>
      </c>
      <c r="N190" s="23"/>
      <c r="O190" s="23"/>
      <c r="W190" s="215">
        <f>$M$194</f>
        <v>516.92307692307691</v>
      </c>
      <c r="X190" s="215">
        <f>$M$193</f>
        <v>960</v>
      </c>
      <c r="Y190" s="215">
        <f>$M$192</f>
        <v>738.46153846153845</v>
      </c>
    </row>
    <row r="191" spans="1:26" ht="20.100000000000001" customHeight="1" x14ac:dyDescent="0.25">
      <c r="A191" s="276">
        <v>2</v>
      </c>
      <c r="B191" s="18">
        <f>N160</f>
        <v>562.5</v>
      </c>
      <c r="C191" s="18"/>
      <c r="D191" s="18"/>
      <c r="E191" s="18"/>
      <c r="F191" s="18"/>
      <c r="G191" s="273">
        <f t="shared" ref="G191:G194" si="24">A191</f>
        <v>2</v>
      </c>
      <c r="W191" s="215">
        <f>$M$194</f>
        <v>516.92307692307691</v>
      </c>
      <c r="X191" s="215">
        <f>$M$193</f>
        <v>960</v>
      </c>
      <c r="Y191" s="215">
        <f>$M$192</f>
        <v>738.46153846153845</v>
      </c>
    </row>
    <row r="192" spans="1:26" ht="20.100000000000001" customHeight="1" x14ac:dyDescent="0.25">
      <c r="A192" s="276">
        <v>3</v>
      </c>
      <c r="B192" s="18">
        <f>N161</f>
        <v>660</v>
      </c>
      <c r="C192" s="18"/>
      <c r="D192" s="18"/>
      <c r="E192" s="18"/>
      <c r="F192" s="18"/>
      <c r="G192" s="273">
        <f t="shared" si="24"/>
        <v>3</v>
      </c>
      <c r="I192" s="22" t="s">
        <v>22</v>
      </c>
      <c r="J192" s="22"/>
      <c r="K192" s="22"/>
      <c r="L192" s="22"/>
      <c r="M192" s="30">
        <f>AVERAGE(B190:B194)</f>
        <v>738.46153846153845</v>
      </c>
      <c r="N192" s="30"/>
      <c r="O192" s="30"/>
      <c r="W192" s="215">
        <f>$M$194</f>
        <v>516.92307692307691</v>
      </c>
      <c r="X192" s="215">
        <f>$M$193</f>
        <v>960</v>
      </c>
      <c r="Y192" s="215">
        <f>$M$192</f>
        <v>738.46153846153845</v>
      </c>
    </row>
    <row r="193" spans="1:25" ht="20.100000000000001" customHeight="1" x14ac:dyDescent="0.25">
      <c r="A193" s="276">
        <v>4</v>
      </c>
      <c r="B193" s="18">
        <f>N162</f>
        <v>1237.5</v>
      </c>
      <c r="C193" s="18"/>
      <c r="D193" s="18"/>
      <c r="E193" s="18"/>
      <c r="F193" s="18"/>
      <c r="G193" s="273">
        <f t="shared" si="24"/>
        <v>4</v>
      </c>
      <c r="I193" s="22" t="s">
        <v>31</v>
      </c>
      <c r="J193" s="22"/>
      <c r="K193" s="22"/>
      <c r="L193" s="22"/>
      <c r="M193" s="30">
        <f>M192*(1+N189)</f>
        <v>960</v>
      </c>
      <c r="N193" s="30"/>
      <c r="O193" s="30"/>
      <c r="W193" s="215">
        <f>$M$194</f>
        <v>516.92307692307691</v>
      </c>
      <c r="X193" s="215">
        <f>$M$193</f>
        <v>960</v>
      </c>
      <c r="Y193" s="215">
        <f>$M$192</f>
        <v>738.46153846153845</v>
      </c>
    </row>
    <row r="194" spans="1:25" ht="20.100000000000001" customHeight="1" x14ac:dyDescent="0.25">
      <c r="A194" s="276">
        <v>5</v>
      </c>
      <c r="B194" s="18">
        <f>N163</f>
        <v>692.30769230769238</v>
      </c>
      <c r="C194" s="18"/>
      <c r="D194" s="18"/>
      <c r="E194" s="18"/>
      <c r="F194" s="18"/>
      <c r="G194" s="273">
        <f t="shared" si="24"/>
        <v>5</v>
      </c>
      <c r="I194" s="22" t="s">
        <v>30</v>
      </c>
      <c r="J194" s="22"/>
      <c r="K194" s="22"/>
      <c r="L194" s="22"/>
      <c r="M194" s="30">
        <f>M192*(1-N189)</f>
        <v>516.92307692307691</v>
      </c>
      <c r="N194" s="30"/>
      <c r="O194" s="30"/>
      <c r="W194" s="215">
        <f>$M$194</f>
        <v>516.92307692307691</v>
      </c>
      <c r="X194" s="215">
        <f>$M$193</f>
        <v>960</v>
      </c>
      <c r="Y194" s="215">
        <f>$M$192</f>
        <v>738.46153846153845</v>
      </c>
    </row>
    <row r="195" spans="1:25" ht="20.100000000000001" customHeight="1" x14ac:dyDescent="0.25">
      <c r="I195" s="22" t="s">
        <v>33</v>
      </c>
      <c r="J195" s="22"/>
      <c r="K195" s="22"/>
      <c r="L195" s="22"/>
      <c r="M195" s="30">
        <f>MAX(B190:B194)</f>
        <v>1237.5</v>
      </c>
      <c r="N195" s="30"/>
      <c r="O195" s="30"/>
    </row>
    <row r="196" spans="1:25" ht="20.100000000000001" customHeight="1" x14ac:dyDescent="0.25">
      <c r="I196" s="22" t="s">
        <v>32</v>
      </c>
      <c r="J196" s="22"/>
      <c r="K196" s="22"/>
      <c r="L196" s="22"/>
      <c r="M196" s="30">
        <f>MIN(B190:B194)</f>
        <v>540</v>
      </c>
      <c r="N196" s="30"/>
      <c r="O196" s="30"/>
      <c r="V196" s="214"/>
    </row>
    <row r="197" spans="1:25" ht="20.100000000000001" customHeight="1" x14ac:dyDescent="0.25">
      <c r="V197" s="214"/>
    </row>
    <row r="198" spans="1:25" ht="20.100000000000001" customHeight="1" x14ac:dyDescent="0.25">
      <c r="I198" s="22" t="s">
        <v>36</v>
      </c>
      <c r="J198" s="22"/>
      <c r="K198" s="62">
        <f>IF(M198="Nada a excluir","",Z189)</f>
        <v>4</v>
      </c>
      <c r="L198" s="62"/>
      <c r="M198" s="30" cm="1">
        <f t="array" ref="M198">_xlfn.IFS(AND(OR(M195&gt;M193,M196&lt;M194),(M195-M192)&gt;(M192-M196)),M195,AND(OR(M196&lt;M194,M195&gt;M193),(M192-M196)&gt;(M195-M192)),M196,AND(M195&lt;=M193,M196&gt;=M194),"Nada a excluir")</f>
        <v>1237.5</v>
      </c>
      <c r="N198" s="30"/>
      <c r="O198" s="30"/>
      <c r="V198" s="214"/>
    </row>
    <row r="199" spans="1:25" ht="20.100000000000001" customHeight="1" x14ac:dyDescent="0.25">
      <c r="I199" s="27" t="s">
        <v>35</v>
      </c>
      <c r="J199" s="27"/>
      <c r="K199" s="27"/>
      <c r="L199" s="27"/>
      <c r="M199" s="49" t="str">
        <f>IF(M198="Nada a excluir","Encerrar","Continuar")</f>
        <v>Continuar</v>
      </c>
      <c r="N199" s="49"/>
      <c r="O199" s="49"/>
    </row>
    <row r="201" spans="1:25" ht="20.100000000000001" customHeight="1" x14ac:dyDescent="0.25">
      <c r="I201" s="22" t="s">
        <v>34</v>
      </c>
      <c r="J201" s="22"/>
      <c r="K201" s="22"/>
      <c r="L201" s="22"/>
      <c r="M201" s="36">
        <f>STDEVA(B190:B194)</f>
        <v>286.21461436022588</v>
      </c>
      <c r="N201" s="37"/>
      <c r="O201" s="37"/>
    </row>
    <row r="202" spans="1:25" ht="20.100000000000001" customHeight="1" x14ac:dyDescent="0.25">
      <c r="I202" s="27" t="s">
        <v>21</v>
      </c>
      <c r="J202" s="27"/>
      <c r="K202" s="27"/>
      <c r="L202" s="27"/>
      <c r="M202" s="38">
        <f>M201/M192</f>
        <v>0.38758229027947255</v>
      </c>
      <c r="N202" s="38"/>
      <c r="O202" s="38"/>
    </row>
    <row r="213" spans="1:30" ht="20.100000000000001" customHeight="1" x14ac:dyDescent="0.25">
      <c r="A213" s="273"/>
      <c r="B213" s="273"/>
      <c r="C213" s="273"/>
      <c r="D213" s="273"/>
      <c r="E213" s="273"/>
      <c r="F213" s="273"/>
      <c r="G213" s="273"/>
    </row>
    <row r="214" spans="1:30" ht="20.100000000000001" customHeight="1" x14ac:dyDescent="0.25">
      <c r="A214" s="273"/>
      <c r="B214" s="273"/>
      <c r="C214" s="273"/>
      <c r="D214" s="273"/>
      <c r="E214" s="273"/>
      <c r="F214" s="273"/>
      <c r="G214" s="273"/>
    </row>
    <row r="215" spans="1:30" ht="20.100000000000001" customHeight="1" x14ac:dyDescent="0.25">
      <c r="A215" s="273"/>
      <c r="B215" s="273"/>
      <c r="C215" s="273"/>
      <c r="D215" s="273"/>
      <c r="E215" s="273"/>
      <c r="F215" s="273"/>
      <c r="G215" s="273"/>
    </row>
    <row r="216" spans="1:30" ht="20.100000000000001" customHeight="1" x14ac:dyDescent="0.25">
      <c r="A216" s="273"/>
      <c r="B216" s="273"/>
      <c r="C216" s="273"/>
      <c r="D216" s="273"/>
      <c r="E216" s="273"/>
      <c r="F216" s="273"/>
      <c r="G216" s="273"/>
    </row>
    <row r="219" spans="1:30" ht="20.100000000000001" customHeight="1" x14ac:dyDescent="0.25">
      <c r="A219" s="21" t="s">
        <v>233</v>
      </c>
      <c r="B219" s="21"/>
      <c r="C219" s="21"/>
      <c r="D219" s="21"/>
      <c r="E219" s="21"/>
      <c r="F219" s="21"/>
      <c r="G219" s="21"/>
      <c r="H219" s="21"/>
      <c r="I219" s="21"/>
      <c r="J219" s="21"/>
      <c r="K219" s="21"/>
      <c r="L219" s="21"/>
      <c r="M219" s="21"/>
      <c r="N219" s="21"/>
      <c r="O219" s="21"/>
      <c r="P219" s="21"/>
      <c r="Q219" s="21"/>
      <c r="R219" s="21"/>
    </row>
    <row r="221" spans="1:30" ht="20.100000000000001" customHeight="1" x14ac:dyDescent="0.25">
      <c r="A221" s="364" t="s">
        <v>5</v>
      </c>
      <c r="B221" s="39" t="s">
        <v>18</v>
      </c>
      <c r="C221" s="39"/>
      <c r="D221" s="39"/>
      <c r="E221" s="39"/>
      <c r="F221" s="39"/>
      <c r="I221" s="22" t="s">
        <v>69</v>
      </c>
      <c r="J221" s="22"/>
      <c r="K221" s="22"/>
      <c r="L221" s="22"/>
      <c r="M221" s="22"/>
      <c r="N221" s="42">
        <f>COUNT(B222:B226)</f>
        <v>5</v>
      </c>
      <c r="O221" s="42"/>
      <c r="W221" s="209" t="s">
        <v>30</v>
      </c>
      <c r="X221" s="209" t="s">
        <v>31</v>
      </c>
      <c r="Y221" s="209" t="s">
        <v>22</v>
      </c>
      <c r="Z221" s="209">
        <f>VLOOKUP(M232,B222:G226,6,0)</f>
        <v>4</v>
      </c>
    </row>
    <row r="222" spans="1:30" ht="20.100000000000001" customHeight="1" x14ac:dyDescent="0.25">
      <c r="A222" s="275">
        <v>1</v>
      </c>
      <c r="B222" s="35">
        <f>N159</f>
        <v>540</v>
      </c>
      <c r="C222" s="35"/>
      <c r="D222" s="35"/>
      <c r="E222" s="35"/>
      <c r="F222" s="35"/>
      <c r="G222" s="273">
        <f>A222</f>
        <v>1</v>
      </c>
      <c r="I222" s="22" t="s">
        <v>37</v>
      </c>
      <c r="J222" s="22"/>
      <c r="K222" s="22"/>
      <c r="L222" s="22"/>
      <c r="M222" s="22"/>
      <c r="N222" s="41">
        <f>_xlfn.NORM.S.INV(1-((1/N221)/4))</f>
        <v>1.6448536269514715</v>
      </c>
      <c r="O222" s="41"/>
      <c r="W222" s="215">
        <f>$M$228</f>
        <v>267.6803919446042</v>
      </c>
      <c r="X222" s="215">
        <f>$M$227</f>
        <v>1209.2426849784727</v>
      </c>
      <c r="Y222" s="215">
        <f>$M$192</f>
        <v>738.46153846153845</v>
      </c>
      <c r="AB222" s="215"/>
      <c r="AC222" s="215"/>
      <c r="AD222" s="215"/>
    </row>
    <row r="223" spans="1:30" ht="20.100000000000001" customHeight="1" x14ac:dyDescent="0.25">
      <c r="A223" s="276">
        <v>2</v>
      </c>
      <c r="B223" s="18">
        <f>N160</f>
        <v>562.5</v>
      </c>
      <c r="C223" s="18"/>
      <c r="D223" s="18"/>
      <c r="E223" s="18"/>
      <c r="F223" s="18"/>
      <c r="G223" s="273">
        <f t="shared" ref="G223:G226" si="25">A223</f>
        <v>2</v>
      </c>
      <c r="N223" s="5"/>
      <c r="O223" s="5"/>
      <c r="W223" s="215">
        <f>$M$228</f>
        <v>267.6803919446042</v>
      </c>
      <c r="X223" s="215">
        <f>$M$227</f>
        <v>1209.2426849784727</v>
      </c>
      <c r="Y223" s="215">
        <f>$M$192</f>
        <v>738.46153846153845</v>
      </c>
      <c r="AB223" s="215"/>
      <c r="AC223" s="215"/>
      <c r="AD223" s="215"/>
    </row>
    <row r="224" spans="1:30" ht="20.100000000000001" customHeight="1" x14ac:dyDescent="0.25">
      <c r="A224" s="276">
        <v>3</v>
      </c>
      <c r="B224" s="18">
        <f>N161</f>
        <v>660</v>
      </c>
      <c r="C224" s="18"/>
      <c r="D224" s="18"/>
      <c r="E224" s="18"/>
      <c r="F224" s="18"/>
      <c r="G224" s="273">
        <f t="shared" si="25"/>
        <v>3</v>
      </c>
      <c r="I224" s="22" t="s">
        <v>22</v>
      </c>
      <c r="J224" s="22"/>
      <c r="K224" s="22"/>
      <c r="L224" s="22"/>
      <c r="M224" s="30">
        <f>AVERAGE(B222:B226)</f>
        <v>738.46153846153845</v>
      </c>
      <c r="N224" s="30"/>
      <c r="O224" s="30"/>
      <c r="W224" s="215">
        <f>$M$228</f>
        <v>267.6803919446042</v>
      </c>
      <c r="X224" s="215">
        <f>$M$227</f>
        <v>1209.2426849784727</v>
      </c>
      <c r="Y224" s="215">
        <f>$M$192</f>
        <v>738.46153846153845</v>
      </c>
      <c r="AB224" s="215"/>
      <c r="AC224" s="215"/>
      <c r="AD224" s="215"/>
    </row>
    <row r="225" spans="1:30" ht="20.100000000000001" customHeight="1" x14ac:dyDescent="0.25">
      <c r="A225" s="276">
        <v>4</v>
      </c>
      <c r="B225" s="18">
        <f>N162</f>
        <v>1237.5</v>
      </c>
      <c r="C225" s="18"/>
      <c r="D225" s="18"/>
      <c r="E225" s="18"/>
      <c r="F225" s="18"/>
      <c r="G225" s="273">
        <f t="shared" si="25"/>
        <v>4</v>
      </c>
      <c r="I225" s="22" t="s">
        <v>23</v>
      </c>
      <c r="J225" s="22"/>
      <c r="K225" s="22"/>
      <c r="L225" s="22"/>
      <c r="M225" s="30">
        <f>STDEVA(B222:F226)</f>
        <v>286.21461436022588</v>
      </c>
      <c r="N225" s="30"/>
      <c r="O225" s="30"/>
      <c r="W225" s="215">
        <f>$M$228</f>
        <v>267.6803919446042</v>
      </c>
      <c r="X225" s="215">
        <f>$M$227</f>
        <v>1209.2426849784727</v>
      </c>
      <c r="Y225" s="215">
        <f>$M$192</f>
        <v>738.46153846153845</v>
      </c>
      <c r="AB225" s="215"/>
      <c r="AC225" s="215"/>
      <c r="AD225" s="215"/>
    </row>
    <row r="226" spans="1:30" ht="20.100000000000001" customHeight="1" x14ac:dyDescent="0.25">
      <c r="A226" s="276">
        <v>5</v>
      </c>
      <c r="B226" s="18">
        <f>N163</f>
        <v>692.30769230769238</v>
      </c>
      <c r="C226" s="18"/>
      <c r="D226" s="18"/>
      <c r="E226" s="18"/>
      <c r="F226" s="18"/>
      <c r="G226" s="273">
        <f t="shared" si="25"/>
        <v>5</v>
      </c>
      <c r="W226" s="215">
        <f>$M$228</f>
        <v>267.6803919446042</v>
      </c>
      <c r="X226" s="215">
        <f>$M$227</f>
        <v>1209.2426849784727</v>
      </c>
      <c r="Y226" s="215">
        <f>$M$192</f>
        <v>738.46153846153845</v>
      </c>
      <c r="AB226" s="215"/>
      <c r="AC226" s="215"/>
      <c r="AD226" s="215"/>
    </row>
    <row r="227" spans="1:30" ht="20.100000000000001" customHeight="1" x14ac:dyDescent="0.25">
      <c r="I227" s="22" t="s">
        <v>31</v>
      </c>
      <c r="J227" s="22"/>
      <c r="K227" s="22"/>
      <c r="L227" s="22"/>
      <c r="M227" s="30">
        <f>M224+(N222*M225)</f>
        <v>1209.2426849784727</v>
      </c>
      <c r="N227" s="30"/>
      <c r="O227" s="30"/>
      <c r="AB227" s="215"/>
      <c r="AC227" s="215"/>
      <c r="AD227" s="215"/>
    </row>
    <row r="228" spans="1:30" ht="20.100000000000001" customHeight="1" x14ac:dyDescent="0.25">
      <c r="I228" s="22" t="s">
        <v>30</v>
      </c>
      <c r="J228" s="22"/>
      <c r="K228" s="22"/>
      <c r="L228" s="22"/>
      <c r="M228" s="30">
        <f>M224-(N222*M225)</f>
        <v>267.6803919446042</v>
      </c>
      <c r="N228" s="30"/>
      <c r="O228" s="30"/>
      <c r="AB228" s="215"/>
      <c r="AC228" s="215"/>
      <c r="AD228" s="215"/>
    </row>
    <row r="229" spans="1:30" ht="20.100000000000001" customHeight="1" x14ac:dyDescent="0.25">
      <c r="I229" s="22" t="s">
        <v>33</v>
      </c>
      <c r="J229" s="22"/>
      <c r="K229" s="22"/>
      <c r="L229" s="22"/>
      <c r="M229" s="30">
        <f>MAX(B222:B226)</f>
        <v>1237.5</v>
      </c>
      <c r="N229" s="30"/>
      <c r="O229" s="30"/>
      <c r="AB229" s="215"/>
      <c r="AC229" s="215"/>
      <c r="AD229" s="215"/>
    </row>
    <row r="230" spans="1:30" ht="20.100000000000001" customHeight="1" x14ac:dyDescent="0.25">
      <c r="I230" s="22" t="s">
        <v>32</v>
      </c>
      <c r="J230" s="22"/>
      <c r="K230" s="22"/>
      <c r="L230" s="22"/>
      <c r="M230" s="30">
        <f>MIN(B222:B226)</f>
        <v>540</v>
      </c>
      <c r="N230" s="30"/>
      <c r="O230" s="30"/>
      <c r="AB230" s="215"/>
      <c r="AC230" s="215"/>
      <c r="AD230" s="215"/>
    </row>
    <row r="231" spans="1:30" ht="20.100000000000001" customHeight="1" x14ac:dyDescent="0.25">
      <c r="AB231" s="215"/>
      <c r="AC231" s="215"/>
      <c r="AD231" s="215"/>
    </row>
    <row r="232" spans="1:30" ht="20.100000000000001" customHeight="1" x14ac:dyDescent="0.25">
      <c r="I232" s="22" t="s">
        <v>36</v>
      </c>
      <c r="J232" s="22"/>
      <c r="K232" s="62">
        <f>IF(M232="Nada a excluir","",Z221)</f>
        <v>4</v>
      </c>
      <c r="L232" s="62"/>
      <c r="M232" s="30" cm="1">
        <f t="array" ref="M232">_xlfn.IFS(AND(OR(M229&gt;M227,M230&lt;M228),(M229-M224)&gt;(M224-M230)),M229,AND(OR(M230&lt;M228,M229&gt;M227),(M224-M230)&gt;(M229-M224)),M230,AND(M229&lt;=M227,M230&gt;=M228),"Nada a excluir")</f>
        <v>1237.5</v>
      </c>
      <c r="N232" s="30"/>
      <c r="O232" s="30"/>
      <c r="AB232" s="215"/>
      <c r="AC232" s="215"/>
      <c r="AD232" s="215"/>
    </row>
    <row r="233" spans="1:30" ht="20.100000000000001" customHeight="1" x14ac:dyDescent="0.25">
      <c r="I233" s="27" t="s">
        <v>35</v>
      </c>
      <c r="J233" s="27"/>
      <c r="K233" s="27"/>
      <c r="L233" s="27"/>
      <c r="M233" s="49" t="str">
        <f>IF(M232="Nada a excluir","Encerrar","Continuar")</f>
        <v>Continuar</v>
      </c>
      <c r="N233" s="49"/>
      <c r="O233" s="49"/>
      <c r="AB233" s="215"/>
      <c r="AC233" s="215"/>
      <c r="AD233" s="215"/>
    </row>
    <row r="234" spans="1:30" ht="20.100000000000001" customHeight="1" x14ac:dyDescent="0.25">
      <c r="AB234" s="215"/>
      <c r="AC234" s="215"/>
      <c r="AD234" s="215"/>
    </row>
    <row r="235" spans="1:30" ht="20.100000000000001" customHeight="1" x14ac:dyDescent="0.25">
      <c r="I235" s="22" t="s">
        <v>34</v>
      </c>
      <c r="J235" s="22"/>
      <c r="K235" s="22"/>
      <c r="L235" s="22"/>
      <c r="M235" s="36">
        <f>M225</f>
        <v>286.21461436022588</v>
      </c>
      <c r="N235" s="37"/>
      <c r="O235" s="37"/>
      <c r="AB235" s="215"/>
      <c r="AC235" s="215"/>
      <c r="AD235" s="215"/>
    </row>
    <row r="236" spans="1:30" ht="20.100000000000001" customHeight="1" x14ac:dyDescent="0.25">
      <c r="I236" s="27" t="s">
        <v>21</v>
      </c>
      <c r="J236" s="27"/>
      <c r="K236" s="27"/>
      <c r="L236" s="27"/>
      <c r="M236" s="38">
        <f>M225/M224</f>
        <v>0.38758229027947255</v>
      </c>
      <c r="N236" s="38"/>
      <c r="O236" s="38"/>
      <c r="AB236" s="215"/>
      <c r="AC236" s="215"/>
      <c r="AD236" s="215"/>
    </row>
    <row r="237" spans="1:30" ht="20.100000000000001" customHeight="1" x14ac:dyDescent="0.25">
      <c r="AB237" s="215"/>
      <c r="AC237" s="215"/>
      <c r="AD237" s="215"/>
    </row>
    <row r="254" spans="1:26" ht="20.100000000000001" customHeight="1" x14ac:dyDescent="0.25">
      <c r="A254" s="21" t="s">
        <v>234</v>
      </c>
      <c r="B254" s="21"/>
      <c r="C254" s="21"/>
      <c r="D254" s="21"/>
      <c r="E254" s="21"/>
      <c r="F254" s="21"/>
      <c r="G254" s="21"/>
      <c r="H254" s="21"/>
      <c r="I254" s="21"/>
      <c r="J254" s="21"/>
      <c r="K254" s="21"/>
      <c r="L254" s="21"/>
      <c r="M254" s="21"/>
      <c r="N254" s="21"/>
      <c r="O254" s="21"/>
      <c r="P254" s="21"/>
      <c r="Q254" s="21"/>
      <c r="R254" s="21"/>
    </row>
    <row r="256" spans="1:26" ht="20.100000000000001" customHeight="1" x14ac:dyDescent="0.25">
      <c r="A256" s="364" t="s">
        <v>5</v>
      </c>
      <c r="B256" s="39" t="s">
        <v>18</v>
      </c>
      <c r="C256" s="39"/>
      <c r="D256" s="39"/>
      <c r="E256" s="39"/>
      <c r="F256" s="39"/>
      <c r="I256" s="22" t="s">
        <v>69</v>
      </c>
      <c r="J256" s="22"/>
      <c r="K256" s="22"/>
      <c r="L256" s="22"/>
      <c r="M256" s="22"/>
      <c r="N256" s="42">
        <f>COUNT(B257:B261)</f>
        <v>5</v>
      </c>
      <c r="O256" s="42"/>
      <c r="V256" s="209">
        <f>_xlfn.T.INV.2T(N257,N258)</f>
        <v>2.3533634348018233</v>
      </c>
      <c r="W256" s="209" t="s">
        <v>30</v>
      </c>
      <c r="X256" s="209" t="s">
        <v>31</v>
      </c>
      <c r="Y256" s="209" t="s">
        <v>22</v>
      </c>
      <c r="Z256" s="216">
        <f>VLOOKUP(M269,B257:G261,6,0)</f>
        <v>4</v>
      </c>
    </row>
    <row r="257" spans="1:25" ht="20.100000000000001" customHeight="1" x14ac:dyDescent="0.25">
      <c r="A257" s="275">
        <v>1</v>
      </c>
      <c r="B257" s="35">
        <f>N159</f>
        <v>540</v>
      </c>
      <c r="C257" s="35"/>
      <c r="D257" s="35"/>
      <c r="E257" s="35"/>
      <c r="F257" s="35"/>
      <c r="G257" s="273">
        <f>A257</f>
        <v>1</v>
      </c>
      <c r="I257" s="22" t="s">
        <v>38</v>
      </c>
      <c r="J257" s="22"/>
      <c r="K257" s="22"/>
      <c r="L257" s="22"/>
      <c r="M257" s="22"/>
      <c r="N257" s="40" cm="1">
        <f t="array" ref="N257">_xlfn.IFS(N256&lt;=5,0.1,AND(N256&gt;=6,N256&lt;=10),0.05,AND(N256&gt;=11,N256&lt;=50),0.01,N256&gt;50,0.001)</f>
        <v>0.1</v>
      </c>
      <c r="O257" s="40"/>
      <c r="V257" s="209">
        <f>((((V256^2)*(N256))-V256^2)/(N256-2+V256^2))^(1/2)</f>
        <v>1.6107672730402394</v>
      </c>
      <c r="W257" s="215">
        <f>$M$265</f>
        <v>277.43640458425369</v>
      </c>
      <c r="X257" s="215">
        <f>$M$264</f>
        <v>1199.4866723388232</v>
      </c>
      <c r="Y257" s="215">
        <f>$M$261</f>
        <v>738.46153846153845</v>
      </c>
    </row>
    <row r="258" spans="1:25" ht="20.100000000000001" customHeight="1" x14ac:dyDescent="0.25">
      <c r="A258" s="276">
        <v>2</v>
      </c>
      <c r="B258" s="18">
        <f>N160</f>
        <v>562.5</v>
      </c>
      <c r="C258" s="18"/>
      <c r="D258" s="18"/>
      <c r="E258" s="18"/>
      <c r="F258" s="18"/>
      <c r="G258" s="273">
        <f t="shared" ref="G258:G261" si="26">A258</f>
        <v>2</v>
      </c>
      <c r="I258" s="22" t="s">
        <v>39</v>
      </c>
      <c r="J258" s="22"/>
      <c r="K258" s="22"/>
      <c r="L258" s="22"/>
      <c r="M258" s="22"/>
      <c r="N258" s="55">
        <f>N256-2</f>
        <v>3</v>
      </c>
      <c r="O258" s="55"/>
      <c r="W258" s="215">
        <f>$M$265</f>
        <v>277.43640458425369</v>
      </c>
      <c r="X258" s="215">
        <f>$M$264</f>
        <v>1199.4866723388232</v>
      </c>
      <c r="Y258" s="215">
        <f>$M$261</f>
        <v>738.46153846153845</v>
      </c>
    </row>
    <row r="259" spans="1:25" ht="20.100000000000001" customHeight="1" x14ac:dyDescent="0.25">
      <c r="A259" s="276">
        <v>3</v>
      </c>
      <c r="B259" s="18">
        <f>N161</f>
        <v>660</v>
      </c>
      <c r="C259" s="18"/>
      <c r="D259" s="18"/>
      <c r="E259" s="18"/>
      <c r="F259" s="18"/>
      <c r="G259" s="273">
        <f t="shared" si="26"/>
        <v>3</v>
      </c>
      <c r="I259" s="22" t="s">
        <v>37</v>
      </c>
      <c r="J259" s="22"/>
      <c r="K259" s="22"/>
      <c r="L259" s="22"/>
      <c r="M259" s="22"/>
      <c r="N259" s="41">
        <f>V257</f>
        <v>1.6107672730402394</v>
      </c>
      <c r="O259" s="41"/>
      <c r="T259" s="209"/>
      <c r="W259" s="215">
        <f>$M$265</f>
        <v>277.43640458425369</v>
      </c>
      <c r="X259" s="215">
        <f>$M$264</f>
        <v>1199.4866723388232</v>
      </c>
      <c r="Y259" s="215">
        <f>$M$261</f>
        <v>738.46153846153845</v>
      </c>
    </row>
    <row r="260" spans="1:25" ht="20.100000000000001" customHeight="1" x14ac:dyDescent="0.25">
      <c r="A260" s="276">
        <v>4</v>
      </c>
      <c r="B260" s="18">
        <f>N162</f>
        <v>1237.5</v>
      </c>
      <c r="C260" s="18"/>
      <c r="D260" s="18"/>
      <c r="E260" s="18"/>
      <c r="F260" s="18"/>
      <c r="G260" s="273">
        <f t="shared" si="26"/>
        <v>4</v>
      </c>
      <c r="T260" s="209"/>
      <c r="W260" s="215">
        <f>$M$265</f>
        <v>277.43640458425369</v>
      </c>
      <c r="X260" s="215">
        <f>$M$264</f>
        <v>1199.4866723388232</v>
      </c>
      <c r="Y260" s="215">
        <f>$M$261</f>
        <v>738.46153846153845</v>
      </c>
    </row>
    <row r="261" spans="1:25" ht="20.100000000000001" customHeight="1" x14ac:dyDescent="0.25">
      <c r="A261" s="276">
        <v>5</v>
      </c>
      <c r="B261" s="18">
        <f>N163</f>
        <v>692.30769230769238</v>
      </c>
      <c r="C261" s="18"/>
      <c r="D261" s="18"/>
      <c r="E261" s="18"/>
      <c r="F261" s="18"/>
      <c r="G261" s="273">
        <f t="shared" si="26"/>
        <v>5</v>
      </c>
      <c r="I261" s="22" t="s">
        <v>22</v>
      </c>
      <c r="J261" s="22"/>
      <c r="K261" s="22"/>
      <c r="L261" s="22"/>
      <c r="M261" s="30">
        <f>AVERAGE(B257:B261)</f>
        <v>738.46153846153845</v>
      </c>
      <c r="N261" s="30"/>
      <c r="O261" s="30"/>
      <c r="W261" s="215">
        <f>$M$265</f>
        <v>277.43640458425369</v>
      </c>
      <c r="X261" s="215">
        <f>$M$264</f>
        <v>1199.4866723388232</v>
      </c>
      <c r="Y261" s="215">
        <f>$M$261</f>
        <v>738.46153846153845</v>
      </c>
    </row>
    <row r="262" spans="1:25" ht="20.100000000000001" customHeight="1" x14ac:dyDescent="0.25">
      <c r="I262" s="22" t="s">
        <v>23</v>
      </c>
      <c r="J262" s="22"/>
      <c r="K262" s="22"/>
      <c r="L262" s="22"/>
      <c r="M262" s="30">
        <f>STDEVA(B257:F261)</f>
        <v>286.21461436022588</v>
      </c>
      <c r="N262" s="30"/>
      <c r="O262" s="30"/>
    </row>
    <row r="264" spans="1:25" ht="20.100000000000001" customHeight="1" x14ac:dyDescent="0.25">
      <c r="I264" s="22" t="s">
        <v>31</v>
      </c>
      <c r="J264" s="22"/>
      <c r="K264" s="22"/>
      <c r="L264" s="22"/>
      <c r="M264" s="30">
        <f>M261+(N259*M262)</f>
        <v>1199.4866723388232</v>
      </c>
      <c r="N264" s="30"/>
      <c r="O264" s="30"/>
    </row>
    <row r="265" spans="1:25" ht="20.100000000000001" customHeight="1" x14ac:dyDescent="0.25">
      <c r="I265" s="22" t="s">
        <v>30</v>
      </c>
      <c r="J265" s="22"/>
      <c r="K265" s="22"/>
      <c r="L265" s="22"/>
      <c r="M265" s="30">
        <f>M261-(N259*M262)</f>
        <v>277.43640458425369</v>
      </c>
      <c r="N265" s="30"/>
      <c r="O265" s="30"/>
    </row>
    <row r="266" spans="1:25" ht="20.100000000000001" customHeight="1" x14ac:dyDescent="0.25">
      <c r="I266" s="22" t="s">
        <v>33</v>
      </c>
      <c r="J266" s="22"/>
      <c r="K266" s="22"/>
      <c r="L266" s="22"/>
      <c r="M266" s="30">
        <f>MAX(B257:B261)</f>
        <v>1237.5</v>
      </c>
      <c r="N266" s="30"/>
      <c r="O266" s="30"/>
    </row>
    <row r="267" spans="1:25" ht="20.100000000000001" customHeight="1" x14ac:dyDescent="0.25">
      <c r="I267" s="22" t="s">
        <v>32</v>
      </c>
      <c r="J267" s="22"/>
      <c r="K267" s="22"/>
      <c r="L267" s="22"/>
      <c r="M267" s="30">
        <f>MIN(B257:B261)</f>
        <v>540</v>
      </c>
      <c r="N267" s="30"/>
      <c r="O267" s="30"/>
    </row>
    <row r="269" spans="1:25" ht="20.100000000000001" customHeight="1" x14ac:dyDescent="0.25">
      <c r="I269" s="22" t="s">
        <v>36</v>
      </c>
      <c r="J269" s="22"/>
      <c r="K269" s="62">
        <f>IF(M269="Nada a excluir","",Z256)</f>
        <v>4</v>
      </c>
      <c r="L269" s="62"/>
      <c r="M269" s="30" cm="1">
        <f t="array" ref="M269">_xlfn.IFS(AND(OR(M266&gt;M264,M267&lt;M265),(M266-M261)&gt;(M261-M267)),M266,AND(OR(M267&lt;M265,M266&gt;M264),(M261-M267)&gt;(M266-M261)),M267,AND(M266&lt;=M264,M267&gt;=M265),"Nada a excluir")</f>
        <v>1237.5</v>
      </c>
      <c r="N269" s="30"/>
      <c r="O269" s="30"/>
    </row>
    <row r="270" spans="1:25" ht="20.100000000000001" customHeight="1" x14ac:dyDescent="0.25">
      <c r="I270" s="27" t="s">
        <v>35</v>
      </c>
      <c r="J270" s="27"/>
      <c r="K270" s="27"/>
      <c r="L270" s="27"/>
      <c r="M270" s="49" t="str">
        <f>IF(M269="Nada a excluir","Encerrar","Continuar")</f>
        <v>Continuar</v>
      </c>
      <c r="N270" s="49"/>
      <c r="O270" s="49"/>
    </row>
    <row r="272" spans="1:25" ht="20.100000000000001" customHeight="1" x14ac:dyDescent="0.25">
      <c r="I272" s="22" t="s">
        <v>34</v>
      </c>
      <c r="J272" s="22"/>
      <c r="K272" s="22"/>
      <c r="L272" s="22"/>
      <c r="M272" s="36">
        <f>M262</f>
        <v>286.21461436022588</v>
      </c>
      <c r="N272" s="37"/>
      <c r="O272" s="37"/>
    </row>
    <row r="273" spans="9:15" ht="20.100000000000001" customHeight="1" x14ac:dyDescent="0.25">
      <c r="I273" s="27" t="s">
        <v>21</v>
      </c>
      <c r="J273" s="27"/>
      <c r="K273" s="27"/>
      <c r="L273" s="27"/>
      <c r="M273" s="38">
        <f>M262/M261</f>
        <v>0.38758229027947255</v>
      </c>
      <c r="N273" s="38"/>
      <c r="O273" s="38"/>
    </row>
    <row r="291" spans="1:27" ht="20.100000000000001" customHeight="1" x14ac:dyDescent="0.25">
      <c r="A291" s="44" t="s">
        <v>40</v>
      </c>
      <c r="B291" s="44"/>
      <c r="C291" s="44"/>
      <c r="D291" s="44"/>
      <c r="E291" s="44" t="s">
        <v>22</v>
      </c>
      <c r="F291" s="44"/>
      <c r="G291" s="44"/>
      <c r="H291" s="44" t="s">
        <v>23</v>
      </c>
      <c r="I291" s="44"/>
      <c r="J291" s="44"/>
      <c r="K291" s="44" t="s">
        <v>21</v>
      </c>
      <c r="L291" s="44"/>
      <c r="M291" s="44"/>
      <c r="N291" s="368"/>
      <c r="O291" s="368"/>
      <c r="P291" s="368"/>
      <c r="Q291" s="368"/>
      <c r="R291" s="368"/>
    </row>
    <row r="292" spans="1:27" ht="20.100000000000001" customHeight="1" x14ac:dyDescent="0.25">
      <c r="A292" s="19" t="s">
        <v>41</v>
      </c>
      <c r="B292" s="19"/>
      <c r="C292" s="19"/>
      <c r="D292" s="19"/>
      <c r="E292" s="36">
        <f>M192</f>
        <v>738.46153846153845</v>
      </c>
      <c r="F292" s="36"/>
      <c r="G292" s="36"/>
      <c r="H292" s="36">
        <f>M201</f>
        <v>286.21461436022588</v>
      </c>
      <c r="I292" s="36"/>
      <c r="J292" s="36"/>
      <c r="K292" s="38">
        <f>M202</f>
        <v>0.38758229027947255</v>
      </c>
      <c r="L292" s="38"/>
      <c r="M292" s="38"/>
      <c r="X292" s="217">
        <f>K292</f>
        <v>0.38758229027947255</v>
      </c>
      <c r="Y292" s="209" t="str">
        <f>A292</f>
        <v>Intervalo em torno da média</v>
      </c>
      <c r="Z292" s="215">
        <f>E292</f>
        <v>738.46153846153845</v>
      </c>
      <c r="AA292" s="215">
        <f>H292</f>
        <v>286.21461436022588</v>
      </c>
    </row>
    <row r="293" spans="1:27" ht="20.100000000000001" customHeight="1" x14ac:dyDescent="0.25">
      <c r="A293" s="19" t="s">
        <v>42</v>
      </c>
      <c r="B293" s="19"/>
      <c r="C293" s="19"/>
      <c r="D293" s="19"/>
      <c r="E293" s="36">
        <f>M224</f>
        <v>738.46153846153845</v>
      </c>
      <c r="F293" s="36"/>
      <c r="G293" s="36"/>
      <c r="H293" s="36">
        <f>M225</f>
        <v>286.21461436022588</v>
      </c>
      <c r="I293" s="36"/>
      <c r="J293" s="36"/>
      <c r="K293" s="38">
        <f>M236</f>
        <v>0.38758229027947255</v>
      </c>
      <c r="L293" s="38"/>
      <c r="M293" s="38"/>
      <c r="X293" s="217">
        <f>K293</f>
        <v>0.38758229027947255</v>
      </c>
      <c r="Y293" s="209" t="str">
        <f>A293</f>
        <v>Critério de Chauvenet</v>
      </c>
      <c r="Z293" s="215">
        <f>E293</f>
        <v>738.46153846153845</v>
      </c>
      <c r="AA293" s="215">
        <f>H293</f>
        <v>286.21461436022588</v>
      </c>
    </row>
    <row r="294" spans="1:27" ht="20.100000000000001" customHeight="1" x14ac:dyDescent="0.25">
      <c r="A294" s="19" t="s">
        <v>43</v>
      </c>
      <c r="B294" s="19"/>
      <c r="C294" s="19"/>
      <c r="D294" s="19"/>
      <c r="E294" s="36">
        <f>M261</f>
        <v>738.46153846153845</v>
      </c>
      <c r="F294" s="36"/>
      <c r="G294" s="36"/>
      <c r="H294" s="36">
        <f>M272</f>
        <v>286.21461436022588</v>
      </c>
      <c r="I294" s="36"/>
      <c r="J294" s="36"/>
      <c r="K294" s="38">
        <f>M273</f>
        <v>0.38758229027947255</v>
      </c>
      <c r="L294" s="38"/>
      <c r="M294" s="38"/>
      <c r="X294" s="217">
        <f>K294</f>
        <v>0.38758229027947255</v>
      </c>
      <c r="Y294" s="209" t="str">
        <f>A294</f>
        <v>Critério de Arley</v>
      </c>
      <c r="Z294" s="215">
        <f>E294</f>
        <v>738.46153846153845</v>
      </c>
      <c r="AA294" s="215">
        <f>H294</f>
        <v>286.21461436022588</v>
      </c>
    </row>
    <row r="296" spans="1:27" ht="20.100000000000001" customHeight="1" x14ac:dyDescent="0.25">
      <c r="A296" s="22" t="s">
        <v>44</v>
      </c>
      <c r="B296" s="22"/>
      <c r="C296" s="22"/>
      <c r="D296" s="22"/>
      <c r="E296" s="22"/>
      <c r="F296" s="22"/>
      <c r="G296" s="43">
        <f>MIN(K292:R294)</f>
        <v>0.38758229027947255</v>
      </c>
      <c r="H296" s="43"/>
      <c r="I296" s="43"/>
      <c r="J296" s="43"/>
      <c r="K296" s="43"/>
      <c r="L296" s="43"/>
    </row>
    <row r="297" spans="1:27" ht="20.100000000000001" customHeight="1" x14ac:dyDescent="0.25">
      <c r="A297" s="27" t="s">
        <v>45</v>
      </c>
      <c r="B297" s="27"/>
      <c r="C297" s="27"/>
      <c r="D297" s="27"/>
      <c r="E297" s="27"/>
      <c r="F297" s="27"/>
      <c r="G297" s="49" t="str">
        <f>VLOOKUP(G296,X292:Z294,2,0)</f>
        <v>Intervalo em torno da média</v>
      </c>
      <c r="H297" s="49"/>
      <c r="I297" s="49"/>
      <c r="J297" s="49"/>
      <c r="K297" s="49"/>
      <c r="L297" s="49"/>
    </row>
    <row r="298" spans="1:27" ht="20.100000000000001" customHeight="1" x14ac:dyDescent="0.25">
      <c r="A298" s="27" t="s">
        <v>46</v>
      </c>
      <c r="B298" s="27"/>
      <c r="C298" s="27"/>
      <c r="D298" s="27"/>
      <c r="E298" s="27"/>
      <c r="F298" s="27"/>
      <c r="G298" s="18">
        <f>VLOOKUP(G296,X292:Z294,3,0)</f>
        <v>738.46153846153845</v>
      </c>
      <c r="H298" s="18"/>
      <c r="I298" s="18"/>
      <c r="J298" s="18"/>
      <c r="K298" s="18"/>
      <c r="L298" s="18"/>
    </row>
    <row r="299" spans="1:27" ht="20.100000000000001" customHeight="1" x14ac:dyDescent="0.25">
      <c r="A299" s="27" t="s">
        <v>50</v>
      </c>
      <c r="B299" s="27"/>
      <c r="C299" s="27"/>
      <c r="D299" s="27"/>
      <c r="E299" s="27"/>
      <c r="F299" s="27"/>
      <c r="G299" s="18">
        <f>VLOOKUP(G296,X292:AA294,4,0)</f>
        <v>286.21461436022588</v>
      </c>
      <c r="H299" s="18"/>
      <c r="I299" s="18"/>
      <c r="J299" s="18"/>
      <c r="K299" s="18"/>
      <c r="L299" s="18"/>
    </row>
    <row r="302" spans="1:27" ht="20.100000000000001" customHeight="1" x14ac:dyDescent="0.25">
      <c r="A302" s="21" t="s">
        <v>199</v>
      </c>
      <c r="B302" s="21"/>
      <c r="C302" s="21"/>
      <c r="D302" s="21"/>
      <c r="E302" s="21"/>
      <c r="F302" s="21"/>
      <c r="G302" s="21"/>
      <c r="H302" s="21"/>
      <c r="I302" s="21"/>
      <c r="J302" s="21"/>
      <c r="K302" s="21"/>
      <c r="L302" s="21"/>
      <c r="M302" s="21"/>
      <c r="N302" s="21"/>
      <c r="O302" s="21"/>
      <c r="P302" s="21"/>
      <c r="Q302" s="21"/>
      <c r="R302" s="21"/>
    </row>
    <row r="304" spans="1:27" ht="20.100000000000001" customHeight="1" x14ac:dyDescent="0.25">
      <c r="A304" s="22" t="s">
        <v>22</v>
      </c>
      <c r="B304" s="22"/>
      <c r="C304" s="22"/>
      <c r="D304" s="22"/>
      <c r="E304" s="36">
        <f>G298</f>
        <v>738.46153846153845</v>
      </c>
      <c r="F304" s="37"/>
      <c r="G304" s="37"/>
      <c r="H304" s="37"/>
      <c r="J304" s="284">
        <f>M190</f>
        <v>5</v>
      </c>
      <c r="K304" s="284">
        <f>N221</f>
        <v>5</v>
      </c>
      <c r="L304" s="284">
        <f>N256</f>
        <v>5</v>
      </c>
    </row>
    <row r="305" spans="1:18" ht="20.100000000000001" customHeight="1" x14ac:dyDescent="0.25">
      <c r="A305" s="27" t="s">
        <v>23</v>
      </c>
      <c r="B305" s="27"/>
      <c r="C305" s="27"/>
      <c r="D305" s="27"/>
      <c r="E305" s="48">
        <f>G299</f>
        <v>286.21461436022588</v>
      </c>
      <c r="F305" s="49"/>
      <c r="G305" s="49"/>
      <c r="H305" s="49"/>
    </row>
    <row r="306" spans="1:18" ht="20.100000000000001" customHeight="1" x14ac:dyDescent="0.25">
      <c r="A306" s="27" t="s">
        <v>69</v>
      </c>
      <c r="B306" s="27"/>
      <c r="C306" s="27"/>
      <c r="D306" s="27"/>
      <c r="E306" s="57">
        <f>MIN(J304:L304)</f>
        <v>5</v>
      </c>
      <c r="F306" s="57"/>
      <c r="G306" s="57"/>
      <c r="H306" s="57"/>
    </row>
    <row r="307" spans="1:18" ht="20.100000000000001" customHeight="1" x14ac:dyDescent="0.25">
      <c r="A307" s="27" t="s">
        <v>49</v>
      </c>
      <c r="B307" s="27"/>
      <c r="C307" s="27"/>
      <c r="D307" s="27"/>
      <c r="E307" s="53">
        <v>0.8</v>
      </c>
      <c r="F307" s="53"/>
      <c r="G307" s="53"/>
      <c r="H307" s="53"/>
    </row>
    <row r="308" spans="1:18" ht="20.100000000000001" customHeight="1" x14ac:dyDescent="0.25">
      <c r="A308" s="27" t="s">
        <v>228</v>
      </c>
      <c r="B308" s="27"/>
      <c r="C308" s="27"/>
      <c r="D308" s="27"/>
      <c r="E308" s="61">
        <f>_xlfn.T.INV.2T(1-E307,E306-1)</f>
        <v>1.5332062740589445</v>
      </c>
      <c r="F308" s="61"/>
      <c r="G308" s="61"/>
      <c r="H308" s="61"/>
    </row>
    <row r="309" spans="1:18" ht="20.100000000000001" customHeight="1" x14ac:dyDescent="0.25">
      <c r="E309" s="285"/>
      <c r="F309" s="285"/>
      <c r="G309" s="285"/>
      <c r="H309" s="285"/>
    </row>
    <row r="310" spans="1:18" ht="20.100000000000001" customHeight="1" x14ac:dyDescent="0.25">
      <c r="A310" s="34" t="s">
        <v>68</v>
      </c>
      <c r="B310" s="34"/>
      <c r="C310" s="34"/>
      <c r="D310" s="34"/>
      <c r="E310" s="34"/>
      <c r="F310" s="34"/>
      <c r="G310" s="34"/>
      <c r="H310" s="34"/>
      <c r="I310" s="34"/>
      <c r="J310" s="34"/>
      <c r="K310" s="34"/>
      <c r="L310" s="34"/>
      <c r="M310" s="34"/>
      <c r="N310" s="34"/>
      <c r="O310" s="34"/>
      <c r="P310" s="34"/>
      <c r="Q310" s="34"/>
      <c r="R310" s="34"/>
    </row>
    <row r="311" spans="1:18" ht="20.100000000000001" customHeight="1" x14ac:dyDescent="0.25">
      <c r="A311" s="34"/>
      <c r="B311" s="34"/>
      <c r="C311" s="34"/>
      <c r="D311" s="34"/>
      <c r="E311" s="34"/>
      <c r="F311" s="34"/>
      <c r="G311" s="34"/>
      <c r="H311" s="34"/>
      <c r="I311" s="34"/>
      <c r="J311" s="34"/>
      <c r="K311" s="34"/>
      <c r="L311" s="34"/>
      <c r="M311" s="34"/>
      <c r="N311" s="34"/>
      <c r="O311" s="34"/>
      <c r="P311" s="34"/>
      <c r="Q311" s="34"/>
      <c r="R311" s="34"/>
    </row>
    <row r="312" spans="1:18" ht="20.100000000000001" customHeight="1" x14ac:dyDescent="0.25">
      <c r="E312" s="285"/>
      <c r="F312" s="285"/>
      <c r="G312" s="285"/>
      <c r="H312" s="285"/>
    </row>
    <row r="313" spans="1:18" ht="20.100000000000001" customHeight="1" x14ac:dyDescent="0.25">
      <c r="E313" s="285"/>
      <c r="F313" s="285"/>
      <c r="G313" s="285"/>
      <c r="H313" s="285"/>
    </row>
    <row r="314" spans="1:18" ht="20.100000000000001" customHeight="1" x14ac:dyDescent="0.25">
      <c r="A314" s="21" t="s">
        <v>200</v>
      </c>
      <c r="B314" s="21"/>
      <c r="C314" s="21"/>
      <c r="D314" s="21"/>
      <c r="E314" s="21"/>
      <c r="F314" s="21"/>
      <c r="G314" s="21"/>
      <c r="H314" s="21"/>
      <c r="I314" s="21"/>
      <c r="J314" s="21"/>
      <c r="K314" s="21"/>
      <c r="L314" s="21"/>
      <c r="M314" s="21"/>
      <c r="N314" s="21"/>
      <c r="O314" s="21"/>
      <c r="P314" s="21"/>
      <c r="Q314" s="21"/>
      <c r="R314" s="21"/>
    </row>
    <row r="316" spans="1:18" ht="20.100000000000001" customHeight="1" x14ac:dyDescent="0.25">
      <c r="A316" s="22" t="s">
        <v>30</v>
      </c>
      <c r="B316" s="22"/>
      <c r="C316" s="22"/>
      <c r="D316" s="22"/>
      <c r="E316" s="36">
        <f>E304-(_xlfn.CONFIDENCE.T(1-E307,E305,E306))</f>
        <v>542.21256621199029</v>
      </c>
      <c r="F316" s="37"/>
      <c r="G316" s="37"/>
      <c r="H316" s="37"/>
    </row>
    <row r="317" spans="1:18" ht="20.100000000000001" customHeight="1" x14ac:dyDescent="0.25">
      <c r="A317" s="22" t="s">
        <v>31</v>
      </c>
      <c r="B317" s="22"/>
      <c r="C317" s="22"/>
      <c r="D317" s="22"/>
      <c r="E317" s="36">
        <f>E304+(_xlfn.CONFIDENCE.T(1-E307,E305,E306))</f>
        <v>934.71051071108661</v>
      </c>
      <c r="F317" s="37"/>
      <c r="G317" s="37"/>
      <c r="H317" s="37"/>
    </row>
    <row r="319" spans="1:18" ht="20.100000000000001" customHeight="1" x14ac:dyDescent="0.25">
      <c r="A319" s="22" t="s">
        <v>51</v>
      </c>
      <c r="B319" s="22"/>
      <c r="C319" s="22"/>
      <c r="D319" s="22"/>
      <c r="E319" s="36">
        <f>E317-E316</f>
        <v>392.49794449909632</v>
      </c>
      <c r="F319" s="37"/>
      <c r="G319" s="37"/>
      <c r="H319" s="37"/>
      <c r="O319" s="286"/>
      <c r="P319" s="286"/>
      <c r="Q319" s="286"/>
      <c r="R319" s="286"/>
    </row>
    <row r="320" spans="1:18" ht="20.100000000000001" customHeight="1" x14ac:dyDescent="0.25">
      <c r="A320" s="22" t="s">
        <v>22</v>
      </c>
      <c r="B320" s="22"/>
      <c r="C320" s="22"/>
      <c r="D320" s="22"/>
      <c r="E320" s="36">
        <f>E304</f>
        <v>738.46153846153845</v>
      </c>
      <c r="F320" s="37"/>
      <c r="G320" s="37"/>
      <c r="H320" s="37"/>
      <c r="O320" s="286"/>
      <c r="P320" s="286"/>
      <c r="Q320" s="286"/>
      <c r="R320" s="286"/>
    </row>
    <row r="321" spans="1:18" ht="20.100000000000001" customHeight="1" x14ac:dyDescent="0.25">
      <c r="A321" s="22" t="s">
        <v>211</v>
      </c>
      <c r="B321" s="22"/>
      <c r="C321" s="22"/>
      <c r="D321" s="22"/>
      <c r="E321" s="54">
        <f>E319/E320</f>
        <v>0.53150763317585958</v>
      </c>
      <c r="F321" s="54"/>
      <c r="G321" s="54"/>
      <c r="H321" s="54"/>
      <c r="O321" s="286"/>
      <c r="P321" s="286"/>
      <c r="Q321" s="286"/>
      <c r="R321" s="286"/>
    </row>
    <row r="322" spans="1:18" ht="20.100000000000001" customHeight="1" x14ac:dyDescent="0.25">
      <c r="O322" s="286"/>
      <c r="P322" s="286"/>
      <c r="Q322" s="286"/>
      <c r="R322" s="286"/>
    </row>
    <row r="324" spans="1:18" ht="20.100000000000001" customHeight="1" x14ac:dyDescent="0.25">
      <c r="A324" s="21" t="s">
        <v>202</v>
      </c>
      <c r="B324" s="21"/>
      <c r="C324" s="21"/>
      <c r="D324" s="21"/>
      <c r="E324" s="21"/>
      <c r="F324" s="21"/>
      <c r="G324" s="21"/>
      <c r="H324" s="21"/>
      <c r="I324" s="21"/>
      <c r="J324" s="21"/>
      <c r="K324" s="21"/>
      <c r="L324" s="21"/>
      <c r="M324" s="21"/>
      <c r="N324" s="21"/>
      <c r="O324" s="21"/>
      <c r="P324" s="21"/>
      <c r="Q324" s="21"/>
      <c r="R324" s="21"/>
    </row>
    <row r="326" spans="1:18" ht="20.100000000000001" customHeight="1" x14ac:dyDescent="0.25">
      <c r="A326" s="58" t="s">
        <v>203</v>
      </c>
      <c r="B326" s="58"/>
      <c r="C326" s="58"/>
      <c r="D326" s="58"/>
      <c r="E326" s="33" t="s">
        <v>49</v>
      </c>
      <c r="F326" s="58"/>
      <c r="G326" s="58"/>
      <c r="H326" s="58"/>
      <c r="I326" s="33" t="s">
        <v>204</v>
      </c>
      <c r="J326" s="58"/>
      <c r="K326" s="58"/>
      <c r="L326" s="58"/>
      <c r="M326" s="33" t="s">
        <v>205</v>
      </c>
      <c r="N326" s="58"/>
      <c r="O326" s="58"/>
      <c r="P326" s="58"/>
    </row>
    <row r="327" spans="1:18" ht="20.100000000000001" customHeight="1" x14ac:dyDescent="0.25">
      <c r="A327" s="22" t="s">
        <v>206</v>
      </c>
      <c r="B327" s="22"/>
      <c r="C327" s="22"/>
      <c r="D327" s="22"/>
      <c r="E327" s="36">
        <f>E316</f>
        <v>542.21256621199029</v>
      </c>
      <c r="F327" s="37"/>
      <c r="G327" s="37"/>
      <c r="H327" s="37"/>
      <c r="I327" s="36">
        <f>E304*(1-0.15)</f>
        <v>627.69230769230762</v>
      </c>
      <c r="J327" s="37"/>
      <c r="K327" s="37"/>
      <c r="L327" s="37"/>
      <c r="M327" s="36">
        <f>MAX(E327:I327)</f>
        <v>627.69230769230762</v>
      </c>
      <c r="N327" s="37"/>
      <c r="O327" s="37"/>
      <c r="P327" s="37"/>
    </row>
    <row r="328" spans="1:18" ht="20.100000000000001" customHeight="1" x14ac:dyDescent="0.25">
      <c r="A328" s="22" t="s">
        <v>207</v>
      </c>
      <c r="B328" s="22"/>
      <c r="C328" s="22"/>
      <c r="D328" s="22"/>
      <c r="E328" s="36">
        <f>E317</f>
        <v>934.71051071108661</v>
      </c>
      <c r="F328" s="37"/>
      <c r="G328" s="37"/>
      <c r="H328" s="37"/>
      <c r="I328" s="36">
        <f>E304*(1+0.15)</f>
        <v>849.23076923076917</v>
      </c>
      <c r="J328" s="37"/>
      <c r="K328" s="37"/>
      <c r="L328" s="37"/>
      <c r="M328" s="36">
        <f>MIN(E328:I328)</f>
        <v>849.23076923076917</v>
      </c>
      <c r="N328" s="37"/>
      <c r="O328" s="37"/>
      <c r="P328" s="37"/>
    </row>
    <row r="330" spans="1:18" ht="20.100000000000001" customHeight="1" x14ac:dyDescent="0.25">
      <c r="A330" s="17" t="s">
        <v>208</v>
      </c>
      <c r="B330" s="17"/>
      <c r="C330" s="17"/>
      <c r="D330" s="17"/>
      <c r="E330" s="17"/>
      <c r="F330" s="17"/>
      <c r="G330" s="17"/>
      <c r="H330" s="17"/>
      <c r="I330" s="17"/>
      <c r="J330" s="17"/>
      <c r="K330" s="17"/>
      <c r="L330" s="17"/>
      <c r="M330" s="17"/>
      <c r="N330" s="17"/>
      <c r="O330" s="17"/>
      <c r="P330" s="17"/>
      <c r="Q330" s="17"/>
      <c r="R330" s="17"/>
    </row>
    <row r="331" spans="1:18" ht="20.100000000000001" customHeight="1" x14ac:dyDescent="0.25">
      <c r="A331" s="17"/>
      <c r="B331" s="17"/>
      <c r="C331" s="17"/>
      <c r="D331" s="17"/>
      <c r="E331" s="17"/>
      <c r="F331" s="17"/>
      <c r="G331" s="17"/>
      <c r="H331" s="17"/>
      <c r="I331" s="17"/>
      <c r="J331" s="17"/>
      <c r="K331" s="17"/>
      <c r="L331" s="17"/>
      <c r="M331" s="17"/>
      <c r="N331" s="17"/>
      <c r="O331" s="17"/>
      <c r="P331" s="17"/>
      <c r="Q331" s="17"/>
      <c r="R331" s="17"/>
    </row>
    <row r="332" spans="1:18" ht="20.100000000000001" customHeight="1" x14ac:dyDescent="0.25">
      <c r="A332" s="34" t="s">
        <v>209</v>
      </c>
      <c r="B332" s="34"/>
      <c r="C332" s="34"/>
      <c r="D332" s="34"/>
      <c r="E332" s="34"/>
      <c r="F332" s="34"/>
      <c r="G332" s="34"/>
      <c r="H332" s="34"/>
      <c r="I332" s="34"/>
      <c r="J332" s="34"/>
      <c r="K332" s="34"/>
      <c r="L332" s="34"/>
      <c r="M332" s="34"/>
      <c r="N332" s="34"/>
      <c r="O332" s="34"/>
      <c r="P332" s="34"/>
      <c r="Q332" s="34"/>
      <c r="R332" s="34"/>
    </row>
    <row r="333" spans="1:18" ht="20.100000000000001" customHeight="1" x14ac:dyDescent="0.25">
      <c r="A333" s="34" t="s">
        <v>210</v>
      </c>
      <c r="B333" s="34"/>
      <c r="C333" s="34"/>
      <c r="D333" s="34"/>
      <c r="E333" s="34"/>
      <c r="F333" s="34"/>
      <c r="G333" s="34"/>
      <c r="H333" s="34"/>
      <c r="I333" s="34"/>
      <c r="J333" s="34"/>
      <c r="K333" s="34"/>
      <c r="L333" s="34"/>
      <c r="M333" s="34"/>
      <c r="N333" s="34"/>
      <c r="O333" s="34"/>
      <c r="P333" s="34"/>
      <c r="Q333" s="34"/>
      <c r="R333" s="34"/>
    </row>
    <row r="334" spans="1:18" ht="20.100000000000001" customHeight="1" x14ac:dyDescent="0.25">
      <c r="A334" s="287"/>
      <c r="B334" s="287"/>
      <c r="C334" s="287"/>
      <c r="D334" s="287"/>
      <c r="E334" s="287"/>
      <c r="F334" s="287"/>
      <c r="G334" s="287"/>
      <c r="H334" s="287"/>
      <c r="I334" s="287"/>
      <c r="J334" s="287"/>
      <c r="K334" s="287"/>
      <c r="L334" s="287"/>
      <c r="M334" s="287"/>
      <c r="N334" s="287"/>
      <c r="O334" s="287"/>
      <c r="P334" s="287"/>
      <c r="Q334" s="287"/>
      <c r="R334" s="287"/>
    </row>
    <row r="336" spans="1:18" ht="20.100000000000001" customHeight="1" x14ac:dyDescent="0.25">
      <c r="A336" s="21" t="s">
        <v>201</v>
      </c>
      <c r="B336" s="21"/>
      <c r="C336" s="21"/>
      <c r="D336" s="21"/>
      <c r="E336" s="21"/>
      <c r="F336" s="21"/>
      <c r="G336" s="21"/>
      <c r="H336" s="21"/>
      <c r="I336" s="21"/>
      <c r="J336" s="21"/>
      <c r="K336" s="21"/>
      <c r="L336" s="21"/>
      <c r="M336" s="21"/>
      <c r="N336" s="21"/>
      <c r="O336" s="21"/>
      <c r="P336" s="21"/>
      <c r="Q336" s="21"/>
      <c r="R336" s="21"/>
    </row>
    <row r="338" spans="1:27" ht="20.100000000000001" customHeight="1" x14ac:dyDescent="0.25">
      <c r="A338" s="19" t="s">
        <v>52</v>
      </c>
      <c r="B338" s="19"/>
      <c r="C338" s="19"/>
      <c r="D338" s="19"/>
      <c r="E338" s="36">
        <v>320</v>
      </c>
      <c r="F338" s="36"/>
      <c r="G338" s="288"/>
      <c r="H338" s="288"/>
      <c r="I338" s="288"/>
      <c r="J338" s="288"/>
      <c r="K338" s="288"/>
      <c r="L338" s="288"/>
      <c r="M338" s="288"/>
      <c r="N338" s="288"/>
      <c r="O338" s="288"/>
      <c r="P338" s="288"/>
      <c r="Q338" s="288"/>
      <c r="R338" s="288"/>
    </row>
    <row r="339" spans="1:27" ht="20.100000000000001" customHeight="1" x14ac:dyDescent="0.25">
      <c r="A339" s="19" t="s">
        <v>53</v>
      </c>
      <c r="B339" s="19"/>
      <c r="C339" s="19"/>
      <c r="D339" s="19"/>
      <c r="E339" s="36">
        <f>E304</f>
        <v>738.46153846153845</v>
      </c>
      <c r="F339" s="36"/>
      <c r="G339" s="288"/>
      <c r="H339" s="288"/>
      <c r="I339" s="288"/>
      <c r="J339" s="288"/>
      <c r="K339" s="288"/>
      <c r="L339" s="288"/>
      <c r="M339" s="288"/>
      <c r="N339" s="288"/>
      <c r="O339" s="288"/>
      <c r="P339" s="288"/>
      <c r="Q339" s="288"/>
      <c r="R339" s="288"/>
    </row>
    <row r="340" spans="1:27" ht="20.100000000000001" customHeight="1" x14ac:dyDescent="0.25">
      <c r="A340" s="19" t="s">
        <v>65</v>
      </c>
      <c r="B340" s="19"/>
      <c r="C340" s="19"/>
      <c r="D340" s="19"/>
      <c r="E340" s="36">
        <f>E338*E339</f>
        <v>236307.69230769231</v>
      </c>
      <c r="F340" s="36"/>
      <c r="G340" s="288"/>
      <c r="H340" s="288"/>
      <c r="I340" s="288"/>
      <c r="J340" s="288"/>
      <c r="K340" s="288"/>
      <c r="L340" s="288"/>
      <c r="M340" s="288"/>
      <c r="N340" s="288"/>
      <c r="O340" s="288"/>
      <c r="P340" s="288"/>
      <c r="Q340" s="288"/>
      <c r="R340" s="288"/>
      <c r="AA340" s="219"/>
    </row>
    <row r="341" spans="1:27" ht="20.100000000000001" customHeight="1" x14ac:dyDescent="0.25">
      <c r="G341" s="288"/>
      <c r="H341" s="288"/>
      <c r="I341" s="288"/>
      <c r="J341" s="288"/>
      <c r="K341" s="288"/>
      <c r="L341" s="288"/>
      <c r="M341" s="288"/>
      <c r="N341" s="288"/>
      <c r="O341" s="288"/>
      <c r="P341" s="288"/>
      <c r="Q341" s="288"/>
      <c r="R341" s="288"/>
      <c r="AA341" s="219"/>
    </row>
    <row r="342" spans="1:27" ht="20.100000000000001" customHeight="1" x14ac:dyDescent="0.25">
      <c r="G342" s="288"/>
      <c r="H342" s="288"/>
      <c r="I342" s="288"/>
      <c r="J342" s="288"/>
      <c r="K342" s="288"/>
      <c r="L342" s="288"/>
      <c r="M342" s="288"/>
      <c r="N342" s="288"/>
      <c r="O342" s="288"/>
      <c r="P342" s="288"/>
      <c r="Q342" s="288"/>
      <c r="R342" s="288"/>
      <c r="AA342" s="219"/>
    </row>
    <row r="343" spans="1:27" ht="20.100000000000001" customHeight="1" x14ac:dyDescent="0.25">
      <c r="A343" s="46" t="s">
        <v>243</v>
      </c>
      <c r="B343" s="46"/>
      <c r="C343" s="46"/>
      <c r="D343" s="46"/>
      <c r="E343" s="46"/>
      <c r="F343" s="46"/>
      <c r="G343" s="46"/>
      <c r="H343" s="46"/>
      <c r="I343" s="46"/>
      <c r="J343" s="46"/>
      <c r="K343" s="46"/>
      <c r="L343" s="46"/>
      <c r="M343" s="46"/>
      <c r="N343" s="46"/>
      <c r="O343" s="46"/>
      <c r="P343" s="46"/>
      <c r="Q343" s="46"/>
      <c r="R343" s="46"/>
      <c r="AA343" s="219"/>
    </row>
    <row r="344" spans="1:27" ht="20.100000000000001" customHeight="1" x14ac:dyDescent="0.25">
      <c r="AA344" s="219"/>
    </row>
    <row r="345" spans="1:27" ht="20.100000000000001" customHeight="1" x14ac:dyDescent="0.25">
      <c r="A345" s="75" t="s">
        <v>244</v>
      </c>
      <c r="B345" s="75"/>
      <c r="C345" s="75"/>
      <c r="D345" s="75"/>
      <c r="E345" s="75"/>
      <c r="F345" s="75"/>
      <c r="G345" s="75"/>
      <c r="H345" s="75"/>
      <c r="I345" s="75"/>
      <c r="J345" s="75"/>
      <c r="K345" s="75"/>
      <c r="L345" s="75"/>
      <c r="M345" s="75"/>
      <c r="N345" s="75"/>
      <c r="O345" s="75"/>
      <c r="P345" s="75"/>
      <c r="Q345" s="75"/>
      <c r="R345" s="75"/>
      <c r="AA345" s="219"/>
    </row>
    <row r="346" spans="1:27" ht="20.100000000000001" customHeight="1" x14ac:dyDescent="0.25">
      <c r="A346" s="75"/>
      <c r="B346" s="75"/>
      <c r="C346" s="75"/>
      <c r="D346" s="75"/>
      <c r="E346" s="75"/>
      <c r="F346" s="75"/>
      <c r="G346" s="75"/>
      <c r="H346" s="75"/>
      <c r="I346" s="75"/>
      <c r="J346" s="75"/>
      <c r="K346" s="75"/>
      <c r="L346" s="75"/>
      <c r="M346" s="75"/>
      <c r="N346" s="75"/>
      <c r="O346" s="75"/>
      <c r="P346" s="75"/>
      <c r="Q346" s="75"/>
      <c r="R346" s="75"/>
      <c r="AA346" s="219"/>
    </row>
    <row r="347" spans="1:27" ht="20.100000000000001" customHeight="1" x14ac:dyDescent="0.25">
      <c r="A347" s="75"/>
      <c r="B347" s="75"/>
      <c r="C347" s="75"/>
      <c r="D347" s="75"/>
      <c r="E347" s="75"/>
      <c r="F347" s="75"/>
      <c r="G347" s="75"/>
      <c r="H347" s="75"/>
      <c r="I347" s="75"/>
      <c r="J347" s="75"/>
      <c r="K347" s="75"/>
      <c r="L347" s="75"/>
      <c r="M347" s="75"/>
      <c r="N347" s="75"/>
      <c r="O347" s="75"/>
      <c r="P347" s="75"/>
      <c r="Q347" s="75"/>
      <c r="R347" s="75"/>
      <c r="AA347" s="219"/>
    </row>
    <row r="348" spans="1:27" ht="20.100000000000001" customHeight="1" x14ac:dyDescent="0.25">
      <c r="AA348" s="219"/>
    </row>
    <row r="349" spans="1:27" ht="20.100000000000001" customHeight="1" x14ac:dyDescent="0.25">
      <c r="A349" s="22" t="s">
        <v>245</v>
      </c>
      <c r="B349" s="22"/>
      <c r="C349" s="22"/>
      <c r="D349" s="22" t="s">
        <v>246</v>
      </c>
      <c r="E349" s="22"/>
      <c r="F349" s="22"/>
      <c r="G349" s="22"/>
      <c r="H349" s="22"/>
      <c r="I349" s="22"/>
      <c r="J349" s="22" t="s">
        <v>247</v>
      </c>
      <c r="K349" s="22"/>
      <c r="L349" s="22"/>
      <c r="M349" s="22"/>
      <c r="N349" s="248"/>
      <c r="O349" s="77" t="s">
        <v>248</v>
      </c>
      <c r="P349" s="77"/>
      <c r="Q349" s="77"/>
      <c r="R349" s="77"/>
      <c r="T349" s="208" t="s">
        <v>246</v>
      </c>
      <c r="U349" s="208" t="s">
        <v>250</v>
      </c>
      <c r="V349" s="208" t="s">
        <v>286</v>
      </c>
      <c r="AA349" s="219"/>
    </row>
    <row r="350" spans="1:27" ht="20.100000000000001" customHeight="1" x14ac:dyDescent="0.25">
      <c r="A350" s="27" t="s">
        <v>249</v>
      </c>
      <c r="B350" s="27"/>
      <c r="C350" s="27"/>
      <c r="D350" s="72" t="s">
        <v>278</v>
      </c>
      <c r="E350" s="72"/>
      <c r="F350" s="72"/>
      <c r="G350" s="72"/>
      <c r="H350" s="72"/>
      <c r="I350" s="72"/>
      <c r="J350" s="27" t="s">
        <v>251</v>
      </c>
      <c r="K350" s="27"/>
      <c r="L350" s="27"/>
      <c r="M350" s="27"/>
      <c r="N350" s="246"/>
      <c r="O350" s="27" t="s">
        <v>289</v>
      </c>
      <c r="P350" s="27"/>
      <c r="Q350" s="27"/>
      <c r="R350" s="27"/>
      <c r="T350" s="208" t="s">
        <v>280</v>
      </c>
      <c r="U350" s="208" t="s">
        <v>277</v>
      </c>
      <c r="V350" s="208" t="s">
        <v>248</v>
      </c>
      <c r="AA350" s="219"/>
    </row>
    <row r="351" spans="1:27" ht="20.100000000000001" customHeight="1" x14ac:dyDescent="0.25">
      <c r="A351" s="27" t="s">
        <v>252</v>
      </c>
      <c r="B351" s="27"/>
      <c r="C351" s="27"/>
      <c r="D351" s="27"/>
      <c r="E351" s="27"/>
      <c r="F351" s="27"/>
      <c r="G351" s="27"/>
      <c r="H351" s="27"/>
      <c r="I351" s="27"/>
      <c r="J351" s="27"/>
      <c r="K351" s="27"/>
      <c r="L351" s="89">
        <v>2545.33</v>
      </c>
      <c r="M351" s="89"/>
      <c r="N351" s="89"/>
      <c r="O351" s="89"/>
      <c r="P351" s="89"/>
      <c r="Q351" s="89"/>
      <c r="R351" s="89"/>
      <c r="T351" s="209" t="s">
        <v>281</v>
      </c>
      <c r="U351" s="209" t="s">
        <v>282</v>
      </c>
      <c r="V351" s="209" t="s">
        <v>287</v>
      </c>
      <c r="AA351" s="219"/>
    </row>
    <row r="352" spans="1:27" ht="20.100000000000001" customHeight="1" x14ac:dyDescent="0.25">
      <c r="L352" s="1"/>
      <c r="M352" s="1"/>
      <c r="N352" s="1"/>
      <c r="O352" s="1"/>
      <c r="P352" s="1"/>
      <c r="Q352" s="1"/>
      <c r="R352" s="1"/>
      <c r="T352" s="208" t="s">
        <v>274</v>
      </c>
      <c r="U352" s="208" t="s">
        <v>276</v>
      </c>
      <c r="V352" s="208" t="s">
        <v>288</v>
      </c>
      <c r="AA352" s="219"/>
    </row>
    <row r="353" spans="1:27" ht="20.100000000000001" customHeight="1" x14ac:dyDescent="0.25">
      <c r="A353" s="87" t="s">
        <v>313</v>
      </c>
      <c r="B353" s="87"/>
      <c r="C353" s="87"/>
      <c r="D353" s="87"/>
      <c r="E353" s="87"/>
      <c r="F353" s="87"/>
      <c r="G353" s="87"/>
      <c r="H353" s="87"/>
      <c r="I353" s="87"/>
      <c r="J353" s="87"/>
      <c r="K353" s="87"/>
      <c r="L353" s="87"/>
      <c r="M353" s="87"/>
      <c r="N353" s="87"/>
      <c r="O353" s="87"/>
      <c r="P353" s="87"/>
      <c r="Q353" s="87"/>
      <c r="R353" s="87"/>
      <c r="T353" s="208" t="s">
        <v>275</v>
      </c>
      <c r="U353" s="208" t="s">
        <v>283</v>
      </c>
      <c r="AA353" s="219"/>
    </row>
    <row r="354" spans="1:27" ht="20.100000000000001" customHeight="1" x14ac:dyDescent="0.25">
      <c r="A354" s="87" t="s">
        <v>314</v>
      </c>
      <c r="B354" s="87"/>
      <c r="C354" s="87"/>
      <c r="D354" s="87"/>
      <c r="E354" s="87"/>
      <c r="F354" s="87"/>
      <c r="G354" s="87"/>
      <c r="H354" s="87"/>
      <c r="I354" s="87"/>
      <c r="J354" s="87"/>
      <c r="K354" s="87"/>
      <c r="L354" s="87"/>
      <c r="M354" s="87"/>
      <c r="N354" s="87"/>
      <c r="O354" s="87"/>
      <c r="P354" s="87"/>
      <c r="Q354" s="87"/>
      <c r="R354" s="87"/>
      <c r="U354" s="208" t="s">
        <v>284</v>
      </c>
      <c r="AA354" s="219"/>
    </row>
    <row r="355" spans="1:27" ht="20.100000000000001" customHeight="1" x14ac:dyDescent="0.25">
      <c r="A355" s="87"/>
      <c r="B355" s="87"/>
      <c r="C355" s="87"/>
      <c r="D355" s="87"/>
      <c r="E355" s="87"/>
      <c r="F355" s="87"/>
      <c r="G355" s="87"/>
      <c r="H355" s="87"/>
      <c r="I355" s="87"/>
      <c r="J355" s="87"/>
      <c r="K355" s="87"/>
      <c r="L355" s="87"/>
      <c r="M355" s="87"/>
      <c r="N355" s="87"/>
      <c r="O355" s="87"/>
      <c r="P355" s="87"/>
      <c r="Q355" s="87"/>
      <c r="R355" s="87"/>
      <c r="U355" s="208" t="s">
        <v>285</v>
      </c>
      <c r="AA355" s="219"/>
    </row>
    <row r="356" spans="1:27" ht="20.100000000000001" customHeight="1" x14ac:dyDescent="0.25">
      <c r="A356" s="87"/>
      <c r="B356" s="87"/>
      <c r="C356" s="87"/>
      <c r="D356" s="87"/>
      <c r="E356" s="87"/>
      <c r="F356" s="87"/>
      <c r="G356" s="87"/>
      <c r="H356" s="87"/>
      <c r="I356" s="87"/>
      <c r="J356" s="87"/>
      <c r="K356" s="87"/>
      <c r="L356" s="87"/>
      <c r="M356" s="87"/>
      <c r="N356" s="87"/>
      <c r="O356" s="87"/>
      <c r="P356" s="87"/>
      <c r="Q356" s="87"/>
      <c r="R356" s="87"/>
      <c r="U356" s="208" t="s">
        <v>279</v>
      </c>
      <c r="AA356" s="219"/>
    </row>
    <row r="357" spans="1:27" ht="20.100000000000001" customHeight="1" x14ac:dyDescent="0.25">
      <c r="A357" s="87"/>
      <c r="B357" s="87"/>
      <c r="C357" s="87"/>
      <c r="D357" s="87"/>
      <c r="E357" s="87"/>
      <c r="F357" s="87"/>
      <c r="G357" s="87"/>
      <c r="H357" s="87"/>
      <c r="I357" s="87"/>
      <c r="J357" s="87"/>
      <c r="K357" s="87"/>
      <c r="L357" s="87"/>
      <c r="M357" s="87"/>
      <c r="N357" s="87"/>
      <c r="O357" s="87"/>
      <c r="P357" s="87"/>
      <c r="Q357" s="87"/>
      <c r="R357" s="87"/>
      <c r="U357" s="208" t="s">
        <v>278</v>
      </c>
      <c r="AA357" s="219"/>
    </row>
    <row r="358" spans="1:27" ht="20.100000000000001" customHeight="1" x14ac:dyDescent="0.25">
      <c r="A358" s="87"/>
      <c r="B358" s="87"/>
      <c r="C358" s="87"/>
      <c r="D358" s="87"/>
      <c r="E358" s="87"/>
      <c r="F358" s="87"/>
      <c r="G358" s="87"/>
      <c r="H358" s="87"/>
      <c r="I358" s="87"/>
      <c r="J358" s="87"/>
      <c r="K358" s="87"/>
      <c r="L358" s="87"/>
      <c r="M358" s="87"/>
      <c r="N358" s="87"/>
      <c r="O358" s="87"/>
      <c r="P358" s="87"/>
      <c r="Q358" s="87"/>
      <c r="R358" s="87"/>
      <c r="AA358" s="219"/>
    </row>
    <row r="359" spans="1:27" ht="20.100000000000001" customHeight="1" x14ac:dyDescent="0.25">
      <c r="A359" s="289" t="s">
        <v>5</v>
      </c>
      <c r="B359" s="88" t="s">
        <v>64</v>
      </c>
      <c r="C359" s="88"/>
      <c r="D359" s="88"/>
      <c r="E359" s="88"/>
      <c r="F359" s="88"/>
      <c r="G359" s="88"/>
      <c r="H359" s="88"/>
      <c r="I359" s="88"/>
      <c r="J359" s="88"/>
      <c r="K359" s="88" t="s">
        <v>315</v>
      </c>
      <c r="L359" s="88"/>
      <c r="M359" s="88" t="s">
        <v>316</v>
      </c>
      <c r="N359" s="88"/>
      <c r="O359" s="88" t="s">
        <v>182</v>
      </c>
      <c r="P359" s="88"/>
      <c r="Q359" s="88" t="s">
        <v>317</v>
      </c>
      <c r="R359" s="88"/>
      <c r="AA359" s="219"/>
    </row>
    <row r="360" spans="1:27" ht="20.100000000000001" customHeight="1" x14ac:dyDescent="0.25">
      <c r="A360" s="290" t="s">
        <v>318</v>
      </c>
      <c r="B360" s="90" t="s">
        <v>319</v>
      </c>
      <c r="C360" s="90"/>
      <c r="D360" s="90"/>
      <c r="E360" s="90"/>
      <c r="F360" s="90"/>
      <c r="G360" s="90"/>
      <c r="H360" s="90"/>
      <c r="I360" s="90"/>
      <c r="J360" s="90"/>
      <c r="K360" s="91">
        <v>0</v>
      </c>
      <c r="L360" s="91"/>
      <c r="M360" s="92">
        <f>K360/$K$376</f>
        <v>0</v>
      </c>
      <c r="N360" s="92"/>
      <c r="O360" s="93">
        <v>0.75</v>
      </c>
      <c r="P360" s="93"/>
      <c r="Q360" s="93">
        <f t="shared" ref="Q360:Q369" si="27">K360*O360</f>
        <v>0</v>
      </c>
      <c r="R360" s="93"/>
      <c r="AA360" s="219"/>
    </row>
    <row r="361" spans="1:27" ht="20.100000000000001" customHeight="1" x14ac:dyDescent="0.25">
      <c r="A361" s="291" t="s">
        <v>320</v>
      </c>
      <c r="B361" s="78" t="s">
        <v>321</v>
      </c>
      <c r="C361" s="78"/>
      <c r="D361" s="78"/>
      <c r="E361" s="78"/>
      <c r="F361" s="78"/>
      <c r="G361" s="78"/>
      <c r="H361" s="78"/>
      <c r="I361" s="78"/>
      <c r="J361" s="78"/>
      <c r="K361" s="79">
        <v>149</v>
      </c>
      <c r="L361" s="79"/>
      <c r="M361" s="80">
        <f t="shared" ref="M361:M374" si="28">K361/$K$376</f>
        <v>0.49666666666666665</v>
      </c>
      <c r="N361" s="80"/>
      <c r="O361" s="81">
        <v>1</v>
      </c>
      <c r="P361" s="81"/>
      <c r="Q361" s="81">
        <f t="shared" si="27"/>
        <v>149</v>
      </c>
      <c r="R361" s="81"/>
      <c r="AA361" s="219"/>
    </row>
    <row r="362" spans="1:27" ht="20.100000000000001" customHeight="1" x14ac:dyDescent="0.25">
      <c r="A362" s="291" t="s">
        <v>322</v>
      </c>
      <c r="B362" s="78" t="s">
        <v>323</v>
      </c>
      <c r="C362" s="78"/>
      <c r="D362" s="78"/>
      <c r="E362" s="78"/>
      <c r="F362" s="78"/>
      <c r="G362" s="78"/>
      <c r="H362" s="78"/>
      <c r="I362" s="78"/>
      <c r="J362" s="78"/>
      <c r="K362" s="79">
        <v>12</v>
      </c>
      <c r="L362" s="79"/>
      <c r="M362" s="80">
        <f t="shared" si="28"/>
        <v>0.04</v>
      </c>
      <c r="N362" s="80"/>
      <c r="O362" s="81">
        <v>1</v>
      </c>
      <c r="P362" s="81"/>
      <c r="Q362" s="81">
        <f t="shared" si="27"/>
        <v>12</v>
      </c>
      <c r="R362" s="81"/>
      <c r="AA362" s="219"/>
    </row>
    <row r="363" spans="1:27" ht="20.100000000000001" customHeight="1" x14ac:dyDescent="0.25">
      <c r="A363" s="291" t="s">
        <v>324</v>
      </c>
      <c r="B363" s="78" t="s">
        <v>325</v>
      </c>
      <c r="C363" s="78"/>
      <c r="D363" s="78"/>
      <c r="E363" s="78"/>
      <c r="F363" s="78"/>
      <c r="G363" s="78"/>
      <c r="H363" s="78"/>
      <c r="I363" s="78"/>
      <c r="J363" s="78"/>
      <c r="K363" s="79">
        <v>0</v>
      </c>
      <c r="L363" s="79"/>
      <c r="M363" s="80">
        <f t="shared" si="28"/>
        <v>0</v>
      </c>
      <c r="N363" s="80"/>
      <c r="O363" s="81">
        <v>0.9</v>
      </c>
      <c r="P363" s="81"/>
      <c r="Q363" s="81">
        <f t="shared" si="27"/>
        <v>0</v>
      </c>
      <c r="R363" s="81"/>
      <c r="AA363" s="219"/>
    </row>
    <row r="364" spans="1:27" ht="20.100000000000001" customHeight="1" x14ac:dyDescent="0.25">
      <c r="A364" s="291" t="s">
        <v>326</v>
      </c>
      <c r="B364" s="78" t="s">
        <v>327</v>
      </c>
      <c r="C364" s="78"/>
      <c r="D364" s="78"/>
      <c r="E364" s="78"/>
      <c r="F364" s="78"/>
      <c r="G364" s="78"/>
      <c r="H364" s="78"/>
      <c r="I364" s="78"/>
      <c r="J364" s="78"/>
      <c r="K364" s="79">
        <v>0</v>
      </c>
      <c r="L364" s="79"/>
      <c r="M364" s="80">
        <f t="shared" si="28"/>
        <v>0</v>
      </c>
      <c r="N364" s="80"/>
      <c r="O364" s="81">
        <v>0.6</v>
      </c>
      <c r="P364" s="81"/>
      <c r="Q364" s="81">
        <f t="shared" si="27"/>
        <v>0</v>
      </c>
      <c r="R364" s="81"/>
      <c r="AA364" s="219"/>
    </row>
    <row r="365" spans="1:27" ht="20.100000000000001" customHeight="1" x14ac:dyDescent="0.25">
      <c r="A365" s="291" t="s">
        <v>328</v>
      </c>
      <c r="B365" s="78" t="s">
        <v>329</v>
      </c>
      <c r="C365" s="78"/>
      <c r="D365" s="78"/>
      <c r="E365" s="78"/>
      <c r="F365" s="78"/>
      <c r="G365" s="78"/>
      <c r="H365" s="78"/>
      <c r="I365" s="78"/>
      <c r="J365" s="78"/>
      <c r="K365" s="79">
        <v>22</v>
      </c>
      <c r="L365" s="79"/>
      <c r="M365" s="80">
        <f t="shared" si="28"/>
        <v>7.3333333333333334E-2</v>
      </c>
      <c r="N365" s="80"/>
      <c r="O365" s="81">
        <v>1</v>
      </c>
      <c r="P365" s="81"/>
      <c r="Q365" s="81">
        <f t="shared" si="27"/>
        <v>22</v>
      </c>
      <c r="R365" s="81"/>
      <c r="AA365" s="219"/>
    </row>
    <row r="366" spans="1:27" ht="20.100000000000001" customHeight="1" x14ac:dyDescent="0.25">
      <c r="A366" s="291" t="s">
        <v>330</v>
      </c>
      <c r="B366" s="78" t="s">
        <v>331</v>
      </c>
      <c r="C366" s="78"/>
      <c r="D366" s="78"/>
      <c r="E366" s="78"/>
      <c r="F366" s="78"/>
      <c r="G366" s="78"/>
      <c r="H366" s="78"/>
      <c r="I366" s="78"/>
      <c r="J366" s="78"/>
      <c r="K366" s="79">
        <v>0</v>
      </c>
      <c r="L366" s="79"/>
      <c r="M366" s="80">
        <f t="shared" si="28"/>
        <v>0</v>
      </c>
      <c r="N366" s="80"/>
      <c r="O366" s="81">
        <v>0.6</v>
      </c>
      <c r="P366" s="81"/>
      <c r="Q366" s="81">
        <f t="shared" si="27"/>
        <v>0</v>
      </c>
      <c r="R366" s="81"/>
      <c r="AA366" s="219"/>
    </row>
    <row r="367" spans="1:27" ht="20.100000000000001" customHeight="1" x14ac:dyDescent="0.25">
      <c r="A367" s="291" t="s">
        <v>332</v>
      </c>
      <c r="B367" s="78" t="s">
        <v>333</v>
      </c>
      <c r="C367" s="78"/>
      <c r="D367" s="78"/>
      <c r="E367" s="78"/>
      <c r="F367" s="78"/>
      <c r="G367" s="78"/>
      <c r="H367" s="78"/>
      <c r="I367" s="78"/>
      <c r="J367" s="78"/>
      <c r="K367" s="79">
        <v>0</v>
      </c>
      <c r="L367" s="79"/>
      <c r="M367" s="80">
        <f t="shared" si="28"/>
        <v>0</v>
      </c>
      <c r="N367" s="80"/>
      <c r="O367" s="81">
        <v>0.1</v>
      </c>
      <c r="P367" s="81"/>
      <c r="Q367" s="81">
        <f t="shared" si="27"/>
        <v>0</v>
      </c>
      <c r="R367" s="81"/>
      <c r="AA367" s="219"/>
    </row>
    <row r="368" spans="1:27" ht="20.100000000000001" customHeight="1" x14ac:dyDescent="0.25">
      <c r="A368" s="291" t="s">
        <v>334</v>
      </c>
      <c r="B368" s="78" t="s">
        <v>335</v>
      </c>
      <c r="C368" s="78"/>
      <c r="D368" s="78"/>
      <c r="E368" s="78"/>
      <c r="F368" s="78"/>
      <c r="G368" s="78"/>
      <c r="H368" s="78"/>
      <c r="I368" s="78"/>
      <c r="J368" s="78"/>
      <c r="K368" s="79">
        <v>85</v>
      </c>
      <c r="L368" s="79"/>
      <c r="M368" s="80">
        <f t="shared" si="28"/>
        <v>0.28333333333333333</v>
      </c>
      <c r="N368" s="80"/>
      <c r="O368" s="81">
        <v>0</v>
      </c>
      <c r="P368" s="81"/>
      <c r="Q368" s="81">
        <f t="shared" si="27"/>
        <v>0</v>
      </c>
      <c r="R368" s="81"/>
      <c r="AA368" s="219"/>
    </row>
    <row r="369" spans="1:27" ht="20.100000000000001" customHeight="1" x14ac:dyDescent="0.25">
      <c r="A369" s="292" t="s">
        <v>336</v>
      </c>
      <c r="B369" s="78" t="s">
        <v>337</v>
      </c>
      <c r="C369" s="78"/>
      <c r="D369" s="78"/>
      <c r="E369" s="78"/>
      <c r="F369" s="78"/>
      <c r="G369" s="78"/>
      <c r="H369" s="78"/>
      <c r="I369" s="78"/>
      <c r="J369" s="78"/>
      <c r="K369" s="85">
        <v>12</v>
      </c>
      <c r="L369" s="85"/>
      <c r="M369" s="80">
        <f t="shared" si="28"/>
        <v>0.04</v>
      </c>
      <c r="N369" s="80"/>
      <c r="O369" s="85">
        <v>0.5</v>
      </c>
      <c r="P369" s="85"/>
      <c r="Q369" s="86">
        <f t="shared" si="27"/>
        <v>6</v>
      </c>
      <c r="R369" s="86"/>
      <c r="AA369" s="219"/>
    </row>
    <row r="370" spans="1:27" ht="20.100000000000001" customHeight="1" x14ac:dyDescent="0.25">
      <c r="A370" s="291" t="s">
        <v>338</v>
      </c>
      <c r="B370" s="78" t="s">
        <v>339</v>
      </c>
      <c r="C370" s="78"/>
      <c r="D370" s="78"/>
      <c r="E370" s="78"/>
      <c r="F370" s="78"/>
      <c r="G370" s="78"/>
      <c r="H370" s="78"/>
      <c r="I370" s="78"/>
      <c r="J370" s="78"/>
      <c r="K370" s="79">
        <v>0</v>
      </c>
      <c r="L370" s="79"/>
      <c r="M370" s="80">
        <f t="shared" si="28"/>
        <v>0</v>
      </c>
      <c r="N370" s="80"/>
      <c r="O370" s="81">
        <v>0.75</v>
      </c>
      <c r="P370" s="81"/>
      <c r="Q370" s="81">
        <f>K370*O370</f>
        <v>0</v>
      </c>
      <c r="R370" s="81"/>
      <c r="AA370" s="219"/>
    </row>
    <row r="371" spans="1:27" ht="20.100000000000001" customHeight="1" x14ac:dyDescent="0.25">
      <c r="A371" s="291" t="s">
        <v>340</v>
      </c>
      <c r="B371" s="78" t="s">
        <v>341</v>
      </c>
      <c r="C371" s="78"/>
      <c r="D371" s="78"/>
      <c r="E371" s="78"/>
      <c r="F371" s="78"/>
      <c r="G371" s="78"/>
      <c r="H371" s="78"/>
      <c r="I371" s="78"/>
      <c r="J371" s="78"/>
      <c r="K371" s="79">
        <v>0</v>
      </c>
      <c r="L371" s="79"/>
      <c r="M371" s="80">
        <f t="shared" si="28"/>
        <v>0</v>
      </c>
      <c r="N371" s="80"/>
      <c r="O371" s="81">
        <v>0.75</v>
      </c>
      <c r="P371" s="81"/>
      <c r="Q371" s="81">
        <f>K371*O371</f>
        <v>0</v>
      </c>
      <c r="R371" s="81"/>
      <c r="AA371" s="219"/>
    </row>
    <row r="372" spans="1:27" ht="20.100000000000001" customHeight="1" x14ac:dyDescent="0.25">
      <c r="A372" s="291" t="s">
        <v>342</v>
      </c>
      <c r="B372" s="78" t="s">
        <v>343</v>
      </c>
      <c r="C372" s="78"/>
      <c r="D372" s="78"/>
      <c r="E372" s="78"/>
      <c r="F372" s="78"/>
      <c r="G372" s="78"/>
      <c r="H372" s="78"/>
      <c r="I372" s="78"/>
      <c r="J372" s="78"/>
      <c r="K372" s="79">
        <v>0</v>
      </c>
      <c r="L372" s="79"/>
      <c r="M372" s="80">
        <f t="shared" si="28"/>
        <v>0</v>
      </c>
      <c r="N372" s="80"/>
      <c r="O372" s="81">
        <v>0.75</v>
      </c>
      <c r="P372" s="81"/>
      <c r="Q372" s="81">
        <f>K372*O372</f>
        <v>0</v>
      </c>
      <c r="R372" s="81"/>
      <c r="AA372" s="219"/>
    </row>
    <row r="373" spans="1:27" ht="20.100000000000001" customHeight="1" x14ac:dyDescent="0.25">
      <c r="A373" s="291" t="s">
        <v>344</v>
      </c>
      <c r="B373" s="78" t="s">
        <v>345</v>
      </c>
      <c r="C373" s="78"/>
      <c r="D373" s="78"/>
      <c r="E373" s="78"/>
      <c r="F373" s="78"/>
      <c r="G373" s="78"/>
      <c r="H373" s="78"/>
      <c r="I373" s="78"/>
      <c r="J373" s="78"/>
      <c r="K373" s="79">
        <v>0</v>
      </c>
      <c r="L373" s="79"/>
      <c r="M373" s="80">
        <f t="shared" si="28"/>
        <v>0</v>
      </c>
      <c r="N373" s="80"/>
      <c r="O373" s="81">
        <v>0.75</v>
      </c>
      <c r="P373" s="81"/>
      <c r="Q373" s="81">
        <f>K373*O373</f>
        <v>0</v>
      </c>
      <c r="R373" s="81"/>
      <c r="AA373" s="219"/>
    </row>
    <row r="374" spans="1:27" ht="20.100000000000001" customHeight="1" x14ac:dyDescent="0.25">
      <c r="A374" s="291" t="s">
        <v>346</v>
      </c>
      <c r="B374" s="78" t="s">
        <v>347</v>
      </c>
      <c r="C374" s="78"/>
      <c r="D374" s="78"/>
      <c r="E374" s="78"/>
      <c r="F374" s="78"/>
      <c r="G374" s="78"/>
      <c r="H374" s="78"/>
      <c r="I374" s="78"/>
      <c r="J374" s="78"/>
      <c r="K374" s="79">
        <v>20</v>
      </c>
      <c r="L374" s="79"/>
      <c r="M374" s="80">
        <f t="shared" si="28"/>
        <v>6.6666666666666666E-2</v>
      </c>
      <c r="N374" s="80"/>
      <c r="O374" s="81">
        <v>0.3</v>
      </c>
      <c r="P374" s="81"/>
      <c r="Q374" s="81">
        <f>K374*O374</f>
        <v>6</v>
      </c>
      <c r="R374" s="81"/>
      <c r="AA374" s="219"/>
    </row>
    <row r="375" spans="1:27" ht="20.100000000000001" customHeight="1" x14ac:dyDescent="0.25">
      <c r="A375" s="293"/>
      <c r="Q375" s="294"/>
      <c r="R375" s="294"/>
      <c r="AA375" s="219"/>
    </row>
    <row r="376" spans="1:27" ht="20.100000000000001" customHeight="1" x14ac:dyDescent="0.25">
      <c r="A376" s="248"/>
      <c r="B376" s="82" t="s">
        <v>349</v>
      </c>
      <c r="C376" s="82"/>
      <c r="D376" s="82"/>
      <c r="E376" s="82"/>
      <c r="F376" s="82"/>
      <c r="G376" s="82"/>
      <c r="H376" s="82"/>
      <c r="I376" s="82"/>
      <c r="J376" s="82"/>
      <c r="K376" s="83">
        <f>SUM(K360:K374)</f>
        <v>300</v>
      </c>
      <c r="L376" s="83"/>
      <c r="M376" s="248"/>
      <c r="N376" s="82" t="s">
        <v>348</v>
      </c>
      <c r="O376" s="82"/>
      <c r="P376" s="82"/>
      <c r="Q376" s="84">
        <f>SUM(Q360:Q374)</f>
        <v>195</v>
      </c>
      <c r="R376" s="84"/>
      <c r="AA376" s="219"/>
    </row>
    <row r="377" spans="1:27" ht="20.100000000000001" customHeight="1" x14ac:dyDescent="0.25">
      <c r="L377" s="1"/>
      <c r="M377" s="1"/>
      <c r="N377" s="1"/>
      <c r="O377" s="1"/>
      <c r="P377" s="1"/>
      <c r="Q377" s="1"/>
      <c r="R377" s="1"/>
      <c r="AA377" s="219"/>
    </row>
    <row r="378" spans="1:27" ht="20.100000000000001" customHeight="1" x14ac:dyDescent="0.25">
      <c r="L378" s="1"/>
      <c r="M378" s="1"/>
      <c r="N378" s="1"/>
      <c r="O378" s="1"/>
      <c r="P378" s="1"/>
      <c r="Q378" s="1"/>
      <c r="R378" s="1"/>
      <c r="AA378" s="219"/>
    </row>
    <row r="379" spans="1:27" ht="20.100000000000001" customHeight="1" x14ac:dyDescent="0.25">
      <c r="A379" s="22" t="s">
        <v>252</v>
      </c>
      <c r="B379" s="22"/>
      <c r="C379" s="22"/>
      <c r="D379" s="22"/>
      <c r="E379" s="22"/>
      <c r="F379" s="22"/>
      <c r="G379" s="22"/>
      <c r="H379" s="22"/>
      <c r="I379" s="22"/>
      <c r="J379" s="22"/>
      <c r="K379" s="22"/>
      <c r="L379" s="71">
        <f>L351</f>
        <v>2545.33</v>
      </c>
      <c r="M379" s="71"/>
      <c r="N379" s="71"/>
      <c r="O379" s="71"/>
      <c r="P379" s="71"/>
      <c r="Q379" s="71"/>
      <c r="R379" s="71"/>
      <c r="AA379" s="219"/>
    </row>
    <row r="380" spans="1:27" ht="20.100000000000001" customHeight="1" x14ac:dyDescent="0.25">
      <c r="A380" s="22" t="s">
        <v>253</v>
      </c>
      <c r="B380" s="22"/>
      <c r="C380" s="22"/>
      <c r="D380" s="22"/>
      <c r="E380" s="22"/>
      <c r="F380" s="22"/>
      <c r="G380" s="22"/>
      <c r="H380" s="22"/>
      <c r="I380" s="22"/>
      <c r="J380" s="22"/>
      <c r="K380" s="22"/>
      <c r="L380" s="36">
        <f>Q376</f>
        <v>195</v>
      </c>
      <c r="M380" s="36"/>
      <c r="N380" s="36"/>
      <c r="O380" s="36"/>
      <c r="P380" s="36"/>
      <c r="Q380" s="36"/>
      <c r="R380" s="36"/>
      <c r="T380" s="209"/>
      <c r="U380" s="209"/>
      <c r="AA380" s="219"/>
    </row>
    <row r="381" spans="1:27" ht="20.100000000000001" customHeight="1" x14ac:dyDescent="0.25">
      <c r="A381" s="22" t="s">
        <v>254</v>
      </c>
      <c r="B381" s="22"/>
      <c r="C381" s="22"/>
      <c r="D381" s="22"/>
      <c r="E381" s="22"/>
      <c r="F381" s="22"/>
      <c r="G381" s="22"/>
      <c r="H381" s="22"/>
      <c r="I381" s="22"/>
      <c r="J381" s="22"/>
      <c r="K381" s="22"/>
      <c r="L381" s="71">
        <f>L379*L380</f>
        <v>496339.35</v>
      </c>
      <c r="M381" s="71"/>
      <c r="N381" s="71"/>
      <c r="O381" s="71"/>
      <c r="P381" s="71"/>
      <c r="Q381" s="71"/>
      <c r="R381" s="71"/>
      <c r="T381" s="209"/>
      <c r="U381" s="209"/>
      <c r="AA381" s="219"/>
    </row>
    <row r="382" spans="1:27" ht="20.100000000000001" customHeight="1" x14ac:dyDescent="0.25">
      <c r="T382" s="209"/>
      <c r="U382" s="209"/>
      <c r="AA382" s="219"/>
    </row>
    <row r="383" spans="1:27" ht="20.100000000000001" customHeight="1" x14ac:dyDescent="0.25">
      <c r="A383" s="68" t="s">
        <v>255</v>
      </c>
      <c r="B383" s="68"/>
      <c r="C383" s="68"/>
      <c r="D383" s="68"/>
      <c r="E383" s="68"/>
      <c r="F383" s="68"/>
      <c r="G383" s="68"/>
      <c r="H383" s="68"/>
      <c r="I383" s="68"/>
      <c r="J383" s="68"/>
      <c r="K383" s="68"/>
      <c r="L383" s="68"/>
      <c r="M383" s="68"/>
      <c r="N383" s="68"/>
      <c r="O383" s="68"/>
      <c r="P383" s="68"/>
      <c r="Q383" s="68"/>
      <c r="R383" s="68"/>
      <c r="T383" s="209"/>
      <c r="U383" s="209"/>
      <c r="AA383" s="219"/>
    </row>
    <row r="384" spans="1:27" ht="20.100000000000001" customHeight="1" x14ac:dyDescent="0.25">
      <c r="T384" s="209"/>
      <c r="U384" s="209"/>
      <c r="AA384" s="219"/>
    </row>
    <row r="385" spans="1:41" ht="20.100000000000001" customHeight="1" x14ac:dyDescent="0.25">
      <c r="A385" s="22" t="s">
        <v>256</v>
      </c>
      <c r="B385" s="22"/>
      <c r="C385" s="22"/>
      <c r="D385" s="22"/>
      <c r="E385" s="76">
        <v>25</v>
      </c>
      <c r="F385" s="76"/>
      <c r="G385" s="76"/>
      <c r="H385" s="76"/>
      <c r="AA385" s="219"/>
    </row>
    <row r="386" spans="1:41" ht="20.100000000000001" customHeight="1" x14ac:dyDescent="0.25">
      <c r="A386" s="22" t="s">
        <v>257</v>
      </c>
      <c r="B386" s="22"/>
      <c r="C386" s="22"/>
      <c r="D386" s="22"/>
      <c r="E386" s="57">
        <v>70</v>
      </c>
      <c r="F386" s="57"/>
      <c r="G386" s="57"/>
      <c r="H386" s="57"/>
      <c r="AA386" s="219"/>
    </row>
    <row r="387" spans="1:41" ht="20.100000000000001" customHeight="1" x14ac:dyDescent="0.25">
      <c r="A387" s="27" t="s">
        <v>258</v>
      </c>
      <c r="B387" s="27"/>
      <c r="C387" s="27"/>
      <c r="D387" s="27"/>
      <c r="E387" s="74">
        <f>E385/E386</f>
        <v>0.35714285714285715</v>
      </c>
      <c r="F387" s="74"/>
      <c r="G387" s="74"/>
      <c r="H387" s="74"/>
      <c r="AA387" s="219"/>
    </row>
    <row r="388" spans="1:41" ht="20.100000000000001" customHeight="1" x14ac:dyDescent="0.25">
      <c r="AA388" s="219"/>
    </row>
    <row r="389" spans="1:41" ht="20.100000000000001" customHeight="1" x14ac:dyDescent="0.25">
      <c r="A389" s="17" t="s">
        <v>259</v>
      </c>
      <c r="B389" s="17"/>
      <c r="C389" s="17"/>
      <c r="D389" s="17"/>
      <c r="E389" s="17"/>
      <c r="F389" s="22" t="s">
        <v>132</v>
      </c>
      <c r="G389" s="22"/>
      <c r="H389" s="22"/>
      <c r="I389" s="22"/>
      <c r="J389" s="22"/>
      <c r="K389" s="22"/>
      <c r="L389" s="22"/>
      <c r="T389" s="208" t="s">
        <v>127</v>
      </c>
      <c r="U389" s="208" t="s">
        <v>290</v>
      </c>
      <c r="V389" s="208">
        <v>0</v>
      </c>
      <c r="W389" s="209" t="s">
        <v>298</v>
      </c>
      <c r="X389" s="230">
        <f>((E385/E386)+(E385^2/E386^2))/2</f>
        <v>0.24234693877551022</v>
      </c>
      <c r="AA389" s="219"/>
    </row>
    <row r="390" spans="1:41" ht="20.100000000000001" customHeight="1" x14ac:dyDescent="0.25">
      <c r="A390" s="27" t="s">
        <v>260</v>
      </c>
      <c r="B390" s="27"/>
      <c r="C390" s="27"/>
      <c r="D390" s="27"/>
      <c r="E390" s="27"/>
      <c r="F390" s="27" t="str">
        <f>VLOOKUP(F389,T389:V397,2,0)</f>
        <v>regular</v>
      </c>
      <c r="G390" s="27"/>
      <c r="H390" s="27"/>
      <c r="I390" s="27"/>
      <c r="J390" s="27"/>
      <c r="K390" s="27"/>
      <c r="L390" s="27"/>
      <c r="T390" s="208" t="s">
        <v>129</v>
      </c>
      <c r="U390" s="208" t="s">
        <v>291</v>
      </c>
      <c r="V390" s="208">
        <v>0.32</v>
      </c>
      <c r="W390" s="209" t="s">
        <v>299</v>
      </c>
      <c r="X390" s="230">
        <f>X389+((1-X389)*(F391/100))</f>
        <v>0.26143979591836736</v>
      </c>
      <c r="AA390" s="219"/>
    </row>
    <row r="391" spans="1:41" ht="20.100000000000001" customHeight="1" x14ac:dyDescent="0.25">
      <c r="A391" s="27" t="s">
        <v>261</v>
      </c>
      <c r="B391" s="27"/>
      <c r="C391" s="27"/>
      <c r="D391" s="27"/>
      <c r="E391" s="27"/>
      <c r="F391" s="72">
        <f>VLOOKUP(F389,T389:V397,3,0)</f>
        <v>2.52</v>
      </c>
      <c r="G391" s="72"/>
      <c r="H391" s="72"/>
      <c r="I391" s="72"/>
      <c r="J391" s="72"/>
      <c r="K391" s="72"/>
      <c r="L391" s="72"/>
      <c r="T391" s="208" t="s">
        <v>132</v>
      </c>
      <c r="U391" s="208" t="s">
        <v>47</v>
      </c>
      <c r="V391" s="208">
        <v>2.52</v>
      </c>
      <c r="AA391" s="219"/>
    </row>
    <row r="392" spans="1:41" ht="20.100000000000001" customHeight="1" x14ac:dyDescent="0.25">
      <c r="T392" s="208" t="s">
        <v>134</v>
      </c>
      <c r="U392" s="208" t="s">
        <v>292</v>
      </c>
      <c r="V392" s="208">
        <v>8.09</v>
      </c>
      <c r="W392" s="208" t="s">
        <v>305</v>
      </c>
      <c r="X392" s="208">
        <f>L406</f>
        <v>236307.69230769231</v>
      </c>
      <c r="AA392" s="219"/>
    </row>
    <row r="393" spans="1:41" ht="20.100000000000001" customHeight="1" x14ac:dyDescent="0.25">
      <c r="A393" s="17" t="s">
        <v>262</v>
      </c>
      <c r="B393" s="17"/>
      <c r="C393" s="17"/>
      <c r="D393" s="17"/>
      <c r="E393" s="17"/>
      <c r="F393" s="17"/>
      <c r="G393" s="17"/>
      <c r="H393" s="17"/>
      <c r="I393" s="73">
        <f>X390</f>
        <v>0.26143979591836736</v>
      </c>
      <c r="J393" s="73"/>
      <c r="K393" s="73"/>
      <c r="L393" s="73"/>
      <c r="T393" s="208" t="s">
        <v>137</v>
      </c>
      <c r="U393" s="208" t="s">
        <v>293</v>
      </c>
      <c r="V393" s="208">
        <v>18.100000000000001</v>
      </c>
      <c r="W393" s="208" t="s">
        <v>308</v>
      </c>
      <c r="X393" s="208">
        <f>L407</f>
        <v>366576.49162974488</v>
      </c>
      <c r="AA393" s="219"/>
    </row>
    <row r="394" spans="1:41" ht="20.100000000000001" customHeight="1" x14ac:dyDescent="0.25">
      <c r="A394" s="27" t="s">
        <v>263</v>
      </c>
      <c r="B394" s="27"/>
      <c r="C394" s="27"/>
      <c r="D394" s="27"/>
      <c r="E394" s="27"/>
      <c r="F394" s="27"/>
      <c r="G394" s="27"/>
      <c r="H394" s="27"/>
      <c r="I394" s="40">
        <f>-(I393)</f>
        <v>-0.26143979591836736</v>
      </c>
      <c r="J394" s="40"/>
      <c r="K394" s="40"/>
      <c r="L394" s="40"/>
      <c r="T394" s="208" t="s">
        <v>140</v>
      </c>
      <c r="U394" s="208" t="s">
        <v>297</v>
      </c>
      <c r="V394" s="208">
        <v>33.200000000000003</v>
      </c>
      <c r="AA394" s="219"/>
    </row>
    <row r="395" spans="1:41" ht="20.100000000000001" customHeight="1" x14ac:dyDescent="0.25">
      <c r="A395" s="27" t="s">
        <v>264</v>
      </c>
      <c r="B395" s="27"/>
      <c r="C395" s="27"/>
      <c r="D395" s="27"/>
      <c r="E395" s="27"/>
      <c r="F395" s="27"/>
      <c r="G395" s="27"/>
      <c r="H395" s="27"/>
      <c r="I395" s="70">
        <f>1+I394</f>
        <v>0.73856020408163259</v>
      </c>
      <c r="J395" s="70"/>
      <c r="K395" s="70"/>
      <c r="L395" s="70"/>
      <c r="T395" s="208" t="s">
        <v>143</v>
      </c>
      <c r="U395" s="208" t="s">
        <v>294</v>
      </c>
      <c r="V395" s="208">
        <v>52.6</v>
      </c>
      <c r="AA395" s="219"/>
    </row>
    <row r="396" spans="1:41" ht="20.100000000000001" customHeight="1" x14ac:dyDescent="0.25">
      <c r="T396" s="208" t="s">
        <v>146</v>
      </c>
      <c r="U396" s="208" t="s">
        <v>295</v>
      </c>
      <c r="V396" s="208">
        <v>75.2</v>
      </c>
      <c r="AA396" s="219"/>
    </row>
    <row r="397" spans="1:41" ht="20.100000000000001" customHeight="1" x14ac:dyDescent="0.25">
      <c r="A397" s="67" t="s">
        <v>254</v>
      </c>
      <c r="B397" s="67"/>
      <c r="C397" s="67"/>
      <c r="D397" s="67"/>
      <c r="E397" s="67"/>
      <c r="F397" s="67"/>
      <c r="G397" s="67"/>
      <c r="H397" s="67"/>
      <c r="I397" s="67"/>
      <c r="J397" s="67"/>
      <c r="K397" s="67"/>
      <c r="L397" s="36">
        <f>L381</f>
        <v>496339.35</v>
      </c>
      <c r="M397" s="36"/>
      <c r="N397" s="36"/>
      <c r="O397" s="36"/>
      <c r="P397" s="36"/>
      <c r="Q397" s="36"/>
      <c r="R397" s="36"/>
      <c r="T397" s="208" t="s">
        <v>60</v>
      </c>
      <c r="U397" s="208" t="s">
        <v>296</v>
      </c>
      <c r="V397" s="208">
        <v>100</v>
      </c>
      <c r="AA397" s="219"/>
    </row>
    <row r="398" spans="1:41" ht="20.100000000000001" customHeight="1" x14ac:dyDescent="0.25">
      <c r="A398" s="67" t="s">
        <v>265</v>
      </c>
      <c r="B398" s="67"/>
      <c r="C398" s="67"/>
      <c r="D398" s="67"/>
      <c r="E398" s="67"/>
      <c r="F398" s="67"/>
      <c r="G398" s="67"/>
      <c r="H398" s="67"/>
      <c r="I398" s="67"/>
      <c r="J398" s="67"/>
      <c r="K398" s="67"/>
      <c r="L398" s="36">
        <f>L397*I394</f>
        <v>-129762.8583702551</v>
      </c>
      <c r="M398" s="36"/>
      <c r="N398" s="36"/>
      <c r="O398" s="36"/>
      <c r="P398" s="36"/>
      <c r="Q398" s="36"/>
      <c r="R398" s="36"/>
      <c r="AA398" s="219"/>
    </row>
    <row r="399" spans="1:41" ht="20.100000000000001" customHeight="1" x14ac:dyDescent="0.25">
      <c r="A399" s="273"/>
      <c r="B399" s="273"/>
      <c r="C399" s="273"/>
      <c r="D399" s="273"/>
      <c r="E399" s="273"/>
      <c r="F399" s="273"/>
      <c r="G399" s="273"/>
      <c r="H399" s="273"/>
      <c r="I399" s="273"/>
      <c r="J399" s="273"/>
      <c r="K399" s="273"/>
      <c r="L399" s="273"/>
      <c r="M399" s="273"/>
      <c r="N399" s="273"/>
      <c r="O399" s="273"/>
      <c r="P399" s="273"/>
      <c r="Q399" s="273"/>
      <c r="R399" s="273"/>
      <c r="W399" s="223" t="s">
        <v>92</v>
      </c>
      <c r="X399" s="223" t="s">
        <v>687</v>
      </c>
      <c r="Y399" s="223" t="s">
        <v>89</v>
      </c>
      <c r="Z399" s="223" t="s">
        <v>562</v>
      </c>
      <c r="AA399" s="223" t="s">
        <v>688</v>
      </c>
      <c r="AB399" s="209" t="s">
        <v>689</v>
      </c>
      <c r="AC399" s="223" t="s">
        <v>690</v>
      </c>
      <c r="AD399" s="209" t="s">
        <v>691</v>
      </c>
      <c r="AF399" s="229"/>
      <c r="AG399" s="229"/>
      <c r="AL399" s="210"/>
      <c r="AM399" s="210"/>
      <c r="AN399" s="210"/>
      <c r="AO399" s="210"/>
    </row>
    <row r="400" spans="1:41" ht="20.100000000000001" customHeight="1" x14ac:dyDescent="0.25">
      <c r="A400" s="68" t="s">
        <v>266</v>
      </c>
      <c r="B400" s="68"/>
      <c r="C400" s="68"/>
      <c r="D400" s="68"/>
      <c r="E400" s="68"/>
      <c r="F400" s="68"/>
      <c r="G400" s="68"/>
      <c r="H400" s="68"/>
      <c r="I400" s="68"/>
      <c r="J400" s="68"/>
      <c r="K400" s="68"/>
      <c r="L400" s="36">
        <f>L397+L398</f>
        <v>366576.49162974488</v>
      </c>
      <c r="M400" s="36"/>
      <c r="N400" s="36"/>
      <c r="O400" s="36"/>
      <c r="P400" s="36"/>
      <c r="Q400" s="36"/>
      <c r="R400" s="36"/>
      <c r="U400" s="208" t="s">
        <v>302</v>
      </c>
      <c r="V400" s="227">
        <f>MATCH(K403,X399:AD399,0)</f>
        <v>5</v>
      </c>
      <c r="W400" s="232">
        <v>0</v>
      </c>
      <c r="X400" s="347">
        <v>0.15</v>
      </c>
      <c r="Y400" s="347">
        <v>0.25</v>
      </c>
      <c r="Z400" s="347">
        <v>0.1</v>
      </c>
      <c r="AA400" s="348">
        <v>0.05</v>
      </c>
      <c r="AB400" s="348">
        <v>0.1</v>
      </c>
      <c r="AC400" s="347">
        <v>0.05</v>
      </c>
      <c r="AD400" s="348">
        <v>0.15</v>
      </c>
      <c r="AH400" s="227">
        <v>0</v>
      </c>
      <c r="AI400" s="225">
        <f t="shared" ref="AI400:AI410" si="29">15-(AH400*2.5/10)</f>
        <v>15</v>
      </c>
      <c r="AJ400" s="225">
        <f t="shared" ref="AJ400:AJ410" si="30">25-AH400*4/10</f>
        <v>25</v>
      </c>
      <c r="AK400" s="225">
        <f t="shared" ref="AK400:AK410" si="31">10-AH400*1.6/10</f>
        <v>10</v>
      </c>
      <c r="AL400" s="210">
        <f t="shared" ref="AL400:AL431" si="32">AN400</f>
        <v>5</v>
      </c>
      <c r="AM400" s="210">
        <f t="shared" ref="AM400:AM431" si="33">AK400</f>
        <v>10</v>
      </c>
      <c r="AN400" s="221">
        <f t="shared" ref="AN400:AN410" si="34">5-AH400*0.8/10</f>
        <v>5</v>
      </c>
      <c r="AO400" s="210">
        <f t="shared" ref="AO400:AO431" si="35">AI400</f>
        <v>15</v>
      </c>
    </row>
    <row r="401" spans="1:41" ht="20.100000000000001" customHeight="1" x14ac:dyDescent="0.25">
      <c r="U401" s="208" t="s">
        <v>303</v>
      </c>
      <c r="V401" s="227">
        <f>MATCH(K404,AH400:AH480,0)</f>
        <v>26</v>
      </c>
      <c r="W401" s="232">
        <f t="shared" ref="W401:W432" si="36">AH401</f>
        <v>1</v>
      </c>
      <c r="X401" s="347">
        <f t="shared" ref="X401:X432" si="37">AI401/100</f>
        <v>0.14749999999999999</v>
      </c>
      <c r="Y401" s="347">
        <f t="shared" ref="Y401:Y432" si="38">AJ401/100</f>
        <v>0.24600000000000002</v>
      </c>
      <c r="Z401" s="347">
        <f t="shared" ref="Z401:Z432" si="39">AK401/100</f>
        <v>9.8400000000000001E-2</v>
      </c>
      <c r="AA401" s="348">
        <f t="shared" ref="AA401:AA432" si="40">AC401</f>
        <v>4.9200000000000001E-2</v>
      </c>
      <c r="AB401" s="348">
        <f t="shared" ref="AB401:AB432" si="41">Z401</f>
        <v>9.8400000000000001E-2</v>
      </c>
      <c r="AC401" s="347">
        <f t="shared" ref="AC401:AC432" si="42">AN401/100</f>
        <v>4.9200000000000001E-2</v>
      </c>
      <c r="AD401" s="348">
        <f t="shared" ref="AD401:AD432" si="43">X401</f>
        <v>0.14749999999999999</v>
      </c>
      <c r="AH401" s="227">
        <v>1</v>
      </c>
      <c r="AI401" s="225">
        <f t="shared" si="29"/>
        <v>14.75</v>
      </c>
      <c r="AJ401" s="225">
        <f t="shared" si="30"/>
        <v>24.6</v>
      </c>
      <c r="AK401" s="225">
        <f t="shared" si="31"/>
        <v>9.84</v>
      </c>
      <c r="AL401" s="210">
        <f t="shared" si="32"/>
        <v>4.92</v>
      </c>
      <c r="AM401" s="210">
        <f t="shared" si="33"/>
        <v>9.84</v>
      </c>
      <c r="AN401" s="221">
        <f t="shared" si="34"/>
        <v>4.92</v>
      </c>
      <c r="AO401" s="210">
        <f t="shared" si="35"/>
        <v>14.75</v>
      </c>
    </row>
    <row r="402" spans="1:41" ht="20.100000000000001" customHeight="1" x14ac:dyDescent="0.25">
      <c r="A402" s="69" t="s">
        <v>267</v>
      </c>
      <c r="B402" s="69"/>
      <c r="C402" s="69"/>
      <c r="D402" s="69"/>
      <c r="E402" s="69"/>
      <c r="F402" s="69"/>
      <c r="G402" s="69"/>
      <c r="H402" s="69"/>
      <c r="I402" s="69"/>
      <c r="J402" s="69"/>
      <c r="K402" s="69"/>
      <c r="L402" s="69"/>
      <c r="M402" s="69"/>
      <c r="N402" s="69"/>
      <c r="O402" s="69"/>
      <c r="P402" s="69"/>
      <c r="Q402" s="69"/>
      <c r="R402" s="69"/>
      <c r="U402" s="208" t="s">
        <v>301</v>
      </c>
      <c r="V402" s="224" cm="1">
        <f t="array" ref="V402">INDEX(AI400:AN480,V401,V400)</f>
        <v>2.6</v>
      </c>
      <c r="W402" s="232">
        <f t="shared" si="36"/>
        <v>2</v>
      </c>
      <c r="X402" s="347">
        <f t="shared" si="37"/>
        <v>0.14499999999999999</v>
      </c>
      <c r="Y402" s="347">
        <f t="shared" si="38"/>
        <v>0.24199999999999999</v>
      </c>
      <c r="Z402" s="347">
        <f t="shared" si="39"/>
        <v>9.6799999999999997E-2</v>
      </c>
      <c r="AA402" s="348">
        <f t="shared" si="40"/>
        <v>4.8399999999999999E-2</v>
      </c>
      <c r="AB402" s="348">
        <f t="shared" si="41"/>
        <v>9.6799999999999997E-2</v>
      </c>
      <c r="AC402" s="347">
        <f t="shared" si="42"/>
        <v>4.8399999999999999E-2</v>
      </c>
      <c r="AD402" s="348">
        <f t="shared" si="43"/>
        <v>0.14499999999999999</v>
      </c>
      <c r="AH402" s="227">
        <v>2</v>
      </c>
      <c r="AI402" s="225">
        <f t="shared" si="29"/>
        <v>14.5</v>
      </c>
      <c r="AJ402" s="225">
        <f t="shared" si="30"/>
        <v>24.2</v>
      </c>
      <c r="AK402" s="225">
        <f t="shared" si="31"/>
        <v>9.68</v>
      </c>
      <c r="AL402" s="210">
        <f t="shared" si="32"/>
        <v>4.84</v>
      </c>
      <c r="AM402" s="210">
        <f t="shared" si="33"/>
        <v>9.68</v>
      </c>
      <c r="AN402" s="221">
        <f t="shared" si="34"/>
        <v>4.84</v>
      </c>
      <c r="AO402" s="210">
        <f t="shared" si="35"/>
        <v>14.5</v>
      </c>
    </row>
    <row r="403" spans="1:41" ht="20.100000000000001" customHeight="1" x14ac:dyDescent="0.25">
      <c r="A403" s="22" t="s">
        <v>268</v>
      </c>
      <c r="B403" s="22"/>
      <c r="C403" s="22"/>
      <c r="D403" s="248"/>
      <c r="E403" s="248"/>
      <c r="F403" s="248"/>
      <c r="G403" s="248"/>
      <c r="H403" s="248"/>
      <c r="I403" s="248"/>
      <c r="J403" s="248"/>
      <c r="K403" s="19" t="s">
        <v>689</v>
      </c>
      <c r="L403" s="19"/>
      <c r="M403" s="19"/>
      <c r="N403" s="19"/>
      <c r="O403" s="19"/>
      <c r="P403" s="19"/>
      <c r="Q403" s="19"/>
      <c r="R403" s="19"/>
      <c r="U403" s="208" t="s">
        <v>304</v>
      </c>
      <c r="V403" s="224">
        <f>V402/100</f>
        <v>2.6000000000000002E-2</v>
      </c>
      <c r="W403" s="232">
        <f t="shared" si="36"/>
        <v>3</v>
      </c>
      <c r="X403" s="347">
        <f t="shared" si="37"/>
        <v>0.14249999999999999</v>
      </c>
      <c r="Y403" s="347">
        <f t="shared" si="38"/>
        <v>0.23800000000000002</v>
      </c>
      <c r="Z403" s="347">
        <f t="shared" si="39"/>
        <v>9.5199999999999993E-2</v>
      </c>
      <c r="AA403" s="348">
        <f t="shared" si="40"/>
        <v>4.7599999999999996E-2</v>
      </c>
      <c r="AB403" s="348">
        <f t="shared" si="41"/>
        <v>9.5199999999999993E-2</v>
      </c>
      <c r="AC403" s="347">
        <f t="shared" si="42"/>
        <v>4.7599999999999996E-2</v>
      </c>
      <c r="AD403" s="348">
        <f t="shared" si="43"/>
        <v>0.14249999999999999</v>
      </c>
      <c r="AH403" s="227">
        <v>3</v>
      </c>
      <c r="AI403" s="225">
        <f t="shared" si="29"/>
        <v>14.25</v>
      </c>
      <c r="AJ403" s="225">
        <f t="shared" si="30"/>
        <v>23.8</v>
      </c>
      <c r="AK403" s="225">
        <f t="shared" si="31"/>
        <v>9.52</v>
      </c>
      <c r="AL403" s="210">
        <f t="shared" si="32"/>
        <v>4.76</v>
      </c>
      <c r="AM403" s="210">
        <f t="shared" si="33"/>
        <v>9.52</v>
      </c>
      <c r="AN403" s="221">
        <f t="shared" si="34"/>
        <v>4.76</v>
      </c>
      <c r="AO403" s="210">
        <f t="shared" si="35"/>
        <v>14.25</v>
      </c>
    </row>
    <row r="404" spans="1:41" ht="20.100000000000001" customHeight="1" x14ac:dyDescent="0.25">
      <c r="A404" s="27" t="s">
        <v>269</v>
      </c>
      <c r="B404" s="27"/>
      <c r="C404" s="27"/>
      <c r="D404" s="246"/>
      <c r="E404" s="246"/>
      <c r="F404" s="246"/>
      <c r="G404" s="246"/>
      <c r="H404" s="246"/>
      <c r="I404" s="246"/>
      <c r="J404" s="246"/>
      <c r="K404" s="245">
        <f>E385</f>
        <v>25</v>
      </c>
      <c r="L404" s="249" t="s">
        <v>270</v>
      </c>
      <c r="M404" s="249"/>
      <c r="N404" s="249"/>
      <c r="O404" s="249"/>
      <c r="P404" s="249"/>
      <c r="Q404" s="249"/>
      <c r="R404" s="249"/>
      <c r="U404" s="209" t="s">
        <v>3</v>
      </c>
      <c r="V404" s="224">
        <f>1+V403</f>
        <v>1.026</v>
      </c>
      <c r="W404" s="232">
        <f t="shared" si="36"/>
        <v>4</v>
      </c>
      <c r="X404" s="347">
        <f t="shared" si="37"/>
        <v>0.14000000000000001</v>
      </c>
      <c r="Y404" s="347">
        <f t="shared" si="38"/>
        <v>0.23399999999999999</v>
      </c>
      <c r="Z404" s="347">
        <f t="shared" si="39"/>
        <v>9.3599999999999989E-2</v>
      </c>
      <c r="AA404" s="348">
        <f t="shared" si="40"/>
        <v>4.6799999999999994E-2</v>
      </c>
      <c r="AB404" s="348">
        <f t="shared" si="41"/>
        <v>9.3599999999999989E-2</v>
      </c>
      <c r="AC404" s="347">
        <f t="shared" si="42"/>
        <v>4.6799999999999994E-2</v>
      </c>
      <c r="AD404" s="348">
        <f t="shared" si="43"/>
        <v>0.14000000000000001</v>
      </c>
      <c r="AH404" s="227">
        <v>4</v>
      </c>
      <c r="AI404" s="225">
        <f t="shared" si="29"/>
        <v>14</v>
      </c>
      <c r="AJ404" s="225">
        <f t="shared" si="30"/>
        <v>23.4</v>
      </c>
      <c r="AK404" s="225">
        <f t="shared" si="31"/>
        <v>9.36</v>
      </c>
      <c r="AL404" s="210">
        <f t="shared" si="32"/>
        <v>4.68</v>
      </c>
      <c r="AM404" s="210">
        <f t="shared" si="33"/>
        <v>9.36</v>
      </c>
      <c r="AN404" s="221">
        <f t="shared" si="34"/>
        <v>4.68</v>
      </c>
      <c r="AO404" s="210">
        <f t="shared" si="35"/>
        <v>14</v>
      </c>
    </row>
    <row r="405" spans="1:41" ht="20.100000000000001" customHeight="1" x14ac:dyDescent="0.25">
      <c r="U405" s="209"/>
      <c r="V405" s="209"/>
      <c r="W405" s="232">
        <f t="shared" si="36"/>
        <v>5</v>
      </c>
      <c r="X405" s="347">
        <f t="shared" si="37"/>
        <v>0.13750000000000001</v>
      </c>
      <c r="Y405" s="347">
        <f t="shared" si="38"/>
        <v>0.23</v>
      </c>
      <c r="Z405" s="347">
        <f t="shared" si="39"/>
        <v>9.1999999999999998E-2</v>
      </c>
      <c r="AA405" s="348">
        <f t="shared" si="40"/>
        <v>4.5999999999999999E-2</v>
      </c>
      <c r="AB405" s="348">
        <f t="shared" si="41"/>
        <v>9.1999999999999998E-2</v>
      </c>
      <c r="AC405" s="347">
        <f t="shared" si="42"/>
        <v>4.5999999999999999E-2</v>
      </c>
      <c r="AD405" s="348">
        <f t="shared" si="43"/>
        <v>0.13750000000000001</v>
      </c>
      <c r="AH405" s="227">
        <v>5</v>
      </c>
      <c r="AI405" s="225">
        <f t="shared" si="29"/>
        <v>13.75</v>
      </c>
      <c r="AJ405" s="225">
        <f t="shared" si="30"/>
        <v>23</v>
      </c>
      <c r="AK405" s="225">
        <f t="shared" si="31"/>
        <v>9.1999999999999993</v>
      </c>
      <c r="AL405" s="210">
        <f t="shared" si="32"/>
        <v>4.5999999999999996</v>
      </c>
      <c r="AM405" s="210">
        <f t="shared" si="33"/>
        <v>9.1999999999999993</v>
      </c>
      <c r="AN405" s="221">
        <f t="shared" si="34"/>
        <v>4.5999999999999996</v>
      </c>
      <c r="AO405" s="210">
        <f t="shared" si="35"/>
        <v>13.75</v>
      </c>
    </row>
    <row r="406" spans="1:41" ht="20.100000000000001" customHeight="1" x14ac:dyDescent="0.25">
      <c r="A406" s="22" t="s">
        <v>271</v>
      </c>
      <c r="B406" s="22"/>
      <c r="C406" s="22"/>
      <c r="D406" s="22"/>
      <c r="E406" s="22"/>
      <c r="F406" s="22"/>
      <c r="G406" s="22"/>
      <c r="H406" s="22"/>
      <c r="I406" s="22"/>
      <c r="J406" s="22"/>
      <c r="K406" s="22"/>
      <c r="L406" s="36">
        <f>E340</f>
        <v>236307.69230769231</v>
      </c>
      <c r="M406" s="36"/>
      <c r="N406" s="36"/>
      <c r="O406" s="36"/>
      <c r="P406" s="36"/>
      <c r="Q406" s="36"/>
      <c r="R406" s="36"/>
      <c r="W406" s="232">
        <f t="shared" si="36"/>
        <v>6</v>
      </c>
      <c r="X406" s="347">
        <f t="shared" si="37"/>
        <v>0.13500000000000001</v>
      </c>
      <c r="Y406" s="347">
        <f t="shared" si="38"/>
        <v>0.22600000000000001</v>
      </c>
      <c r="Z406" s="347">
        <f t="shared" si="39"/>
        <v>9.0399999999999994E-2</v>
      </c>
      <c r="AA406" s="348">
        <f t="shared" si="40"/>
        <v>4.5199999999999997E-2</v>
      </c>
      <c r="AB406" s="348">
        <f t="shared" si="41"/>
        <v>9.0399999999999994E-2</v>
      </c>
      <c r="AC406" s="347">
        <f t="shared" si="42"/>
        <v>4.5199999999999997E-2</v>
      </c>
      <c r="AD406" s="348">
        <f t="shared" si="43"/>
        <v>0.13500000000000001</v>
      </c>
      <c r="AH406" s="227">
        <v>6</v>
      </c>
      <c r="AI406" s="225">
        <f t="shared" si="29"/>
        <v>13.5</v>
      </c>
      <c r="AJ406" s="225">
        <f t="shared" si="30"/>
        <v>22.6</v>
      </c>
      <c r="AK406" s="225">
        <f t="shared" si="31"/>
        <v>9.0399999999999991</v>
      </c>
      <c r="AL406" s="210">
        <f t="shared" si="32"/>
        <v>4.5199999999999996</v>
      </c>
      <c r="AM406" s="210">
        <f t="shared" si="33"/>
        <v>9.0399999999999991</v>
      </c>
      <c r="AN406" s="221">
        <f t="shared" si="34"/>
        <v>4.5199999999999996</v>
      </c>
      <c r="AO406" s="210">
        <f t="shared" si="35"/>
        <v>13.5</v>
      </c>
    </row>
    <row r="407" spans="1:41" ht="20.100000000000001" customHeight="1" x14ac:dyDescent="0.25">
      <c r="A407" s="22" t="s">
        <v>306</v>
      </c>
      <c r="B407" s="22"/>
      <c r="C407" s="22"/>
      <c r="D407" s="22"/>
      <c r="E407" s="22"/>
      <c r="F407" s="22"/>
      <c r="G407" s="22"/>
      <c r="H407" s="22"/>
      <c r="I407" s="22"/>
      <c r="J407" s="22"/>
      <c r="K407" s="22"/>
      <c r="L407" s="36">
        <f>L400</f>
        <v>366576.49162974488</v>
      </c>
      <c r="M407" s="36"/>
      <c r="N407" s="36"/>
      <c r="O407" s="36"/>
      <c r="P407" s="36"/>
      <c r="Q407" s="36"/>
      <c r="R407" s="36"/>
      <c r="W407" s="232">
        <f t="shared" si="36"/>
        <v>7</v>
      </c>
      <c r="X407" s="347">
        <f t="shared" si="37"/>
        <v>0.13250000000000001</v>
      </c>
      <c r="Y407" s="347">
        <f t="shared" si="38"/>
        <v>0.222</v>
      </c>
      <c r="Z407" s="347">
        <f t="shared" si="39"/>
        <v>8.879999999999999E-2</v>
      </c>
      <c r="AA407" s="348">
        <f t="shared" si="40"/>
        <v>4.4399999999999995E-2</v>
      </c>
      <c r="AB407" s="348">
        <f t="shared" si="41"/>
        <v>8.879999999999999E-2</v>
      </c>
      <c r="AC407" s="347">
        <f t="shared" si="42"/>
        <v>4.4399999999999995E-2</v>
      </c>
      <c r="AD407" s="348">
        <f t="shared" si="43"/>
        <v>0.13250000000000001</v>
      </c>
      <c r="AH407" s="227">
        <v>7</v>
      </c>
      <c r="AI407" s="225">
        <f t="shared" si="29"/>
        <v>13.25</v>
      </c>
      <c r="AJ407" s="225">
        <f t="shared" si="30"/>
        <v>22.2</v>
      </c>
      <c r="AK407" s="225">
        <f t="shared" si="31"/>
        <v>8.879999999999999</v>
      </c>
      <c r="AL407" s="210">
        <f t="shared" si="32"/>
        <v>4.4399999999999995</v>
      </c>
      <c r="AM407" s="210">
        <f t="shared" si="33"/>
        <v>8.879999999999999</v>
      </c>
      <c r="AN407" s="221">
        <f t="shared" si="34"/>
        <v>4.4399999999999995</v>
      </c>
      <c r="AO407" s="210">
        <f t="shared" si="35"/>
        <v>13.25</v>
      </c>
    </row>
    <row r="408" spans="1:41" ht="20.100000000000001" customHeight="1" x14ac:dyDescent="0.25">
      <c r="W408" s="232">
        <f t="shared" si="36"/>
        <v>8</v>
      </c>
      <c r="X408" s="347">
        <f t="shared" si="37"/>
        <v>0.13</v>
      </c>
      <c r="Y408" s="347">
        <f t="shared" si="38"/>
        <v>0.218</v>
      </c>
      <c r="Z408" s="347">
        <f t="shared" si="39"/>
        <v>8.72E-2</v>
      </c>
      <c r="AA408" s="348">
        <f t="shared" si="40"/>
        <v>4.36E-2</v>
      </c>
      <c r="AB408" s="348">
        <f t="shared" si="41"/>
        <v>8.72E-2</v>
      </c>
      <c r="AC408" s="347">
        <f t="shared" si="42"/>
        <v>4.36E-2</v>
      </c>
      <c r="AD408" s="348">
        <f t="shared" si="43"/>
        <v>0.13</v>
      </c>
      <c r="AH408" s="227">
        <v>8</v>
      </c>
      <c r="AI408" s="225">
        <f t="shared" si="29"/>
        <v>13</v>
      </c>
      <c r="AJ408" s="225">
        <f t="shared" si="30"/>
        <v>21.8</v>
      </c>
      <c r="AK408" s="225">
        <f t="shared" si="31"/>
        <v>8.7200000000000006</v>
      </c>
      <c r="AL408" s="210">
        <f t="shared" si="32"/>
        <v>4.3600000000000003</v>
      </c>
      <c r="AM408" s="210">
        <f t="shared" si="33"/>
        <v>8.7200000000000006</v>
      </c>
      <c r="AN408" s="221">
        <f t="shared" si="34"/>
        <v>4.3600000000000003</v>
      </c>
      <c r="AO408" s="210">
        <f t="shared" si="35"/>
        <v>13</v>
      </c>
    </row>
    <row r="409" spans="1:41" ht="20.100000000000001" customHeight="1" x14ac:dyDescent="0.25">
      <c r="A409" s="22" t="s">
        <v>272</v>
      </c>
      <c r="B409" s="22"/>
      <c r="C409" s="22"/>
      <c r="D409" s="22"/>
      <c r="E409" s="22"/>
      <c r="F409" s="22"/>
      <c r="G409" s="22"/>
      <c r="H409" s="22"/>
      <c r="I409" s="22"/>
      <c r="J409" s="22"/>
      <c r="K409" s="22"/>
      <c r="L409" s="36">
        <f>L406+L407</f>
        <v>602884.18393743713</v>
      </c>
      <c r="M409" s="36"/>
      <c r="N409" s="36"/>
      <c r="O409" s="36"/>
      <c r="P409" s="36"/>
      <c r="Q409" s="36"/>
      <c r="R409" s="36"/>
      <c r="W409" s="232">
        <f t="shared" si="36"/>
        <v>9</v>
      </c>
      <c r="X409" s="347">
        <f t="shared" si="37"/>
        <v>0.1275</v>
      </c>
      <c r="Y409" s="347">
        <f t="shared" si="38"/>
        <v>0.214</v>
      </c>
      <c r="Z409" s="347">
        <f t="shared" si="39"/>
        <v>8.5600000000000009E-2</v>
      </c>
      <c r="AA409" s="348">
        <f t="shared" si="40"/>
        <v>4.2800000000000005E-2</v>
      </c>
      <c r="AB409" s="348">
        <f t="shared" si="41"/>
        <v>8.5600000000000009E-2</v>
      </c>
      <c r="AC409" s="347">
        <f t="shared" si="42"/>
        <v>4.2800000000000005E-2</v>
      </c>
      <c r="AD409" s="348">
        <f t="shared" si="43"/>
        <v>0.1275</v>
      </c>
      <c r="AH409" s="227">
        <v>9</v>
      </c>
      <c r="AI409" s="225">
        <f t="shared" si="29"/>
        <v>12.75</v>
      </c>
      <c r="AJ409" s="225">
        <f t="shared" si="30"/>
        <v>21.4</v>
      </c>
      <c r="AK409" s="225">
        <f t="shared" si="31"/>
        <v>8.56</v>
      </c>
      <c r="AL409" s="210">
        <f t="shared" si="32"/>
        <v>4.28</v>
      </c>
      <c r="AM409" s="210">
        <f t="shared" si="33"/>
        <v>8.56</v>
      </c>
      <c r="AN409" s="221">
        <f t="shared" si="34"/>
        <v>4.28</v>
      </c>
      <c r="AO409" s="210">
        <f t="shared" si="35"/>
        <v>12.75</v>
      </c>
    </row>
    <row r="410" spans="1:41" ht="20.100000000000001" customHeight="1" x14ac:dyDescent="0.25">
      <c r="A410" s="22" t="s">
        <v>300</v>
      </c>
      <c r="B410" s="22"/>
      <c r="C410" s="22"/>
      <c r="D410" s="22"/>
      <c r="E410" s="22"/>
      <c r="F410" s="22"/>
      <c r="G410" s="22"/>
      <c r="H410" s="22"/>
      <c r="I410" s="22"/>
      <c r="J410" s="22"/>
      <c r="K410" s="22"/>
      <c r="L410" s="379" t="str">
        <f>U404</f>
        <v>Fator</v>
      </c>
      <c r="M410" s="379"/>
      <c r="N410" s="379"/>
      <c r="O410" s="379"/>
      <c r="P410" s="379"/>
      <c r="Q410" s="379"/>
      <c r="R410" s="379">
        <f>V404</f>
        <v>1.026</v>
      </c>
      <c r="W410" s="232">
        <f t="shared" si="36"/>
        <v>10</v>
      </c>
      <c r="X410" s="347">
        <f t="shared" si="37"/>
        <v>0.125</v>
      </c>
      <c r="Y410" s="347">
        <f t="shared" si="38"/>
        <v>0.21</v>
      </c>
      <c r="Z410" s="347">
        <f t="shared" si="39"/>
        <v>8.4000000000000005E-2</v>
      </c>
      <c r="AA410" s="348">
        <f t="shared" si="40"/>
        <v>4.2000000000000003E-2</v>
      </c>
      <c r="AB410" s="348">
        <f t="shared" si="41"/>
        <v>8.4000000000000005E-2</v>
      </c>
      <c r="AC410" s="347">
        <f t="shared" si="42"/>
        <v>4.2000000000000003E-2</v>
      </c>
      <c r="AD410" s="348">
        <f t="shared" si="43"/>
        <v>0.125</v>
      </c>
      <c r="AH410" s="227">
        <v>10</v>
      </c>
      <c r="AI410" s="225">
        <f t="shared" si="29"/>
        <v>12.5</v>
      </c>
      <c r="AJ410" s="225">
        <f t="shared" si="30"/>
        <v>21</v>
      </c>
      <c r="AK410" s="225">
        <f t="shared" si="31"/>
        <v>8.4</v>
      </c>
      <c r="AL410" s="210">
        <f t="shared" si="32"/>
        <v>4.2</v>
      </c>
      <c r="AM410" s="210">
        <f t="shared" si="33"/>
        <v>8.4</v>
      </c>
      <c r="AN410" s="221">
        <f t="shared" si="34"/>
        <v>4.2</v>
      </c>
      <c r="AO410" s="210">
        <f t="shared" si="35"/>
        <v>12.5</v>
      </c>
    </row>
    <row r="411" spans="1:41" ht="20.100000000000001" customHeight="1" x14ac:dyDescent="0.25">
      <c r="W411" s="232">
        <f t="shared" si="36"/>
        <v>11</v>
      </c>
      <c r="X411" s="347">
        <f t="shared" si="37"/>
        <v>0.12029999999999999</v>
      </c>
      <c r="Y411" s="347">
        <f t="shared" si="38"/>
        <v>0.20199999999999999</v>
      </c>
      <c r="Z411" s="347">
        <f t="shared" si="39"/>
        <v>8.0799999999999997E-2</v>
      </c>
      <c r="AA411" s="348">
        <f t="shared" si="40"/>
        <v>4.0399999999999998E-2</v>
      </c>
      <c r="AB411" s="348">
        <f t="shared" si="41"/>
        <v>8.0799999999999997E-2</v>
      </c>
      <c r="AC411" s="347">
        <f t="shared" si="42"/>
        <v>4.0399999999999998E-2</v>
      </c>
      <c r="AD411" s="348">
        <f t="shared" si="43"/>
        <v>0.12029999999999999</v>
      </c>
      <c r="AH411" s="227">
        <v>11</v>
      </c>
      <c r="AI411" s="225">
        <f t="shared" ref="AI411:AI420" si="44">12.5-(AH411-10)*4.7/10</f>
        <v>12.03</v>
      </c>
      <c r="AJ411" s="225">
        <f t="shared" ref="AJ411:AJ420" si="45">21-((AH411-10)*(8/10))</f>
        <v>20.2</v>
      </c>
      <c r="AK411" s="225">
        <f t="shared" ref="AK411:AK420" si="46">8.4-(AH411-10)*3.2/10</f>
        <v>8.08</v>
      </c>
      <c r="AL411" s="210">
        <f t="shared" si="32"/>
        <v>4.04</v>
      </c>
      <c r="AM411" s="210">
        <f t="shared" si="33"/>
        <v>8.08</v>
      </c>
      <c r="AN411" s="221">
        <f t="shared" ref="AN411:AN420" si="47">4.2-(AH411-10)*1.6/10</f>
        <v>4.04</v>
      </c>
      <c r="AO411" s="210">
        <f t="shared" si="35"/>
        <v>12.03</v>
      </c>
    </row>
    <row r="412" spans="1:41" ht="20.100000000000001" customHeight="1" x14ac:dyDescent="0.25">
      <c r="A412" s="22" t="s">
        <v>273</v>
      </c>
      <c r="B412" s="22"/>
      <c r="C412" s="22"/>
      <c r="D412" s="22"/>
      <c r="E412" s="22"/>
      <c r="F412" s="22"/>
      <c r="G412" s="22"/>
      <c r="H412" s="22"/>
      <c r="I412" s="22"/>
      <c r="J412" s="22"/>
      <c r="K412" s="22"/>
      <c r="L412" s="22"/>
      <c r="M412" s="22"/>
      <c r="N412" s="22"/>
      <c r="O412" s="60">
        <f>L409*R410</f>
        <v>618559.17271981051</v>
      </c>
      <c r="P412" s="60"/>
      <c r="Q412" s="60"/>
      <c r="R412" s="60"/>
      <c r="W412" s="232">
        <f t="shared" si="36"/>
        <v>12</v>
      </c>
      <c r="X412" s="347">
        <f t="shared" si="37"/>
        <v>0.11560000000000001</v>
      </c>
      <c r="Y412" s="347">
        <f t="shared" si="38"/>
        <v>0.19399999999999998</v>
      </c>
      <c r="Z412" s="347">
        <f t="shared" si="39"/>
        <v>7.7600000000000002E-2</v>
      </c>
      <c r="AA412" s="348">
        <f t="shared" si="40"/>
        <v>3.8800000000000001E-2</v>
      </c>
      <c r="AB412" s="348">
        <f t="shared" si="41"/>
        <v>7.7600000000000002E-2</v>
      </c>
      <c r="AC412" s="347">
        <f t="shared" si="42"/>
        <v>3.8800000000000001E-2</v>
      </c>
      <c r="AD412" s="348">
        <f t="shared" si="43"/>
        <v>0.11560000000000001</v>
      </c>
      <c r="AH412" s="227">
        <v>12</v>
      </c>
      <c r="AI412" s="225">
        <f t="shared" si="44"/>
        <v>11.56</v>
      </c>
      <c r="AJ412" s="225">
        <f t="shared" si="45"/>
        <v>19.399999999999999</v>
      </c>
      <c r="AK412" s="225">
        <f t="shared" si="46"/>
        <v>7.7600000000000007</v>
      </c>
      <c r="AL412" s="210">
        <f t="shared" si="32"/>
        <v>3.8800000000000003</v>
      </c>
      <c r="AM412" s="210">
        <f t="shared" si="33"/>
        <v>7.7600000000000007</v>
      </c>
      <c r="AN412" s="221">
        <f t="shared" si="47"/>
        <v>3.8800000000000003</v>
      </c>
      <c r="AO412" s="210">
        <f t="shared" si="35"/>
        <v>11.56</v>
      </c>
    </row>
    <row r="413" spans="1:41" ht="20.100000000000001" customHeight="1" x14ac:dyDescent="0.25">
      <c r="W413" s="232">
        <f t="shared" si="36"/>
        <v>13</v>
      </c>
      <c r="X413" s="347">
        <f t="shared" si="37"/>
        <v>0.1109</v>
      </c>
      <c r="Y413" s="347">
        <f t="shared" si="38"/>
        <v>0.18600000000000003</v>
      </c>
      <c r="Z413" s="347">
        <f t="shared" si="39"/>
        <v>7.4400000000000008E-2</v>
      </c>
      <c r="AA413" s="348">
        <f t="shared" si="40"/>
        <v>3.7200000000000004E-2</v>
      </c>
      <c r="AB413" s="348">
        <f t="shared" si="41"/>
        <v>7.4400000000000008E-2</v>
      </c>
      <c r="AC413" s="347">
        <f t="shared" si="42"/>
        <v>3.7200000000000004E-2</v>
      </c>
      <c r="AD413" s="348">
        <f t="shared" si="43"/>
        <v>0.1109</v>
      </c>
      <c r="AH413" s="227">
        <v>13</v>
      </c>
      <c r="AI413" s="225">
        <f t="shared" si="44"/>
        <v>11.09</v>
      </c>
      <c r="AJ413" s="225">
        <f t="shared" si="45"/>
        <v>18.600000000000001</v>
      </c>
      <c r="AK413" s="225">
        <f t="shared" si="46"/>
        <v>7.44</v>
      </c>
      <c r="AL413" s="210">
        <f t="shared" si="32"/>
        <v>3.72</v>
      </c>
      <c r="AM413" s="210">
        <f t="shared" si="33"/>
        <v>7.44</v>
      </c>
      <c r="AN413" s="221">
        <f t="shared" si="47"/>
        <v>3.72</v>
      </c>
      <c r="AO413" s="210">
        <f t="shared" si="35"/>
        <v>11.09</v>
      </c>
    </row>
    <row r="414" spans="1:41" ht="20.100000000000001" customHeight="1" x14ac:dyDescent="0.25">
      <c r="A414" s="22" t="s">
        <v>307</v>
      </c>
      <c r="B414" s="22"/>
      <c r="C414" s="22"/>
      <c r="D414" s="22"/>
      <c r="E414" s="22"/>
      <c r="F414" s="22"/>
      <c r="G414" s="22"/>
      <c r="H414" s="22"/>
      <c r="I414" s="22"/>
      <c r="J414" s="22"/>
      <c r="K414" s="248"/>
      <c r="L414" s="248"/>
      <c r="M414" s="248"/>
      <c r="N414" s="248"/>
      <c r="O414" s="248"/>
      <c r="P414" s="248"/>
      <c r="Q414" s="248"/>
      <c r="R414" s="248"/>
      <c r="W414" s="232">
        <f t="shared" si="36"/>
        <v>14</v>
      </c>
      <c r="X414" s="347">
        <f t="shared" si="37"/>
        <v>0.10619999999999999</v>
      </c>
      <c r="Y414" s="347">
        <f t="shared" si="38"/>
        <v>0.17800000000000002</v>
      </c>
      <c r="Z414" s="347">
        <f t="shared" si="39"/>
        <v>7.1199999999999999E-2</v>
      </c>
      <c r="AA414" s="348">
        <f t="shared" si="40"/>
        <v>3.56E-2</v>
      </c>
      <c r="AB414" s="348">
        <f t="shared" si="41"/>
        <v>7.1199999999999999E-2</v>
      </c>
      <c r="AC414" s="347">
        <f t="shared" si="42"/>
        <v>3.56E-2</v>
      </c>
      <c r="AD414" s="348">
        <f t="shared" si="43"/>
        <v>0.10619999999999999</v>
      </c>
      <c r="AH414" s="227">
        <v>14</v>
      </c>
      <c r="AI414" s="225">
        <f t="shared" si="44"/>
        <v>10.62</v>
      </c>
      <c r="AJ414" s="225">
        <f t="shared" si="45"/>
        <v>17.8</v>
      </c>
      <c r="AK414" s="225">
        <f t="shared" si="46"/>
        <v>7.12</v>
      </c>
      <c r="AL414" s="210">
        <f t="shared" si="32"/>
        <v>3.56</v>
      </c>
      <c r="AM414" s="210">
        <f t="shared" si="33"/>
        <v>7.12</v>
      </c>
      <c r="AN414" s="221">
        <f t="shared" si="47"/>
        <v>3.56</v>
      </c>
      <c r="AO414" s="210">
        <f t="shared" si="35"/>
        <v>10.62</v>
      </c>
    </row>
    <row r="415" spans="1:41" ht="20.100000000000001" customHeight="1" x14ac:dyDescent="0.25">
      <c r="W415" s="232">
        <f t="shared" si="36"/>
        <v>15</v>
      </c>
      <c r="X415" s="347">
        <f t="shared" si="37"/>
        <v>0.10150000000000001</v>
      </c>
      <c r="Y415" s="347">
        <f t="shared" si="38"/>
        <v>0.17</v>
      </c>
      <c r="Z415" s="347">
        <f t="shared" si="39"/>
        <v>6.8000000000000005E-2</v>
      </c>
      <c r="AA415" s="348">
        <f t="shared" si="40"/>
        <v>3.4000000000000002E-2</v>
      </c>
      <c r="AB415" s="348">
        <f t="shared" si="41"/>
        <v>6.8000000000000005E-2</v>
      </c>
      <c r="AC415" s="347">
        <f t="shared" si="42"/>
        <v>3.4000000000000002E-2</v>
      </c>
      <c r="AD415" s="348">
        <f t="shared" si="43"/>
        <v>0.10150000000000001</v>
      </c>
      <c r="AH415" s="227">
        <v>15</v>
      </c>
      <c r="AI415" s="225">
        <f t="shared" si="44"/>
        <v>10.15</v>
      </c>
      <c r="AJ415" s="225">
        <f t="shared" si="45"/>
        <v>17</v>
      </c>
      <c r="AK415" s="225">
        <f t="shared" si="46"/>
        <v>6.8000000000000007</v>
      </c>
      <c r="AL415" s="210">
        <f t="shared" si="32"/>
        <v>3.4000000000000004</v>
      </c>
      <c r="AM415" s="210">
        <f t="shared" si="33"/>
        <v>6.8000000000000007</v>
      </c>
      <c r="AN415" s="221">
        <f t="shared" si="47"/>
        <v>3.4000000000000004</v>
      </c>
      <c r="AO415" s="210">
        <f t="shared" si="35"/>
        <v>10.15</v>
      </c>
    </row>
    <row r="416" spans="1:41" ht="20.100000000000001" customHeight="1" x14ac:dyDescent="0.25">
      <c r="W416" s="232">
        <f t="shared" si="36"/>
        <v>16</v>
      </c>
      <c r="X416" s="347">
        <f t="shared" si="37"/>
        <v>9.6799999999999997E-2</v>
      </c>
      <c r="Y416" s="347">
        <f t="shared" si="38"/>
        <v>0.16200000000000001</v>
      </c>
      <c r="Z416" s="347">
        <f t="shared" si="39"/>
        <v>6.480000000000001E-2</v>
      </c>
      <c r="AA416" s="348">
        <f t="shared" si="40"/>
        <v>3.2400000000000005E-2</v>
      </c>
      <c r="AB416" s="348">
        <f t="shared" si="41"/>
        <v>6.480000000000001E-2</v>
      </c>
      <c r="AC416" s="347">
        <f t="shared" si="42"/>
        <v>3.2400000000000005E-2</v>
      </c>
      <c r="AD416" s="348">
        <f t="shared" si="43"/>
        <v>9.6799999999999997E-2</v>
      </c>
      <c r="AH416" s="227">
        <v>16</v>
      </c>
      <c r="AI416" s="225">
        <f t="shared" si="44"/>
        <v>9.68</v>
      </c>
      <c r="AJ416" s="225">
        <f t="shared" si="45"/>
        <v>16.2</v>
      </c>
      <c r="AK416" s="225">
        <f t="shared" si="46"/>
        <v>6.48</v>
      </c>
      <c r="AL416" s="210">
        <f t="shared" si="32"/>
        <v>3.24</v>
      </c>
      <c r="AM416" s="210">
        <f t="shared" si="33"/>
        <v>6.48</v>
      </c>
      <c r="AN416" s="221">
        <f t="shared" si="47"/>
        <v>3.24</v>
      </c>
      <c r="AO416" s="210">
        <f t="shared" si="35"/>
        <v>9.68</v>
      </c>
    </row>
    <row r="417" spans="1:41" ht="20.100000000000001" customHeight="1" x14ac:dyDescent="0.25">
      <c r="W417" s="232">
        <f t="shared" si="36"/>
        <v>17</v>
      </c>
      <c r="X417" s="347">
        <f t="shared" si="37"/>
        <v>9.2100000000000015E-2</v>
      </c>
      <c r="Y417" s="347">
        <f t="shared" si="38"/>
        <v>0.154</v>
      </c>
      <c r="Z417" s="347">
        <f t="shared" si="39"/>
        <v>6.1600000000000002E-2</v>
      </c>
      <c r="AA417" s="348">
        <f t="shared" si="40"/>
        <v>3.0800000000000001E-2</v>
      </c>
      <c r="AB417" s="348">
        <f t="shared" si="41"/>
        <v>6.1600000000000002E-2</v>
      </c>
      <c r="AC417" s="347">
        <f t="shared" si="42"/>
        <v>3.0800000000000001E-2</v>
      </c>
      <c r="AD417" s="348">
        <f t="shared" si="43"/>
        <v>9.2100000000000015E-2</v>
      </c>
      <c r="AH417" s="227">
        <v>17</v>
      </c>
      <c r="AI417" s="225">
        <f t="shared" si="44"/>
        <v>9.2100000000000009</v>
      </c>
      <c r="AJ417" s="225">
        <f t="shared" si="45"/>
        <v>15.399999999999999</v>
      </c>
      <c r="AK417" s="225">
        <f t="shared" si="46"/>
        <v>6.16</v>
      </c>
      <c r="AL417" s="210">
        <f t="shared" si="32"/>
        <v>3.08</v>
      </c>
      <c r="AM417" s="210">
        <f t="shared" si="33"/>
        <v>6.16</v>
      </c>
      <c r="AN417" s="221">
        <f t="shared" si="47"/>
        <v>3.08</v>
      </c>
      <c r="AO417" s="210">
        <f t="shared" si="35"/>
        <v>9.2100000000000009</v>
      </c>
    </row>
    <row r="418" spans="1:41" ht="20.100000000000001" customHeight="1" x14ac:dyDescent="0.25">
      <c r="W418" s="232">
        <f t="shared" si="36"/>
        <v>18</v>
      </c>
      <c r="X418" s="347">
        <f t="shared" si="37"/>
        <v>8.7400000000000005E-2</v>
      </c>
      <c r="Y418" s="347">
        <f t="shared" si="38"/>
        <v>0.14599999999999999</v>
      </c>
      <c r="Z418" s="347">
        <f t="shared" si="39"/>
        <v>5.8400000000000001E-2</v>
      </c>
      <c r="AA418" s="348">
        <f t="shared" si="40"/>
        <v>2.92E-2</v>
      </c>
      <c r="AB418" s="348">
        <f t="shared" si="41"/>
        <v>5.8400000000000001E-2</v>
      </c>
      <c r="AC418" s="347">
        <f t="shared" si="42"/>
        <v>2.92E-2</v>
      </c>
      <c r="AD418" s="348">
        <f t="shared" si="43"/>
        <v>8.7400000000000005E-2</v>
      </c>
      <c r="AH418" s="227">
        <v>18</v>
      </c>
      <c r="AI418" s="225">
        <f t="shared" si="44"/>
        <v>8.74</v>
      </c>
      <c r="AJ418" s="225">
        <f t="shared" si="45"/>
        <v>14.6</v>
      </c>
      <c r="AK418" s="225">
        <f t="shared" si="46"/>
        <v>5.84</v>
      </c>
      <c r="AL418" s="210">
        <f t="shared" si="32"/>
        <v>2.92</v>
      </c>
      <c r="AM418" s="210">
        <f t="shared" si="33"/>
        <v>5.84</v>
      </c>
      <c r="AN418" s="221">
        <f t="shared" si="47"/>
        <v>2.92</v>
      </c>
      <c r="AO418" s="210">
        <f t="shared" si="35"/>
        <v>8.74</v>
      </c>
    </row>
    <row r="419" spans="1:41" ht="20.100000000000001" customHeight="1" x14ac:dyDescent="0.25">
      <c r="W419" s="232">
        <f t="shared" si="36"/>
        <v>19</v>
      </c>
      <c r="X419" s="347">
        <f t="shared" si="37"/>
        <v>8.2699999999999996E-2</v>
      </c>
      <c r="Y419" s="347">
        <f t="shared" si="38"/>
        <v>0.13800000000000001</v>
      </c>
      <c r="Z419" s="347">
        <f t="shared" si="39"/>
        <v>5.5200000000000006E-2</v>
      </c>
      <c r="AA419" s="348">
        <f t="shared" si="40"/>
        <v>2.7600000000000003E-2</v>
      </c>
      <c r="AB419" s="348">
        <f t="shared" si="41"/>
        <v>5.5200000000000006E-2</v>
      </c>
      <c r="AC419" s="347">
        <f t="shared" si="42"/>
        <v>2.7600000000000003E-2</v>
      </c>
      <c r="AD419" s="348">
        <f t="shared" si="43"/>
        <v>8.2699999999999996E-2</v>
      </c>
      <c r="AH419" s="227">
        <v>19</v>
      </c>
      <c r="AI419" s="225">
        <f t="shared" si="44"/>
        <v>8.27</v>
      </c>
      <c r="AJ419" s="225">
        <f t="shared" si="45"/>
        <v>13.8</v>
      </c>
      <c r="AK419" s="225">
        <f t="shared" si="46"/>
        <v>5.5200000000000005</v>
      </c>
      <c r="AL419" s="210">
        <f t="shared" si="32"/>
        <v>2.7600000000000002</v>
      </c>
      <c r="AM419" s="210">
        <f t="shared" si="33"/>
        <v>5.5200000000000005</v>
      </c>
      <c r="AN419" s="221">
        <f t="shared" si="47"/>
        <v>2.7600000000000002</v>
      </c>
      <c r="AO419" s="210">
        <f t="shared" si="35"/>
        <v>8.27</v>
      </c>
    </row>
    <row r="420" spans="1:41" ht="20.100000000000001" customHeight="1" x14ac:dyDescent="0.25">
      <c r="A420" s="370"/>
      <c r="B420" s="370"/>
      <c r="C420" s="370"/>
      <c r="D420" s="370"/>
      <c r="E420" s="370"/>
      <c r="F420" s="370"/>
      <c r="G420" s="370"/>
      <c r="H420" s="370"/>
      <c r="I420" s="370"/>
      <c r="J420" s="370"/>
      <c r="T420" s="222" t="str">
        <f>IF(P429&gt;0.01,"Reduzir o número de casas decimais","")</f>
        <v/>
      </c>
      <c r="U420" s="222"/>
      <c r="W420" s="232">
        <f t="shared" si="36"/>
        <v>20</v>
      </c>
      <c r="X420" s="347">
        <f t="shared" si="37"/>
        <v>7.8E-2</v>
      </c>
      <c r="Y420" s="347">
        <f t="shared" si="38"/>
        <v>0.13</v>
      </c>
      <c r="Z420" s="347">
        <f t="shared" si="39"/>
        <v>5.2000000000000005E-2</v>
      </c>
      <c r="AA420" s="348">
        <f t="shared" si="40"/>
        <v>2.6000000000000002E-2</v>
      </c>
      <c r="AB420" s="348">
        <f t="shared" si="41"/>
        <v>5.2000000000000005E-2</v>
      </c>
      <c r="AC420" s="347">
        <f t="shared" si="42"/>
        <v>2.6000000000000002E-2</v>
      </c>
      <c r="AD420" s="348">
        <f t="shared" si="43"/>
        <v>7.8E-2</v>
      </c>
      <c r="AH420" s="227">
        <v>20</v>
      </c>
      <c r="AI420" s="225">
        <f t="shared" si="44"/>
        <v>7.8</v>
      </c>
      <c r="AJ420" s="225">
        <f t="shared" si="45"/>
        <v>13</v>
      </c>
      <c r="AK420" s="225">
        <f t="shared" si="46"/>
        <v>5.2</v>
      </c>
      <c r="AL420" s="210">
        <f t="shared" si="32"/>
        <v>2.6</v>
      </c>
      <c r="AM420" s="210">
        <f t="shared" si="33"/>
        <v>5.2</v>
      </c>
      <c r="AN420" s="221">
        <f t="shared" si="47"/>
        <v>2.6</v>
      </c>
      <c r="AO420" s="210">
        <f t="shared" si="35"/>
        <v>7.8</v>
      </c>
    </row>
    <row r="421" spans="1:41" ht="20.100000000000001" customHeight="1" x14ac:dyDescent="0.25">
      <c r="W421" s="232">
        <f t="shared" si="36"/>
        <v>21</v>
      </c>
      <c r="X421" s="347">
        <f t="shared" si="37"/>
        <v>7.0199999999999999E-2</v>
      </c>
      <c r="Y421" s="347">
        <f t="shared" si="38"/>
        <v>0.11699999999999999</v>
      </c>
      <c r="Z421" s="347">
        <f t="shared" si="39"/>
        <v>4.6799999999999994E-2</v>
      </c>
      <c r="AA421" s="348">
        <f t="shared" si="40"/>
        <v>2.3399999999999997E-2</v>
      </c>
      <c r="AB421" s="348">
        <f t="shared" si="41"/>
        <v>4.6799999999999994E-2</v>
      </c>
      <c r="AC421" s="347">
        <f t="shared" si="42"/>
        <v>2.3399999999999997E-2</v>
      </c>
      <c r="AD421" s="348">
        <f t="shared" si="43"/>
        <v>7.0199999999999999E-2</v>
      </c>
      <c r="AH421" s="227">
        <v>21</v>
      </c>
      <c r="AI421" s="225">
        <f t="shared" ref="AI421:AI430" si="48">7.8-(AH421-20)*7.8/10</f>
        <v>7.02</v>
      </c>
      <c r="AJ421" s="225">
        <f t="shared" ref="AJ421:AJ430" si="49">13-((AH421-20)*(13/10))</f>
        <v>11.7</v>
      </c>
      <c r="AK421" s="225">
        <f t="shared" ref="AK421:AK430" si="50">5.2-(AH421-20)*5.2/10</f>
        <v>4.68</v>
      </c>
      <c r="AL421" s="210">
        <f t="shared" si="32"/>
        <v>2.34</v>
      </c>
      <c r="AM421" s="210">
        <f t="shared" si="33"/>
        <v>4.68</v>
      </c>
      <c r="AN421" s="221">
        <f t="shared" ref="AN421:AN430" si="51">2.6-(AH421-20)*2.6/10</f>
        <v>2.34</v>
      </c>
      <c r="AO421" s="210">
        <f t="shared" si="35"/>
        <v>7.02</v>
      </c>
    </row>
    <row r="422" spans="1:41" ht="20.100000000000001" customHeight="1" x14ac:dyDescent="0.25">
      <c r="W422" s="232">
        <f t="shared" si="36"/>
        <v>22</v>
      </c>
      <c r="X422" s="347">
        <f t="shared" si="37"/>
        <v>6.2400000000000004E-2</v>
      </c>
      <c r="Y422" s="347">
        <f t="shared" si="38"/>
        <v>0.10400000000000001</v>
      </c>
      <c r="Z422" s="347">
        <f t="shared" si="39"/>
        <v>4.1599999999999998E-2</v>
      </c>
      <c r="AA422" s="348">
        <f t="shared" si="40"/>
        <v>2.0799999999999999E-2</v>
      </c>
      <c r="AB422" s="348">
        <f t="shared" si="41"/>
        <v>4.1599999999999998E-2</v>
      </c>
      <c r="AC422" s="347">
        <f t="shared" si="42"/>
        <v>2.0799999999999999E-2</v>
      </c>
      <c r="AD422" s="348">
        <f t="shared" si="43"/>
        <v>6.2400000000000004E-2</v>
      </c>
      <c r="AH422" s="227">
        <v>22</v>
      </c>
      <c r="AI422" s="225">
        <f t="shared" si="48"/>
        <v>6.24</v>
      </c>
      <c r="AJ422" s="225">
        <f t="shared" si="49"/>
        <v>10.4</v>
      </c>
      <c r="AK422" s="225">
        <f t="shared" si="50"/>
        <v>4.16</v>
      </c>
      <c r="AL422" s="210">
        <f t="shared" si="32"/>
        <v>2.08</v>
      </c>
      <c r="AM422" s="210">
        <f t="shared" si="33"/>
        <v>4.16</v>
      </c>
      <c r="AN422" s="221">
        <f t="shared" si="51"/>
        <v>2.08</v>
      </c>
      <c r="AO422" s="210">
        <f t="shared" si="35"/>
        <v>6.24</v>
      </c>
    </row>
    <row r="423" spans="1:41" ht="20.100000000000001" customHeight="1" x14ac:dyDescent="0.25">
      <c r="W423" s="232">
        <f t="shared" si="36"/>
        <v>23</v>
      </c>
      <c r="X423" s="347">
        <f t="shared" si="37"/>
        <v>5.4600000000000003E-2</v>
      </c>
      <c r="Y423" s="347">
        <f t="shared" si="38"/>
        <v>9.0999999999999998E-2</v>
      </c>
      <c r="Z423" s="347">
        <f t="shared" si="39"/>
        <v>3.6400000000000002E-2</v>
      </c>
      <c r="AA423" s="348">
        <f t="shared" si="40"/>
        <v>1.8200000000000001E-2</v>
      </c>
      <c r="AB423" s="348">
        <f t="shared" si="41"/>
        <v>3.6400000000000002E-2</v>
      </c>
      <c r="AC423" s="347">
        <f t="shared" si="42"/>
        <v>1.8200000000000001E-2</v>
      </c>
      <c r="AD423" s="348">
        <f t="shared" si="43"/>
        <v>5.4600000000000003E-2</v>
      </c>
      <c r="AH423" s="227">
        <v>23</v>
      </c>
      <c r="AI423" s="225">
        <f t="shared" si="48"/>
        <v>5.46</v>
      </c>
      <c r="AJ423" s="225">
        <f t="shared" si="49"/>
        <v>9.1</v>
      </c>
      <c r="AK423" s="225">
        <f t="shared" si="50"/>
        <v>3.64</v>
      </c>
      <c r="AL423" s="210">
        <f t="shared" si="32"/>
        <v>1.82</v>
      </c>
      <c r="AM423" s="210">
        <f t="shared" si="33"/>
        <v>3.64</v>
      </c>
      <c r="AN423" s="221">
        <f t="shared" si="51"/>
        <v>1.82</v>
      </c>
      <c r="AO423" s="210">
        <f t="shared" si="35"/>
        <v>5.46</v>
      </c>
    </row>
    <row r="424" spans="1:41" ht="20.100000000000001" customHeight="1" x14ac:dyDescent="0.25">
      <c r="W424" s="232">
        <f t="shared" si="36"/>
        <v>24</v>
      </c>
      <c r="X424" s="347">
        <f t="shared" si="37"/>
        <v>4.6799999999999994E-2</v>
      </c>
      <c r="Y424" s="347">
        <f t="shared" si="38"/>
        <v>7.8E-2</v>
      </c>
      <c r="Z424" s="347">
        <f t="shared" si="39"/>
        <v>3.1200000000000002E-2</v>
      </c>
      <c r="AA424" s="348">
        <f t="shared" si="40"/>
        <v>1.5600000000000001E-2</v>
      </c>
      <c r="AB424" s="348">
        <f t="shared" si="41"/>
        <v>3.1200000000000002E-2</v>
      </c>
      <c r="AC424" s="347">
        <f t="shared" si="42"/>
        <v>1.5600000000000001E-2</v>
      </c>
      <c r="AD424" s="348">
        <f t="shared" si="43"/>
        <v>4.6799999999999994E-2</v>
      </c>
      <c r="AH424" s="227">
        <v>24</v>
      </c>
      <c r="AI424" s="225">
        <f t="shared" si="48"/>
        <v>4.68</v>
      </c>
      <c r="AJ424" s="225">
        <f t="shared" si="49"/>
        <v>7.8</v>
      </c>
      <c r="AK424" s="225">
        <f t="shared" si="50"/>
        <v>3.12</v>
      </c>
      <c r="AL424" s="210">
        <f t="shared" si="32"/>
        <v>1.56</v>
      </c>
      <c r="AM424" s="210">
        <f t="shared" si="33"/>
        <v>3.12</v>
      </c>
      <c r="AN424" s="221">
        <f t="shared" si="51"/>
        <v>1.56</v>
      </c>
      <c r="AO424" s="210">
        <f t="shared" si="35"/>
        <v>4.68</v>
      </c>
    </row>
    <row r="425" spans="1:41" ht="20.100000000000001" customHeight="1" x14ac:dyDescent="0.25">
      <c r="A425" s="19" t="s">
        <v>55</v>
      </c>
      <c r="B425" s="19"/>
      <c r="C425" s="19"/>
      <c r="D425" s="19"/>
      <c r="E425" s="19"/>
      <c r="F425" s="19"/>
      <c r="G425" s="19"/>
      <c r="H425" s="19"/>
      <c r="I425" s="19"/>
      <c r="J425" s="19"/>
      <c r="K425" s="19"/>
      <c r="L425" s="19"/>
      <c r="M425" s="19"/>
      <c r="N425" s="19"/>
      <c r="O425" s="19"/>
      <c r="P425" s="19"/>
      <c r="Q425" s="19"/>
      <c r="R425" s="19"/>
      <c r="W425" s="232">
        <f t="shared" si="36"/>
        <v>25</v>
      </c>
      <c r="X425" s="347">
        <f t="shared" si="37"/>
        <v>3.9E-2</v>
      </c>
      <c r="Y425" s="347">
        <f t="shared" si="38"/>
        <v>6.5000000000000002E-2</v>
      </c>
      <c r="Z425" s="347">
        <f t="shared" si="39"/>
        <v>2.6000000000000002E-2</v>
      </c>
      <c r="AA425" s="348">
        <f t="shared" si="40"/>
        <v>1.3000000000000001E-2</v>
      </c>
      <c r="AB425" s="348">
        <f t="shared" si="41"/>
        <v>2.6000000000000002E-2</v>
      </c>
      <c r="AC425" s="347">
        <f t="shared" si="42"/>
        <v>1.3000000000000001E-2</v>
      </c>
      <c r="AD425" s="348">
        <f t="shared" si="43"/>
        <v>3.9E-2</v>
      </c>
      <c r="AH425" s="227">
        <v>25</v>
      </c>
      <c r="AI425" s="225">
        <f t="shared" si="48"/>
        <v>3.9</v>
      </c>
      <c r="AJ425" s="225">
        <f t="shared" si="49"/>
        <v>6.5</v>
      </c>
      <c r="AK425" s="225">
        <f t="shared" si="50"/>
        <v>2.6</v>
      </c>
      <c r="AL425" s="210">
        <f t="shared" si="32"/>
        <v>1.3</v>
      </c>
      <c r="AM425" s="210">
        <f t="shared" si="33"/>
        <v>2.6</v>
      </c>
      <c r="AN425" s="221">
        <f t="shared" si="51"/>
        <v>1.3</v>
      </c>
      <c r="AO425" s="210">
        <f t="shared" si="35"/>
        <v>3.9</v>
      </c>
    </row>
    <row r="426" spans="1:41" ht="20.100000000000001" customHeight="1" x14ac:dyDescent="0.25">
      <c r="W426" s="232">
        <f t="shared" si="36"/>
        <v>26</v>
      </c>
      <c r="X426" s="347">
        <f t="shared" si="37"/>
        <v>3.1200000000000002E-2</v>
      </c>
      <c r="Y426" s="347">
        <f t="shared" si="38"/>
        <v>5.1999999999999991E-2</v>
      </c>
      <c r="Z426" s="347">
        <f t="shared" si="39"/>
        <v>2.0799999999999999E-2</v>
      </c>
      <c r="AA426" s="348">
        <f t="shared" si="40"/>
        <v>1.04E-2</v>
      </c>
      <c r="AB426" s="348">
        <f t="shared" si="41"/>
        <v>2.0799999999999999E-2</v>
      </c>
      <c r="AC426" s="347">
        <f t="shared" si="42"/>
        <v>1.04E-2</v>
      </c>
      <c r="AD426" s="348">
        <f t="shared" si="43"/>
        <v>3.1200000000000002E-2</v>
      </c>
      <c r="AH426" s="227">
        <v>26</v>
      </c>
      <c r="AI426" s="225">
        <f t="shared" si="48"/>
        <v>3.12</v>
      </c>
      <c r="AJ426" s="225">
        <f t="shared" si="49"/>
        <v>5.1999999999999993</v>
      </c>
      <c r="AK426" s="225">
        <f t="shared" si="50"/>
        <v>2.08</v>
      </c>
      <c r="AL426" s="210">
        <f t="shared" si="32"/>
        <v>1.04</v>
      </c>
      <c r="AM426" s="210">
        <f t="shared" si="33"/>
        <v>2.08</v>
      </c>
      <c r="AN426" s="221">
        <f t="shared" si="51"/>
        <v>1.04</v>
      </c>
      <c r="AO426" s="210">
        <f t="shared" si="35"/>
        <v>3.12</v>
      </c>
    </row>
    <row r="427" spans="1:41" ht="20.100000000000001" customHeight="1" x14ac:dyDescent="0.25">
      <c r="K427" s="19" t="s">
        <v>56</v>
      </c>
      <c r="L427" s="19"/>
      <c r="M427" s="19"/>
      <c r="N427" s="19"/>
      <c r="O427" s="64">
        <v>1</v>
      </c>
      <c r="P427" s="64"/>
      <c r="Q427" s="64"/>
      <c r="R427" s="64"/>
      <c r="W427" s="232">
        <f t="shared" si="36"/>
        <v>27</v>
      </c>
      <c r="X427" s="347">
        <f t="shared" si="37"/>
        <v>2.3399999999999997E-2</v>
      </c>
      <c r="Y427" s="347">
        <f t="shared" si="38"/>
        <v>3.9000000000000007E-2</v>
      </c>
      <c r="Z427" s="347">
        <f t="shared" si="39"/>
        <v>1.5600000000000004E-2</v>
      </c>
      <c r="AA427" s="348">
        <f t="shared" si="40"/>
        <v>7.8000000000000022E-3</v>
      </c>
      <c r="AB427" s="348">
        <f t="shared" si="41"/>
        <v>1.5600000000000004E-2</v>
      </c>
      <c r="AC427" s="347">
        <f t="shared" si="42"/>
        <v>7.8000000000000022E-3</v>
      </c>
      <c r="AD427" s="348">
        <f t="shared" si="43"/>
        <v>2.3399999999999997E-2</v>
      </c>
      <c r="AH427" s="227">
        <v>27</v>
      </c>
      <c r="AI427" s="225">
        <f t="shared" si="48"/>
        <v>2.34</v>
      </c>
      <c r="AJ427" s="225">
        <f t="shared" si="49"/>
        <v>3.9000000000000004</v>
      </c>
      <c r="AK427" s="225">
        <f t="shared" si="50"/>
        <v>1.5600000000000005</v>
      </c>
      <c r="AL427" s="210">
        <f t="shared" si="32"/>
        <v>0.78000000000000025</v>
      </c>
      <c r="AM427" s="210">
        <f t="shared" si="33"/>
        <v>1.5600000000000005</v>
      </c>
      <c r="AN427" s="221">
        <f t="shared" si="51"/>
        <v>0.78000000000000025</v>
      </c>
      <c r="AO427" s="210">
        <f t="shared" si="35"/>
        <v>2.34</v>
      </c>
    </row>
    <row r="428" spans="1:41" ht="20.100000000000001" customHeight="1" x14ac:dyDescent="0.25">
      <c r="K428" s="72" t="s">
        <v>57</v>
      </c>
      <c r="L428" s="72"/>
      <c r="M428" s="72"/>
      <c r="N428" s="72"/>
      <c r="O428" s="48">
        <f>O431-O412</f>
        <v>0.82728018949273974</v>
      </c>
      <c r="P428" s="48"/>
      <c r="Q428" s="48"/>
      <c r="R428" s="48"/>
      <c r="W428" s="232">
        <f t="shared" si="36"/>
        <v>28</v>
      </c>
      <c r="X428" s="347">
        <f t="shared" si="37"/>
        <v>1.5599999999999996E-2</v>
      </c>
      <c r="Y428" s="347">
        <f t="shared" si="38"/>
        <v>2.5999999999999995E-2</v>
      </c>
      <c r="Z428" s="347">
        <f t="shared" si="39"/>
        <v>1.04E-2</v>
      </c>
      <c r="AA428" s="348">
        <f t="shared" si="40"/>
        <v>5.1999999999999998E-3</v>
      </c>
      <c r="AB428" s="348">
        <f t="shared" si="41"/>
        <v>1.04E-2</v>
      </c>
      <c r="AC428" s="347">
        <f t="shared" si="42"/>
        <v>5.1999999999999998E-3</v>
      </c>
      <c r="AD428" s="348">
        <f t="shared" si="43"/>
        <v>1.5599999999999996E-2</v>
      </c>
      <c r="AH428" s="227">
        <v>28</v>
      </c>
      <c r="AI428" s="225">
        <f t="shared" si="48"/>
        <v>1.5599999999999996</v>
      </c>
      <c r="AJ428" s="225">
        <f t="shared" si="49"/>
        <v>2.5999999999999996</v>
      </c>
      <c r="AK428" s="225">
        <f t="shared" si="50"/>
        <v>1.04</v>
      </c>
      <c r="AL428" s="210">
        <f t="shared" si="32"/>
        <v>0.52</v>
      </c>
      <c r="AM428" s="210">
        <f t="shared" si="33"/>
        <v>1.04</v>
      </c>
      <c r="AN428" s="221">
        <f t="shared" si="51"/>
        <v>0.52</v>
      </c>
      <c r="AO428" s="210">
        <f t="shared" si="35"/>
        <v>1.5599999999999996</v>
      </c>
    </row>
    <row r="429" spans="1:41" s="208" customFormat="1" ht="20.100000000000001" customHeight="1" x14ac:dyDescent="0.25">
      <c r="A429" s="241"/>
      <c r="B429" s="241"/>
      <c r="C429" s="241"/>
      <c r="D429" s="241"/>
      <c r="E429" s="241"/>
      <c r="F429" s="241"/>
      <c r="G429" s="241"/>
      <c r="H429" s="241"/>
      <c r="I429" s="241"/>
      <c r="J429" s="241"/>
      <c r="K429" s="72" t="s">
        <v>58</v>
      </c>
      <c r="L429" s="72"/>
      <c r="M429" s="72"/>
      <c r="N429" s="72"/>
      <c r="O429" s="65">
        <f>O428/E340</f>
        <v>3.500860176889849E-6</v>
      </c>
      <c r="P429" s="65"/>
      <c r="Q429" s="65"/>
      <c r="R429" s="65"/>
      <c r="W429" s="232">
        <f t="shared" si="36"/>
        <v>29</v>
      </c>
      <c r="X429" s="347">
        <f t="shared" si="37"/>
        <v>7.7999999999999936E-3</v>
      </c>
      <c r="Y429" s="347">
        <f t="shared" si="38"/>
        <v>1.2999999999999989E-2</v>
      </c>
      <c r="Z429" s="347">
        <f t="shared" si="39"/>
        <v>5.1999999999999954E-3</v>
      </c>
      <c r="AA429" s="348">
        <f t="shared" si="40"/>
        <v>2.5999999999999977E-3</v>
      </c>
      <c r="AB429" s="348">
        <f t="shared" si="41"/>
        <v>5.1999999999999954E-3</v>
      </c>
      <c r="AC429" s="347">
        <f t="shared" si="42"/>
        <v>2.5999999999999977E-3</v>
      </c>
      <c r="AD429" s="348">
        <f t="shared" si="43"/>
        <v>7.7999999999999936E-3</v>
      </c>
      <c r="AE429" s="209"/>
      <c r="AF429" s="209"/>
      <c r="AG429" s="209"/>
      <c r="AH429" s="227">
        <v>29</v>
      </c>
      <c r="AI429" s="225">
        <f t="shared" si="48"/>
        <v>0.77999999999999936</v>
      </c>
      <c r="AJ429" s="225">
        <f t="shared" si="49"/>
        <v>1.2999999999999989</v>
      </c>
      <c r="AK429" s="225">
        <f t="shared" si="50"/>
        <v>0.51999999999999957</v>
      </c>
      <c r="AL429" s="210">
        <f t="shared" si="32"/>
        <v>0.25999999999999979</v>
      </c>
      <c r="AM429" s="210">
        <f t="shared" si="33"/>
        <v>0.51999999999999957</v>
      </c>
      <c r="AN429" s="221">
        <f t="shared" si="51"/>
        <v>0.25999999999999979</v>
      </c>
      <c r="AO429" s="210">
        <f t="shared" si="35"/>
        <v>0.77999999999999936</v>
      </c>
    </row>
    <row r="430" spans="1:41" s="208" customFormat="1" ht="20.100000000000001" customHeight="1" x14ac:dyDescent="0.25">
      <c r="A430" s="241"/>
      <c r="B430" s="241"/>
      <c r="C430" s="241"/>
      <c r="D430" s="241"/>
      <c r="E430" s="241"/>
      <c r="F430" s="241"/>
      <c r="G430" s="241"/>
      <c r="H430" s="241"/>
      <c r="I430" s="241"/>
      <c r="J430" s="241"/>
      <c r="K430" s="241"/>
      <c r="L430" s="241"/>
      <c r="M430" s="241"/>
      <c r="N430" s="241"/>
      <c r="O430" s="241"/>
      <c r="P430" s="296"/>
      <c r="Q430" s="241"/>
      <c r="R430" s="241"/>
      <c r="W430" s="232">
        <f t="shared" si="36"/>
        <v>30</v>
      </c>
      <c r="X430" s="347">
        <f t="shared" si="37"/>
        <v>0</v>
      </c>
      <c r="Y430" s="347">
        <f t="shared" si="38"/>
        <v>0</v>
      </c>
      <c r="Z430" s="347">
        <f t="shared" si="39"/>
        <v>0</v>
      </c>
      <c r="AA430" s="348">
        <f t="shared" si="40"/>
        <v>0</v>
      </c>
      <c r="AB430" s="348">
        <f t="shared" si="41"/>
        <v>0</v>
      </c>
      <c r="AC430" s="347">
        <f t="shared" si="42"/>
        <v>0</v>
      </c>
      <c r="AD430" s="348">
        <f t="shared" si="43"/>
        <v>0</v>
      </c>
      <c r="AE430" s="209"/>
      <c r="AF430" s="209"/>
      <c r="AG430" s="209"/>
      <c r="AH430" s="227">
        <v>30</v>
      </c>
      <c r="AI430" s="225">
        <f t="shared" si="48"/>
        <v>0</v>
      </c>
      <c r="AJ430" s="225">
        <f t="shared" si="49"/>
        <v>0</v>
      </c>
      <c r="AK430" s="225">
        <f t="shared" si="50"/>
        <v>0</v>
      </c>
      <c r="AL430" s="210">
        <f t="shared" si="32"/>
        <v>0</v>
      </c>
      <c r="AM430" s="210">
        <f t="shared" si="33"/>
        <v>0</v>
      </c>
      <c r="AN430" s="221">
        <f t="shared" si="51"/>
        <v>0</v>
      </c>
      <c r="AO430" s="210">
        <f t="shared" si="35"/>
        <v>0</v>
      </c>
    </row>
    <row r="431" spans="1:41" s="208" customFormat="1" ht="20.100000000000001" customHeight="1" x14ac:dyDescent="0.25">
      <c r="A431" s="241"/>
      <c r="B431" s="241"/>
      <c r="C431" s="241"/>
      <c r="D431" s="241"/>
      <c r="E431" s="241"/>
      <c r="F431" s="241"/>
      <c r="G431" s="241"/>
      <c r="H431" s="241"/>
      <c r="I431" s="241"/>
      <c r="J431" s="241"/>
      <c r="K431" s="19" t="s">
        <v>54</v>
      </c>
      <c r="L431" s="19"/>
      <c r="M431" s="19"/>
      <c r="N431" s="19"/>
      <c r="O431" s="20">
        <f>ROUNDUP(O412,-O427)</f>
        <v>618560</v>
      </c>
      <c r="P431" s="20"/>
      <c r="Q431" s="20"/>
      <c r="R431" s="20"/>
      <c r="W431" s="232">
        <f t="shared" si="36"/>
        <v>31</v>
      </c>
      <c r="X431" s="347">
        <f t="shared" si="37"/>
        <v>0</v>
      </c>
      <c r="Y431" s="347">
        <f t="shared" si="38"/>
        <v>0</v>
      </c>
      <c r="Z431" s="347">
        <f t="shared" si="39"/>
        <v>0</v>
      </c>
      <c r="AA431" s="348">
        <f t="shared" si="40"/>
        <v>0</v>
      </c>
      <c r="AB431" s="348">
        <f t="shared" si="41"/>
        <v>0</v>
      </c>
      <c r="AC431" s="347">
        <f t="shared" si="42"/>
        <v>0</v>
      </c>
      <c r="AD431" s="348">
        <f t="shared" si="43"/>
        <v>0</v>
      </c>
      <c r="AE431" s="209"/>
      <c r="AF431" s="209"/>
      <c r="AG431" s="209"/>
      <c r="AH431" s="227">
        <v>31</v>
      </c>
      <c r="AI431" s="209">
        <v>0</v>
      </c>
      <c r="AJ431" s="225">
        <v>0</v>
      </c>
      <c r="AK431" s="209">
        <v>0</v>
      </c>
      <c r="AL431" s="210">
        <f t="shared" si="32"/>
        <v>0</v>
      </c>
      <c r="AM431" s="210">
        <f t="shared" si="33"/>
        <v>0</v>
      </c>
      <c r="AN431" s="210">
        <v>0</v>
      </c>
      <c r="AO431" s="210">
        <f t="shared" si="35"/>
        <v>0</v>
      </c>
    </row>
    <row r="432" spans="1:41" ht="20.100000000000001" customHeight="1" x14ac:dyDescent="0.25">
      <c r="W432" s="232">
        <f t="shared" si="36"/>
        <v>32</v>
      </c>
      <c r="X432" s="347">
        <f t="shared" si="37"/>
        <v>0</v>
      </c>
      <c r="Y432" s="347">
        <f t="shared" si="38"/>
        <v>0</v>
      </c>
      <c r="Z432" s="347">
        <f t="shared" si="39"/>
        <v>0</v>
      </c>
      <c r="AA432" s="348">
        <f t="shared" si="40"/>
        <v>0</v>
      </c>
      <c r="AB432" s="348">
        <f t="shared" si="41"/>
        <v>0</v>
      </c>
      <c r="AC432" s="347">
        <f t="shared" si="42"/>
        <v>0</v>
      </c>
      <c r="AD432" s="348">
        <f t="shared" si="43"/>
        <v>0</v>
      </c>
      <c r="AH432" s="227">
        <v>32</v>
      </c>
      <c r="AI432" s="209">
        <v>0</v>
      </c>
      <c r="AJ432" s="225">
        <v>0</v>
      </c>
      <c r="AK432" s="209">
        <v>0</v>
      </c>
      <c r="AL432" s="210">
        <f t="shared" ref="AL432:AL463" si="52">AN432</f>
        <v>0</v>
      </c>
      <c r="AM432" s="210">
        <f t="shared" ref="AM432:AM463" si="53">AK432</f>
        <v>0</v>
      </c>
      <c r="AN432" s="210">
        <v>0</v>
      </c>
      <c r="AO432" s="210">
        <f t="shared" ref="AO432:AO463" si="54">AI432</f>
        <v>0</v>
      </c>
    </row>
    <row r="433" spans="1:41" ht="20.100000000000001" customHeight="1" x14ac:dyDescent="0.25">
      <c r="W433" s="232">
        <f t="shared" ref="W433:W464" si="55">AH433</f>
        <v>33</v>
      </c>
      <c r="X433" s="347">
        <f t="shared" ref="X433:X464" si="56">AI433/100</f>
        <v>0</v>
      </c>
      <c r="Y433" s="347">
        <f t="shared" ref="Y433:Y464" si="57">AJ433/100</f>
        <v>0</v>
      </c>
      <c r="Z433" s="347">
        <f t="shared" ref="Z433:Z464" si="58">AK433/100</f>
        <v>0</v>
      </c>
      <c r="AA433" s="348">
        <f t="shared" ref="AA433:AA464" si="59">AC433</f>
        <v>0</v>
      </c>
      <c r="AB433" s="348">
        <f t="shared" ref="AB433:AB464" si="60">Z433</f>
        <v>0</v>
      </c>
      <c r="AC433" s="347">
        <f t="shared" ref="AC433:AC464" si="61">AN433/100</f>
        <v>0</v>
      </c>
      <c r="AD433" s="348">
        <f t="shared" ref="AD433:AD464" si="62">X433</f>
        <v>0</v>
      </c>
      <c r="AH433" s="227">
        <v>33</v>
      </c>
      <c r="AI433" s="209">
        <v>0</v>
      </c>
      <c r="AJ433" s="225">
        <v>0</v>
      </c>
      <c r="AK433" s="209">
        <v>0</v>
      </c>
      <c r="AL433" s="210">
        <f t="shared" si="52"/>
        <v>0</v>
      </c>
      <c r="AM433" s="210">
        <f t="shared" si="53"/>
        <v>0</v>
      </c>
      <c r="AN433" s="210">
        <v>0</v>
      </c>
      <c r="AO433" s="210">
        <f t="shared" si="54"/>
        <v>0</v>
      </c>
    </row>
    <row r="434" spans="1:41" ht="20.100000000000001" customHeight="1" x14ac:dyDescent="0.25">
      <c r="W434" s="232">
        <f t="shared" si="55"/>
        <v>34</v>
      </c>
      <c r="X434" s="347">
        <f t="shared" si="56"/>
        <v>0</v>
      </c>
      <c r="Y434" s="347">
        <f t="shared" si="57"/>
        <v>0</v>
      </c>
      <c r="Z434" s="347">
        <f t="shared" si="58"/>
        <v>0</v>
      </c>
      <c r="AA434" s="348">
        <f t="shared" si="59"/>
        <v>0</v>
      </c>
      <c r="AB434" s="348">
        <f t="shared" si="60"/>
        <v>0</v>
      </c>
      <c r="AC434" s="347">
        <f t="shared" si="61"/>
        <v>0</v>
      </c>
      <c r="AD434" s="348">
        <f t="shared" si="62"/>
        <v>0</v>
      </c>
      <c r="AH434" s="227">
        <v>34</v>
      </c>
      <c r="AI434" s="209">
        <v>0</v>
      </c>
      <c r="AJ434" s="225">
        <v>0</v>
      </c>
      <c r="AK434" s="209">
        <v>0</v>
      </c>
      <c r="AL434" s="210">
        <f t="shared" si="52"/>
        <v>0</v>
      </c>
      <c r="AM434" s="210">
        <f t="shared" si="53"/>
        <v>0</v>
      </c>
      <c r="AN434" s="210">
        <v>0</v>
      </c>
      <c r="AO434" s="210">
        <f t="shared" si="54"/>
        <v>0</v>
      </c>
    </row>
    <row r="435" spans="1:41" s="208" customFormat="1" ht="20.100000000000001" customHeight="1" x14ac:dyDescent="0.25">
      <c r="A435" s="56" t="s">
        <v>230</v>
      </c>
      <c r="B435" s="56"/>
      <c r="C435" s="56"/>
      <c r="D435" s="56"/>
      <c r="E435" s="56"/>
      <c r="F435" s="56"/>
      <c r="G435" s="56"/>
      <c r="H435" s="56"/>
      <c r="I435" s="56"/>
      <c r="J435" s="56"/>
      <c r="K435" s="56"/>
      <c r="L435" s="56"/>
      <c r="M435" s="56"/>
      <c r="N435" s="56"/>
      <c r="O435" s="56"/>
      <c r="P435" s="56"/>
      <c r="Q435" s="56"/>
      <c r="R435" s="56"/>
      <c r="W435" s="232">
        <f t="shared" si="55"/>
        <v>35</v>
      </c>
      <c r="X435" s="347">
        <f t="shared" si="56"/>
        <v>0</v>
      </c>
      <c r="Y435" s="347">
        <f t="shared" si="57"/>
        <v>0</v>
      </c>
      <c r="Z435" s="347">
        <f t="shared" si="58"/>
        <v>0</v>
      </c>
      <c r="AA435" s="348">
        <f t="shared" si="59"/>
        <v>0</v>
      </c>
      <c r="AB435" s="348">
        <f t="shared" si="60"/>
        <v>0</v>
      </c>
      <c r="AC435" s="347">
        <f t="shared" si="61"/>
        <v>0</v>
      </c>
      <c r="AD435" s="348">
        <f t="shared" si="62"/>
        <v>0</v>
      </c>
      <c r="AE435" s="209"/>
      <c r="AF435" s="209"/>
      <c r="AG435" s="209"/>
      <c r="AH435" s="227">
        <v>35</v>
      </c>
      <c r="AI435" s="209">
        <v>0</v>
      </c>
      <c r="AJ435" s="225">
        <v>0</v>
      </c>
      <c r="AK435" s="209">
        <v>0</v>
      </c>
      <c r="AL435" s="210">
        <f t="shared" si="52"/>
        <v>0</v>
      </c>
      <c r="AM435" s="210">
        <f t="shared" si="53"/>
        <v>0</v>
      </c>
      <c r="AN435" s="210">
        <v>0</v>
      </c>
      <c r="AO435" s="210">
        <f t="shared" si="54"/>
        <v>0</v>
      </c>
    </row>
    <row r="436" spans="1:41" s="208" customFormat="1" ht="20.100000000000001" customHeight="1" x14ac:dyDescent="0.25">
      <c r="A436" s="56" t="s">
        <v>61</v>
      </c>
      <c r="B436" s="56"/>
      <c r="C436" s="56"/>
      <c r="D436" s="56"/>
      <c r="E436" s="56"/>
      <c r="F436" s="56"/>
      <c r="G436" s="56"/>
      <c r="H436" s="56"/>
      <c r="I436" s="56"/>
      <c r="J436" s="56"/>
      <c r="K436" s="56"/>
      <c r="L436" s="56"/>
      <c r="M436" s="56"/>
      <c r="N436" s="56"/>
      <c r="O436" s="56"/>
      <c r="P436" s="56"/>
      <c r="Q436" s="56"/>
      <c r="R436" s="56"/>
      <c r="W436" s="232">
        <f t="shared" si="55"/>
        <v>36</v>
      </c>
      <c r="X436" s="347">
        <f t="shared" si="56"/>
        <v>0</v>
      </c>
      <c r="Y436" s="347">
        <f t="shared" si="57"/>
        <v>0</v>
      </c>
      <c r="Z436" s="347">
        <f t="shared" si="58"/>
        <v>0</v>
      </c>
      <c r="AA436" s="348">
        <f t="shared" si="59"/>
        <v>0</v>
      </c>
      <c r="AB436" s="348">
        <f t="shared" si="60"/>
        <v>0</v>
      </c>
      <c r="AC436" s="347">
        <f t="shared" si="61"/>
        <v>0</v>
      </c>
      <c r="AD436" s="348">
        <f t="shared" si="62"/>
        <v>0</v>
      </c>
      <c r="AE436" s="209"/>
      <c r="AF436" s="209"/>
      <c r="AG436" s="209"/>
      <c r="AH436" s="227">
        <v>36</v>
      </c>
      <c r="AI436" s="209">
        <v>0</v>
      </c>
      <c r="AJ436" s="225">
        <v>0</v>
      </c>
      <c r="AK436" s="209">
        <v>0</v>
      </c>
      <c r="AL436" s="210">
        <f t="shared" si="52"/>
        <v>0</v>
      </c>
      <c r="AM436" s="210">
        <f t="shared" si="53"/>
        <v>0</v>
      </c>
      <c r="AN436" s="210">
        <v>0</v>
      </c>
      <c r="AO436" s="210">
        <f t="shared" si="54"/>
        <v>0</v>
      </c>
    </row>
    <row r="437" spans="1:41" ht="20.100000000000001" customHeight="1" x14ac:dyDescent="0.25">
      <c r="W437" s="232">
        <f t="shared" si="55"/>
        <v>37</v>
      </c>
      <c r="X437" s="347">
        <f t="shared" si="56"/>
        <v>0</v>
      </c>
      <c r="Y437" s="347">
        <f t="shared" si="57"/>
        <v>0</v>
      </c>
      <c r="Z437" s="347">
        <f t="shared" si="58"/>
        <v>0</v>
      </c>
      <c r="AA437" s="348">
        <f t="shared" si="59"/>
        <v>0</v>
      </c>
      <c r="AB437" s="348">
        <f t="shared" si="60"/>
        <v>0</v>
      </c>
      <c r="AC437" s="347">
        <f t="shared" si="61"/>
        <v>0</v>
      </c>
      <c r="AD437" s="348">
        <f t="shared" si="62"/>
        <v>0</v>
      </c>
      <c r="AH437" s="227">
        <v>37</v>
      </c>
      <c r="AI437" s="209">
        <v>0</v>
      </c>
      <c r="AJ437" s="225">
        <v>0</v>
      </c>
      <c r="AK437" s="209">
        <v>0</v>
      </c>
      <c r="AL437" s="210">
        <f t="shared" si="52"/>
        <v>0</v>
      </c>
      <c r="AM437" s="210">
        <f t="shared" si="53"/>
        <v>0</v>
      </c>
      <c r="AN437" s="210">
        <v>0</v>
      </c>
      <c r="AO437" s="210">
        <f t="shared" si="54"/>
        <v>0</v>
      </c>
    </row>
    <row r="438" spans="1:41" s="208" customFormat="1" ht="20.100000000000001" customHeight="1" x14ac:dyDescent="0.25">
      <c r="A438" s="34"/>
      <c r="B438" s="34"/>
      <c r="C438" s="34"/>
      <c r="D438" s="34"/>
      <c r="E438" s="34"/>
      <c r="F438" s="34"/>
      <c r="G438" s="34"/>
      <c r="H438" s="34"/>
      <c r="I438" s="34"/>
      <c r="J438" s="34"/>
      <c r="K438" s="34"/>
      <c r="L438" s="34"/>
      <c r="M438" s="34"/>
      <c r="N438" s="34"/>
      <c r="O438" s="34"/>
      <c r="P438" s="34"/>
      <c r="Q438" s="34"/>
      <c r="R438" s="34"/>
      <c r="W438" s="232">
        <f t="shared" si="55"/>
        <v>38</v>
      </c>
      <c r="X438" s="347">
        <f t="shared" si="56"/>
        <v>0</v>
      </c>
      <c r="Y438" s="347">
        <f t="shared" si="57"/>
        <v>0</v>
      </c>
      <c r="Z438" s="347">
        <f t="shared" si="58"/>
        <v>0</v>
      </c>
      <c r="AA438" s="348">
        <f t="shared" si="59"/>
        <v>0</v>
      </c>
      <c r="AB438" s="348">
        <f t="shared" si="60"/>
        <v>0</v>
      </c>
      <c r="AC438" s="347">
        <f t="shared" si="61"/>
        <v>0</v>
      </c>
      <c r="AD438" s="348">
        <f t="shared" si="62"/>
        <v>0</v>
      </c>
      <c r="AE438" s="209"/>
      <c r="AF438" s="209"/>
      <c r="AG438" s="209"/>
      <c r="AH438" s="227">
        <v>38</v>
      </c>
      <c r="AI438" s="209">
        <v>0</v>
      </c>
      <c r="AJ438" s="225">
        <v>0</v>
      </c>
      <c r="AK438" s="209">
        <v>0</v>
      </c>
      <c r="AL438" s="210">
        <f t="shared" si="52"/>
        <v>0</v>
      </c>
      <c r="AM438" s="210">
        <f t="shared" si="53"/>
        <v>0</v>
      </c>
      <c r="AN438" s="210">
        <v>0</v>
      </c>
      <c r="AO438" s="210">
        <f t="shared" si="54"/>
        <v>0</v>
      </c>
    </row>
    <row r="439" spans="1:41" s="208" customFormat="1" ht="20.100000000000001" customHeight="1" x14ac:dyDescent="0.25">
      <c r="A439" s="34"/>
      <c r="B439" s="34"/>
      <c r="C439" s="34"/>
      <c r="D439" s="34"/>
      <c r="E439" s="34"/>
      <c r="F439" s="34"/>
      <c r="G439" s="34"/>
      <c r="H439" s="34"/>
      <c r="I439" s="34"/>
      <c r="J439" s="34"/>
      <c r="K439" s="34"/>
      <c r="L439" s="34"/>
      <c r="M439" s="34"/>
      <c r="N439" s="34"/>
      <c r="O439" s="34"/>
      <c r="P439" s="34"/>
      <c r="Q439" s="34"/>
      <c r="R439" s="34"/>
      <c r="W439" s="232">
        <f t="shared" si="55"/>
        <v>39</v>
      </c>
      <c r="X439" s="347">
        <f t="shared" si="56"/>
        <v>0</v>
      </c>
      <c r="Y439" s="347">
        <f t="shared" si="57"/>
        <v>0</v>
      </c>
      <c r="Z439" s="347">
        <f t="shared" si="58"/>
        <v>0</v>
      </c>
      <c r="AA439" s="348">
        <f t="shared" si="59"/>
        <v>0</v>
      </c>
      <c r="AB439" s="348">
        <f t="shared" si="60"/>
        <v>0</v>
      </c>
      <c r="AC439" s="347">
        <f t="shared" si="61"/>
        <v>0</v>
      </c>
      <c r="AD439" s="348">
        <f t="shared" si="62"/>
        <v>0</v>
      </c>
      <c r="AE439" s="209"/>
      <c r="AF439" s="209"/>
      <c r="AG439" s="209"/>
      <c r="AH439" s="227">
        <v>39</v>
      </c>
      <c r="AI439" s="209">
        <v>0</v>
      </c>
      <c r="AJ439" s="225">
        <v>0</v>
      </c>
      <c r="AK439" s="209">
        <v>0</v>
      </c>
      <c r="AL439" s="210">
        <f t="shared" si="52"/>
        <v>0</v>
      </c>
      <c r="AM439" s="210">
        <f t="shared" si="53"/>
        <v>0</v>
      </c>
      <c r="AN439" s="210">
        <v>0</v>
      </c>
      <c r="AO439" s="210">
        <f t="shared" si="54"/>
        <v>0</v>
      </c>
    </row>
    <row r="440" spans="1:41" s="208" customFormat="1" ht="20.100000000000001" customHeight="1" x14ac:dyDescent="0.25">
      <c r="A440" s="34"/>
      <c r="B440" s="34"/>
      <c r="C440" s="34"/>
      <c r="D440" s="34"/>
      <c r="E440" s="34"/>
      <c r="F440" s="34"/>
      <c r="G440" s="34"/>
      <c r="H440" s="34"/>
      <c r="I440" s="34"/>
      <c r="J440" s="34"/>
      <c r="K440" s="34"/>
      <c r="L440" s="34"/>
      <c r="M440" s="34"/>
      <c r="N440" s="34"/>
      <c r="O440" s="34"/>
      <c r="P440" s="34"/>
      <c r="Q440" s="34"/>
      <c r="R440" s="34"/>
      <c r="W440" s="232">
        <f t="shared" si="55"/>
        <v>40</v>
      </c>
      <c r="X440" s="347">
        <f t="shared" si="56"/>
        <v>0</v>
      </c>
      <c r="Y440" s="347">
        <f t="shared" si="57"/>
        <v>0</v>
      </c>
      <c r="Z440" s="347">
        <f t="shared" si="58"/>
        <v>0</v>
      </c>
      <c r="AA440" s="348">
        <f t="shared" si="59"/>
        <v>0</v>
      </c>
      <c r="AB440" s="348">
        <f t="shared" si="60"/>
        <v>0</v>
      </c>
      <c r="AC440" s="347">
        <f t="shared" si="61"/>
        <v>0</v>
      </c>
      <c r="AD440" s="348">
        <f t="shared" si="62"/>
        <v>0</v>
      </c>
      <c r="AE440" s="209"/>
      <c r="AF440" s="209"/>
      <c r="AG440" s="209"/>
      <c r="AH440" s="227">
        <v>40</v>
      </c>
      <c r="AI440" s="209">
        <v>0</v>
      </c>
      <c r="AJ440" s="225">
        <v>0</v>
      </c>
      <c r="AK440" s="209">
        <v>0</v>
      </c>
      <c r="AL440" s="210">
        <f t="shared" si="52"/>
        <v>0</v>
      </c>
      <c r="AM440" s="210">
        <f t="shared" si="53"/>
        <v>0</v>
      </c>
      <c r="AN440" s="210">
        <v>0</v>
      </c>
      <c r="AO440" s="210">
        <f t="shared" si="54"/>
        <v>0</v>
      </c>
    </row>
    <row r="441" spans="1:41" s="208" customFormat="1" ht="20.100000000000001" customHeight="1" x14ac:dyDescent="0.25">
      <c r="A441" s="34"/>
      <c r="B441" s="34"/>
      <c r="C441" s="34"/>
      <c r="D441" s="34"/>
      <c r="E441" s="34"/>
      <c r="F441" s="34"/>
      <c r="G441" s="34"/>
      <c r="H441" s="34"/>
      <c r="I441" s="34"/>
      <c r="J441" s="34"/>
      <c r="K441" s="34"/>
      <c r="L441" s="34"/>
      <c r="M441" s="34"/>
      <c r="N441" s="34"/>
      <c r="O441" s="34"/>
      <c r="P441" s="34"/>
      <c r="Q441" s="34"/>
      <c r="R441" s="34"/>
      <c r="W441" s="232">
        <f t="shared" si="55"/>
        <v>41</v>
      </c>
      <c r="X441" s="347">
        <f t="shared" si="56"/>
        <v>0</v>
      </c>
      <c r="Y441" s="347">
        <f t="shared" si="57"/>
        <v>0</v>
      </c>
      <c r="Z441" s="347">
        <f t="shared" si="58"/>
        <v>0</v>
      </c>
      <c r="AA441" s="348">
        <f t="shared" si="59"/>
        <v>0</v>
      </c>
      <c r="AB441" s="348">
        <f t="shared" si="60"/>
        <v>0</v>
      </c>
      <c r="AC441" s="347">
        <f t="shared" si="61"/>
        <v>0</v>
      </c>
      <c r="AD441" s="348">
        <f t="shared" si="62"/>
        <v>0</v>
      </c>
      <c r="AE441" s="209"/>
      <c r="AF441" s="209"/>
      <c r="AG441" s="209"/>
      <c r="AH441" s="227">
        <v>41</v>
      </c>
      <c r="AI441" s="209">
        <v>0</v>
      </c>
      <c r="AJ441" s="225">
        <v>0</v>
      </c>
      <c r="AK441" s="209">
        <v>0</v>
      </c>
      <c r="AL441" s="210">
        <f t="shared" si="52"/>
        <v>0</v>
      </c>
      <c r="AM441" s="210">
        <f t="shared" si="53"/>
        <v>0</v>
      </c>
      <c r="AN441" s="210">
        <v>0</v>
      </c>
      <c r="AO441" s="210">
        <f t="shared" si="54"/>
        <v>0</v>
      </c>
    </row>
    <row r="442" spans="1:41" s="208" customFormat="1" ht="20.100000000000001" customHeight="1" x14ac:dyDescent="0.25">
      <c r="A442" s="34"/>
      <c r="B442" s="34"/>
      <c r="C442" s="34"/>
      <c r="D442" s="34"/>
      <c r="E442" s="34"/>
      <c r="F442" s="34"/>
      <c r="G442" s="34"/>
      <c r="H442" s="34"/>
      <c r="I442" s="34"/>
      <c r="J442" s="34"/>
      <c r="K442" s="34"/>
      <c r="L442" s="34"/>
      <c r="M442" s="34"/>
      <c r="N442" s="34"/>
      <c r="O442" s="34"/>
      <c r="P442" s="34"/>
      <c r="Q442" s="34"/>
      <c r="R442" s="34"/>
      <c r="W442" s="232">
        <f t="shared" si="55"/>
        <v>42</v>
      </c>
      <c r="X442" s="347">
        <f t="shared" si="56"/>
        <v>0</v>
      </c>
      <c r="Y442" s="347">
        <f t="shared" si="57"/>
        <v>0</v>
      </c>
      <c r="Z442" s="347">
        <f t="shared" si="58"/>
        <v>0</v>
      </c>
      <c r="AA442" s="348">
        <f t="shared" si="59"/>
        <v>0</v>
      </c>
      <c r="AB442" s="348">
        <f t="shared" si="60"/>
        <v>0</v>
      </c>
      <c r="AC442" s="347">
        <f t="shared" si="61"/>
        <v>0</v>
      </c>
      <c r="AD442" s="348">
        <f t="shared" si="62"/>
        <v>0</v>
      </c>
      <c r="AE442" s="209"/>
      <c r="AF442" s="209"/>
      <c r="AG442" s="209"/>
      <c r="AH442" s="227">
        <v>42</v>
      </c>
      <c r="AI442" s="209">
        <v>0</v>
      </c>
      <c r="AJ442" s="225">
        <v>0</v>
      </c>
      <c r="AK442" s="209">
        <v>0</v>
      </c>
      <c r="AL442" s="210">
        <f t="shared" si="52"/>
        <v>0</v>
      </c>
      <c r="AM442" s="210">
        <f t="shared" si="53"/>
        <v>0</v>
      </c>
      <c r="AN442" s="210">
        <v>0</v>
      </c>
      <c r="AO442" s="210">
        <f t="shared" si="54"/>
        <v>0</v>
      </c>
    </row>
    <row r="443" spans="1:41" s="208" customFormat="1" ht="20.100000000000001" customHeight="1" x14ac:dyDescent="0.25">
      <c r="A443" s="34"/>
      <c r="B443" s="34"/>
      <c r="C443" s="34"/>
      <c r="D443" s="34"/>
      <c r="E443" s="34"/>
      <c r="F443" s="34"/>
      <c r="G443" s="34"/>
      <c r="H443" s="34"/>
      <c r="I443" s="34"/>
      <c r="J443" s="34"/>
      <c r="K443" s="34"/>
      <c r="L443" s="34"/>
      <c r="M443" s="34"/>
      <c r="N443" s="34"/>
      <c r="O443" s="34"/>
      <c r="P443" s="34"/>
      <c r="Q443" s="34"/>
      <c r="R443" s="34"/>
      <c r="W443" s="232">
        <f t="shared" si="55"/>
        <v>43</v>
      </c>
      <c r="X443" s="347">
        <f t="shared" si="56"/>
        <v>0</v>
      </c>
      <c r="Y443" s="347">
        <f t="shared" si="57"/>
        <v>0</v>
      </c>
      <c r="Z443" s="347">
        <f t="shared" si="58"/>
        <v>0</v>
      </c>
      <c r="AA443" s="348">
        <f t="shared" si="59"/>
        <v>0</v>
      </c>
      <c r="AB443" s="348">
        <f t="shared" si="60"/>
        <v>0</v>
      </c>
      <c r="AC443" s="347">
        <f t="shared" si="61"/>
        <v>0</v>
      </c>
      <c r="AD443" s="348">
        <f t="shared" si="62"/>
        <v>0</v>
      </c>
      <c r="AE443" s="209"/>
      <c r="AF443" s="209"/>
      <c r="AG443" s="209"/>
      <c r="AH443" s="227">
        <v>43</v>
      </c>
      <c r="AI443" s="209">
        <v>0</v>
      </c>
      <c r="AJ443" s="225">
        <v>0</v>
      </c>
      <c r="AK443" s="209">
        <v>0</v>
      </c>
      <c r="AL443" s="210">
        <f t="shared" si="52"/>
        <v>0</v>
      </c>
      <c r="AM443" s="210">
        <f t="shared" si="53"/>
        <v>0</v>
      </c>
      <c r="AN443" s="210">
        <v>0</v>
      </c>
      <c r="AO443" s="210">
        <f t="shared" si="54"/>
        <v>0</v>
      </c>
    </row>
    <row r="444" spans="1:41" s="208" customFormat="1" ht="20.100000000000001" customHeight="1" x14ac:dyDescent="0.25">
      <c r="A444" s="34"/>
      <c r="B444" s="34"/>
      <c r="C444" s="34"/>
      <c r="D444" s="34"/>
      <c r="E444" s="34"/>
      <c r="F444" s="34"/>
      <c r="G444" s="34"/>
      <c r="H444" s="34"/>
      <c r="I444" s="34"/>
      <c r="J444" s="34"/>
      <c r="K444" s="34"/>
      <c r="L444" s="34"/>
      <c r="M444" s="34"/>
      <c r="N444" s="34"/>
      <c r="O444" s="34"/>
      <c r="P444" s="34"/>
      <c r="Q444" s="34"/>
      <c r="R444" s="34"/>
      <c r="W444" s="232">
        <f t="shared" si="55"/>
        <v>44</v>
      </c>
      <c r="X444" s="347">
        <f t="shared" si="56"/>
        <v>0</v>
      </c>
      <c r="Y444" s="347">
        <f t="shared" si="57"/>
        <v>0</v>
      </c>
      <c r="Z444" s="347">
        <f t="shared" si="58"/>
        <v>0</v>
      </c>
      <c r="AA444" s="348">
        <f t="shared" si="59"/>
        <v>0</v>
      </c>
      <c r="AB444" s="348">
        <f t="shared" si="60"/>
        <v>0</v>
      </c>
      <c r="AC444" s="347">
        <f t="shared" si="61"/>
        <v>0</v>
      </c>
      <c r="AD444" s="348">
        <f t="shared" si="62"/>
        <v>0</v>
      </c>
      <c r="AE444" s="209"/>
      <c r="AF444" s="209"/>
      <c r="AG444" s="209"/>
      <c r="AH444" s="227">
        <v>44</v>
      </c>
      <c r="AI444" s="209">
        <v>0</v>
      </c>
      <c r="AJ444" s="225">
        <v>0</v>
      </c>
      <c r="AK444" s="209">
        <v>0</v>
      </c>
      <c r="AL444" s="210">
        <f t="shared" si="52"/>
        <v>0</v>
      </c>
      <c r="AM444" s="210">
        <f t="shared" si="53"/>
        <v>0</v>
      </c>
      <c r="AN444" s="210">
        <v>0</v>
      </c>
      <c r="AO444" s="210">
        <f t="shared" si="54"/>
        <v>0</v>
      </c>
    </row>
    <row r="445" spans="1:41" s="208" customFormat="1" ht="20.100000000000001" customHeight="1" x14ac:dyDescent="0.25">
      <c r="A445" s="34"/>
      <c r="B445" s="34"/>
      <c r="C445" s="34"/>
      <c r="D445" s="34"/>
      <c r="E445" s="34"/>
      <c r="F445" s="34"/>
      <c r="G445" s="34"/>
      <c r="H445" s="34"/>
      <c r="I445" s="34"/>
      <c r="J445" s="34"/>
      <c r="K445" s="34"/>
      <c r="L445" s="34"/>
      <c r="M445" s="34"/>
      <c r="N445" s="34"/>
      <c r="O445" s="34"/>
      <c r="P445" s="34"/>
      <c r="Q445" s="34"/>
      <c r="R445" s="34"/>
      <c r="W445" s="232">
        <f t="shared" si="55"/>
        <v>45</v>
      </c>
      <c r="X445" s="347">
        <f t="shared" si="56"/>
        <v>0</v>
      </c>
      <c r="Y445" s="347">
        <f t="shared" si="57"/>
        <v>0</v>
      </c>
      <c r="Z445" s="347">
        <f t="shared" si="58"/>
        <v>0</v>
      </c>
      <c r="AA445" s="348">
        <f t="shared" si="59"/>
        <v>0</v>
      </c>
      <c r="AB445" s="348">
        <f t="shared" si="60"/>
        <v>0</v>
      </c>
      <c r="AC445" s="347">
        <f t="shared" si="61"/>
        <v>0</v>
      </c>
      <c r="AD445" s="348">
        <f t="shared" si="62"/>
        <v>0</v>
      </c>
      <c r="AE445" s="209"/>
      <c r="AF445" s="209"/>
      <c r="AG445" s="209"/>
      <c r="AH445" s="227">
        <v>45</v>
      </c>
      <c r="AI445" s="209">
        <v>0</v>
      </c>
      <c r="AJ445" s="225">
        <v>0</v>
      </c>
      <c r="AK445" s="209">
        <v>0</v>
      </c>
      <c r="AL445" s="210">
        <f t="shared" si="52"/>
        <v>0</v>
      </c>
      <c r="AM445" s="210">
        <f t="shared" si="53"/>
        <v>0</v>
      </c>
      <c r="AN445" s="210">
        <v>0</v>
      </c>
      <c r="AO445" s="210">
        <f t="shared" si="54"/>
        <v>0</v>
      </c>
    </row>
    <row r="446" spans="1:41" s="208" customFormat="1" ht="20.100000000000001" customHeight="1" x14ac:dyDescent="0.25">
      <c r="A446" s="34"/>
      <c r="B446" s="34"/>
      <c r="C446" s="34"/>
      <c r="D446" s="34"/>
      <c r="E446" s="34"/>
      <c r="F446" s="34"/>
      <c r="G446" s="34"/>
      <c r="H446" s="34"/>
      <c r="I446" s="34"/>
      <c r="J446" s="34"/>
      <c r="K446" s="34"/>
      <c r="L446" s="34"/>
      <c r="M446" s="34"/>
      <c r="N446" s="34"/>
      <c r="O446" s="34"/>
      <c r="P446" s="34"/>
      <c r="Q446" s="34"/>
      <c r="R446" s="34"/>
      <c r="W446" s="232">
        <f t="shared" si="55"/>
        <v>46</v>
      </c>
      <c r="X446" s="347">
        <f t="shared" si="56"/>
        <v>0</v>
      </c>
      <c r="Y446" s="347">
        <f t="shared" si="57"/>
        <v>0</v>
      </c>
      <c r="Z446" s="347">
        <f t="shared" si="58"/>
        <v>0</v>
      </c>
      <c r="AA446" s="348">
        <f t="shared" si="59"/>
        <v>0</v>
      </c>
      <c r="AB446" s="348">
        <f t="shared" si="60"/>
        <v>0</v>
      </c>
      <c r="AC446" s="347">
        <f t="shared" si="61"/>
        <v>0</v>
      </c>
      <c r="AD446" s="348">
        <f t="shared" si="62"/>
        <v>0</v>
      </c>
      <c r="AE446" s="209"/>
      <c r="AF446" s="209"/>
      <c r="AG446" s="209"/>
      <c r="AH446" s="227">
        <v>46</v>
      </c>
      <c r="AI446" s="209">
        <v>0</v>
      </c>
      <c r="AJ446" s="225">
        <v>0</v>
      </c>
      <c r="AK446" s="209">
        <v>0</v>
      </c>
      <c r="AL446" s="210">
        <f t="shared" si="52"/>
        <v>0</v>
      </c>
      <c r="AM446" s="210">
        <f t="shared" si="53"/>
        <v>0</v>
      </c>
      <c r="AN446" s="210">
        <v>0</v>
      </c>
      <c r="AO446" s="210">
        <f t="shared" si="54"/>
        <v>0</v>
      </c>
    </row>
    <row r="447" spans="1:41" s="208" customFormat="1" ht="20.100000000000001" customHeight="1" x14ac:dyDescent="0.25">
      <c r="A447" s="34"/>
      <c r="B447" s="34"/>
      <c r="C447" s="34"/>
      <c r="D447" s="34"/>
      <c r="E447" s="34"/>
      <c r="F447" s="34"/>
      <c r="G447" s="34"/>
      <c r="H447" s="34"/>
      <c r="I447" s="34"/>
      <c r="J447" s="34"/>
      <c r="K447" s="34"/>
      <c r="L447" s="34"/>
      <c r="M447" s="34"/>
      <c r="N447" s="34"/>
      <c r="O447" s="34"/>
      <c r="P447" s="34"/>
      <c r="Q447" s="34"/>
      <c r="R447" s="34"/>
      <c r="W447" s="232">
        <f t="shared" si="55"/>
        <v>47</v>
      </c>
      <c r="X447" s="347">
        <f t="shared" si="56"/>
        <v>0</v>
      </c>
      <c r="Y447" s="347">
        <f t="shared" si="57"/>
        <v>0</v>
      </c>
      <c r="Z447" s="347">
        <f t="shared" si="58"/>
        <v>0</v>
      </c>
      <c r="AA447" s="348">
        <f t="shared" si="59"/>
        <v>0</v>
      </c>
      <c r="AB447" s="348">
        <f t="shared" si="60"/>
        <v>0</v>
      </c>
      <c r="AC447" s="347">
        <f t="shared" si="61"/>
        <v>0</v>
      </c>
      <c r="AD447" s="348">
        <f t="shared" si="62"/>
        <v>0</v>
      </c>
      <c r="AE447" s="209"/>
      <c r="AF447" s="209"/>
      <c r="AG447" s="209"/>
      <c r="AH447" s="227">
        <v>47</v>
      </c>
      <c r="AI447" s="209">
        <v>0</v>
      </c>
      <c r="AJ447" s="225">
        <v>0</v>
      </c>
      <c r="AK447" s="209">
        <v>0</v>
      </c>
      <c r="AL447" s="210">
        <f t="shared" si="52"/>
        <v>0</v>
      </c>
      <c r="AM447" s="210">
        <f t="shared" si="53"/>
        <v>0</v>
      </c>
      <c r="AN447" s="210">
        <v>0</v>
      </c>
      <c r="AO447" s="210">
        <f t="shared" si="54"/>
        <v>0</v>
      </c>
    </row>
    <row r="448" spans="1:41" s="208" customFormat="1" ht="20.100000000000001" customHeight="1" x14ac:dyDescent="0.25">
      <c r="A448" s="34"/>
      <c r="B448" s="34"/>
      <c r="C448" s="34"/>
      <c r="D448" s="34"/>
      <c r="E448" s="34"/>
      <c r="F448" s="34"/>
      <c r="G448" s="34"/>
      <c r="H448" s="34"/>
      <c r="I448" s="34"/>
      <c r="J448" s="34"/>
      <c r="K448" s="34"/>
      <c r="L448" s="34"/>
      <c r="M448" s="34"/>
      <c r="N448" s="34"/>
      <c r="O448" s="34"/>
      <c r="P448" s="34"/>
      <c r="Q448" s="34"/>
      <c r="R448" s="34"/>
      <c r="W448" s="232">
        <f t="shared" si="55"/>
        <v>48</v>
      </c>
      <c r="X448" s="347">
        <f t="shared" si="56"/>
        <v>0</v>
      </c>
      <c r="Y448" s="347">
        <f t="shared" si="57"/>
        <v>0</v>
      </c>
      <c r="Z448" s="347">
        <f t="shared" si="58"/>
        <v>0</v>
      </c>
      <c r="AA448" s="348">
        <f t="shared" si="59"/>
        <v>0</v>
      </c>
      <c r="AB448" s="348">
        <f t="shared" si="60"/>
        <v>0</v>
      </c>
      <c r="AC448" s="347">
        <f t="shared" si="61"/>
        <v>0</v>
      </c>
      <c r="AD448" s="348">
        <f t="shared" si="62"/>
        <v>0</v>
      </c>
      <c r="AE448" s="209"/>
      <c r="AF448" s="209"/>
      <c r="AG448" s="209"/>
      <c r="AH448" s="227">
        <v>48</v>
      </c>
      <c r="AI448" s="209">
        <v>0</v>
      </c>
      <c r="AJ448" s="225">
        <v>0</v>
      </c>
      <c r="AK448" s="209">
        <v>0</v>
      </c>
      <c r="AL448" s="210">
        <f t="shared" si="52"/>
        <v>0</v>
      </c>
      <c r="AM448" s="210">
        <f t="shared" si="53"/>
        <v>0</v>
      </c>
      <c r="AN448" s="210">
        <v>0</v>
      </c>
      <c r="AO448" s="210">
        <f t="shared" si="54"/>
        <v>0</v>
      </c>
    </row>
    <row r="449" spans="1:41" s="208" customFormat="1" ht="20.100000000000001" customHeight="1" x14ac:dyDescent="0.25">
      <c r="A449" s="34"/>
      <c r="B449" s="34"/>
      <c r="C449" s="34"/>
      <c r="D449" s="34"/>
      <c r="E449" s="34"/>
      <c r="F449" s="34"/>
      <c r="G449" s="34"/>
      <c r="H449" s="34"/>
      <c r="I449" s="34"/>
      <c r="J449" s="34"/>
      <c r="K449" s="34"/>
      <c r="L449" s="34"/>
      <c r="M449" s="34"/>
      <c r="N449" s="34"/>
      <c r="O449" s="34"/>
      <c r="P449" s="34"/>
      <c r="Q449" s="34"/>
      <c r="R449" s="34"/>
      <c r="W449" s="232">
        <f t="shared" si="55"/>
        <v>49</v>
      </c>
      <c r="X449" s="347">
        <f t="shared" si="56"/>
        <v>0</v>
      </c>
      <c r="Y449" s="347">
        <f t="shared" si="57"/>
        <v>0</v>
      </c>
      <c r="Z449" s="347">
        <f t="shared" si="58"/>
        <v>0</v>
      </c>
      <c r="AA449" s="348">
        <f t="shared" si="59"/>
        <v>0</v>
      </c>
      <c r="AB449" s="348">
        <f t="shared" si="60"/>
        <v>0</v>
      </c>
      <c r="AC449" s="347">
        <f t="shared" si="61"/>
        <v>0</v>
      </c>
      <c r="AD449" s="348">
        <f t="shared" si="62"/>
        <v>0</v>
      </c>
      <c r="AE449" s="209"/>
      <c r="AF449" s="209"/>
      <c r="AG449" s="209"/>
      <c r="AH449" s="227">
        <v>49</v>
      </c>
      <c r="AI449" s="209">
        <v>0</v>
      </c>
      <c r="AJ449" s="225">
        <v>0</v>
      </c>
      <c r="AK449" s="209">
        <v>0</v>
      </c>
      <c r="AL449" s="210">
        <f t="shared" si="52"/>
        <v>0</v>
      </c>
      <c r="AM449" s="210">
        <f t="shared" si="53"/>
        <v>0</v>
      </c>
      <c r="AN449" s="210">
        <v>0</v>
      </c>
      <c r="AO449" s="210">
        <f t="shared" si="54"/>
        <v>0</v>
      </c>
    </row>
    <row r="450" spans="1:41" s="208" customFormat="1" ht="20.100000000000001" customHeight="1" x14ac:dyDescent="0.25">
      <c r="A450" s="34"/>
      <c r="B450" s="34"/>
      <c r="C450" s="34"/>
      <c r="D450" s="34"/>
      <c r="E450" s="34"/>
      <c r="F450" s="34"/>
      <c r="G450" s="34"/>
      <c r="H450" s="34"/>
      <c r="I450" s="34"/>
      <c r="J450" s="34"/>
      <c r="K450" s="34"/>
      <c r="L450" s="34"/>
      <c r="M450" s="34"/>
      <c r="N450" s="34"/>
      <c r="O450" s="34"/>
      <c r="P450" s="34"/>
      <c r="Q450" s="34"/>
      <c r="R450" s="34"/>
      <c r="W450" s="232">
        <f t="shared" si="55"/>
        <v>50</v>
      </c>
      <c r="X450" s="347">
        <f t="shared" si="56"/>
        <v>0</v>
      </c>
      <c r="Y450" s="347">
        <f t="shared" si="57"/>
        <v>0</v>
      </c>
      <c r="Z450" s="347">
        <f t="shared" si="58"/>
        <v>0</v>
      </c>
      <c r="AA450" s="348">
        <f t="shared" si="59"/>
        <v>0</v>
      </c>
      <c r="AB450" s="348">
        <f t="shared" si="60"/>
        <v>0</v>
      </c>
      <c r="AC450" s="347">
        <f t="shared" si="61"/>
        <v>0</v>
      </c>
      <c r="AD450" s="348">
        <f t="shared" si="62"/>
        <v>0</v>
      </c>
      <c r="AE450" s="209"/>
      <c r="AF450" s="209"/>
      <c r="AG450" s="209"/>
      <c r="AH450" s="227">
        <v>50</v>
      </c>
      <c r="AI450" s="209">
        <v>0</v>
      </c>
      <c r="AJ450" s="225">
        <v>0</v>
      </c>
      <c r="AK450" s="209">
        <v>0</v>
      </c>
      <c r="AL450" s="210">
        <f t="shared" si="52"/>
        <v>0</v>
      </c>
      <c r="AM450" s="210">
        <f t="shared" si="53"/>
        <v>0</v>
      </c>
      <c r="AN450" s="210">
        <v>0</v>
      </c>
      <c r="AO450" s="210">
        <f t="shared" si="54"/>
        <v>0</v>
      </c>
    </row>
    <row r="451" spans="1:41" s="208" customFormat="1" ht="20.100000000000001" customHeight="1" x14ac:dyDescent="0.25">
      <c r="A451" s="34"/>
      <c r="B451" s="34"/>
      <c r="C451" s="34"/>
      <c r="D451" s="34"/>
      <c r="E451" s="34"/>
      <c r="F451" s="34"/>
      <c r="G451" s="34"/>
      <c r="H451" s="34"/>
      <c r="I451" s="34"/>
      <c r="J451" s="34"/>
      <c r="K451" s="34"/>
      <c r="L451" s="34"/>
      <c r="M451" s="34"/>
      <c r="N451" s="34"/>
      <c r="O451" s="34"/>
      <c r="P451" s="34"/>
      <c r="Q451" s="34"/>
      <c r="R451" s="34"/>
      <c r="W451" s="232">
        <f t="shared" si="55"/>
        <v>51</v>
      </c>
      <c r="X451" s="347">
        <f t="shared" si="56"/>
        <v>0</v>
      </c>
      <c r="Y451" s="347">
        <f t="shared" si="57"/>
        <v>0</v>
      </c>
      <c r="Z451" s="347">
        <f t="shared" si="58"/>
        <v>0</v>
      </c>
      <c r="AA451" s="348">
        <f t="shared" si="59"/>
        <v>0</v>
      </c>
      <c r="AB451" s="348">
        <f t="shared" si="60"/>
        <v>0</v>
      </c>
      <c r="AC451" s="347">
        <f t="shared" si="61"/>
        <v>0</v>
      </c>
      <c r="AD451" s="348">
        <f t="shared" si="62"/>
        <v>0</v>
      </c>
      <c r="AE451" s="209"/>
      <c r="AF451" s="209"/>
      <c r="AG451" s="209"/>
      <c r="AH451" s="227">
        <v>51</v>
      </c>
      <c r="AI451" s="209">
        <v>0</v>
      </c>
      <c r="AJ451" s="225">
        <v>0</v>
      </c>
      <c r="AK451" s="209">
        <v>0</v>
      </c>
      <c r="AL451" s="210">
        <f t="shared" si="52"/>
        <v>0</v>
      </c>
      <c r="AM451" s="210">
        <f t="shared" si="53"/>
        <v>0</v>
      </c>
      <c r="AN451" s="210">
        <v>0</v>
      </c>
      <c r="AO451" s="210">
        <f t="shared" si="54"/>
        <v>0</v>
      </c>
    </row>
    <row r="452" spans="1:41" s="208" customFormat="1" ht="20.100000000000001" customHeight="1" x14ac:dyDescent="0.25">
      <c r="A452" s="34"/>
      <c r="B452" s="34"/>
      <c r="C452" s="34"/>
      <c r="D452" s="34"/>
      <c r="E452" s="34"/>
      <c r="F452" s="34"/>
      <c r="G452" s="34"/>
      <c r="H452" s="34"/>
      <c r="I452" s="34"/>
      <c r="J452" s="34"/>
      <c r="K452" s="34"/>
      <c r="L452" s="34"/>
      <c r="M452" s="34"/>
      <c r="N452" s="34"/>
      <c r="O452" s="34"/>
      <c r="P452" s="34"/>
      <c r="Q452" s="34"/>
      <c r="R452" s="34"/>
      <c r="W452" s="232">
        <f t="shared" si="55"/>
        <v>52</v>
      </c>
      <c r="X452" s="347">
        <f t="shared" si="56"/>
        <v>0</v>
      </c>
      <c r="Y452" s="347">
        <f t="shared" si="57"/>
        <v>0</v>
      </c>
      <c r="Z452" s="347">
        <f t="shared" si="58"/>
        <v>0</v>
      </c>
      <c r="AA452" s="348">
        <f t="shared" si="59"/>
        <v>0</v>
      </c>
      <c r="AB452" s="348">
        <f t="shared" si="60"/>
        <v>0</v>
      </c>
      <c r="AC452" s="347">
        <f t="shared" si="61"/>
        <v>0</v>
      </c>
      <c r="AD452" s="348">
        <f t="shared" si="62"/>
        <v>0</v>
      </c>
      <c r="AE452" s="209"/>
      <c r="AF452" s="209"/>
      <c r="AG452" s="209"/>
      <c r="AH452" s="227">
        <v>52</v>
      </c>
      <c r="AI452" s="209">
        <v>0</v>
      </c>
      <c r="AJ452" s="225">
        <v>0</v>
      </c>
      <c r="AK452" s="209">
        <v>0</v>
      </c>
      <c r="AL452" s="210">
        <f t="shared" si="52"/>
        <v>0</v>
      </c>
      <c r="AM452" s="210">
        <f t="shared" si="53"/>
        <v>0</v>
      </c>
      <c r="AN452" s="210">
        <v>0</v>
      </c>
      <c r="AO452" s="210">
        <f t="shared" si="54"/>
        <v>0</v>
      </c>
    </row>
    <row r="453" spans="1:41" s="208" customFormat="1" ht="20.100000000000001" customHeight="1" x14ac:dyDescent="0.25">
      <c r="A453" s="34"/>
      <c r="B453" s="34"/>
      <c r="C453" s="34"/>
      <c r="D453" s="34"/>
      <c r="E453" s="34"/>
      <c r="F453" s="34"/>
      <c r="G453" s="34"/>
      <c r="H453" s="34"/>
      <c r="I453" s="34"/>
      <c r="J453" s="34"/>
      <c r="K453" s="34"/>
      <c r="L453" s="34"/>
      <c r="M453" s="34"/>
      <c r="N453" s="34"/>
      <c r="O453" s="34"/>
      <c r="P453" s="34"/>
      <c r="Q453" s="34"/>
      <c r="R453" s="34"/>
      <c r="W453" s="232">
        <f t="shared" si="55"/>
        <v>53</v>
      </c>
      <c r="X453" s="347">
        <f t="shared" si="56"/>
        <v>0</v>
      </c>
      <c r="Y453" s="347">
        <f t="shared" si="57"/>
        <v>0</v>
      </c>
      <c r="Z453" s="347">
        <f t="shared" si="58"/>
        <v>0</v>
      </c>
      <c r="AA453" s="348">
        <f t="shared" si="59"/>
        <v>0</v>
      </c>
      <c r="AB453" s="348">
        <f t="shared" si="60"/>
        <v>0</v>
      </c>
      <c r="AC453" s="347">
        <f t="shared" si="61"/>
        <v>0</v>
      </c>
      <c r="AD453" s="348">
        <f t="shared" si="62"/>
        <v>0</v>
      </c>
      <c r="AE453" s="209"/>
      <c r="AF453" s="209"/>
      <c r="AG453" s="209"/>
      <c r="AH453" s="227">
        <v>53</v>
      </c>
      <c r="AI453" s="209">
        <v>0</v>
      </c>
      <c r="AJ453" s="225">
        <v>0</v>
      </c>
      <c r="AK453" s="209">
        <v>0</v>
      </c>
      <c r="AL453" s="210">
        <f t="shared" si="52"/>
        <v>0</v>
      </c>
      <c r="AM453" s="210">
        <f t="shared" si="53"/>
        <v>0</v>
      </c>
      <c r="AN453" s="210">
        <v>0</v>
      </c>
      <c r="AO453" s="210">
        <f t="shared" si="54"/>
        <v>0</v>
      </c>
    </row>
    <row r="454" spans="1:41" s="208" customFormat="1" ht="20.100000000000001" customHeight="1" x14ac:dyDescent="0.25">
      <c r="A454" s="34"/>
      <c r="B454" s="34"/>
      <c r="C454" s="34"/>
      <c r="D454" s="34"/>
      <c r="E454" s="34"/>
      <c r="F454" s="34"/>
      <c r="G454" s="34"/>
      <c r="H454" s="34"/>
      <c r="I454" s="34"/>
      <c r="J454" s="34"/>
      <c r="K454" s="34"/>
      <c r="L454" s="34"/>
      <c r="M454" s="34"/>
      <c r="N454" s="34"/>
      <c r="O454" s="34"/>
      <c r="P454" s="34"/>
      <c r="Q454" s="34"/>
      <c r="R454" s="34"/>
      <c r="W454" s="232">
        <f t="shared" si="55"/>
        <v>54</v>
      </c>
      <c r="X454" s="347">
        <f t="shared" si="56"/>
        <v>0</v>
      </c>
      <c r="Y454" s="347">
        <f t="shared" si="57"/>
        <v>0</v>
      </c>
      <c r="Z454" s="347">
        <f t="shared" si="58"/>
        <v>0</v>
      </c>
      <c r="AA454" s="348">
        <f t="shared" si="59"/>
        <v>0</v>
      </c>
      <c r="AB454" s="348">
        <f t="shared" si="60"/>
        <v>0</v>
      </c>
      <c r="AC454" s="347">
        <f t="shared" si="61"/>
        <v>0</v>
      </c>
      <c r="AD454" s="348">
        <f t="shared" si="62"/>
        <v>0</v>
      </c>
      <c r="AE454" s="209"/>
      <c r="AF454" s="209"/>
      <c r="AG454" s="209"/>
      <c r="AH454" s="227">
        <v>54</v>
      </c>
      <c r="AI454" s="209">
        <v>0</v>
      </c>
      <c r="AJ454" s="225">
        <v>0</v>
      </c>
      <c r="AK454" s="209">
        <v>0</v>
      </c>
      <c r="AL454" s="210">
        <f t="shared" si="52"/>
        <v>0</v>
      </c>
      <c r="AM454" s="210">
        <f t="shared" si="53"/>
        <v>0</v>
      </c>
      <c r="AN454" s="210">
        <v>0</v>
      </c>
      <c r="AO454" s="210">
        <f t="shared" si="54"/>
        <v>0</v>
      </c>
    </row>
    <row r="455" spans="1:41" s="208" customFormat="1" ht="20.100000000000001" customHeight="1" x14ac:dyDescent="0.25">
      <c r="A455" s="34"/>
      <c r="B455" s="34"/>
      <c r="C455" s="34"/>
      <c r="D455" s="34"/>
      <c r="E455" s="34"/>
      <c r="F455" s="34"/>
      <c r="G455" s="34"/>
      <c r="H455" s="34"/>
      <c r="I455" s="34"/>
      <c r="J455" s="34"/>
      <c r="K455" s="34"/>
      <c r="L455" s="34"/>
      <c r="M455" s="34"/>
      <c r="N455" s="34"/>
      <c r="O455" s="34"/>
      <c r="P455" s="34"/>
      <c r="Q455" s="34"/>
      <c r="R455" s="34"/>
      <c r="W455" s="232">
        <f t="shared" si="55"/>
        <v>55</v>
      </c>
      <c r="X455" s="347">
        <f t="shared" si="56"/>
        <v>0</v>
      </c>
      <c r="Y455" s="347">
        <f t="shared" si="57"/>
        <v>0</v>
      </c>
      <c r="Z455" s="347">
        <f t="shared" si="58"/>
        <v>0</v>
      </c>
      <c r="AA455" s="348">
        <f t="shared" si="59"/>
        <v>0</v>
      </c>
      <c r="AB455" s="348">
        <f t="shared" si="60"/>
        <v>0</v>
      </c>
      <c r="AC455" s="347">
        <f t="shared" si="61"/>
        <v>0</v>
      </c>
      <c r="AD455" s="348">
        <f t="shared" si="62"/>
        <v>0</v>
      </c>
      <c r="AE455" s="209"/>
      <c r="AF455" s="209"/>
      <c r="AG455" s="209"/>
      <c r="AH455" s="227">
        <v>55</v>
      </c>
      <c r="AI455" s="209">
        <v>0</v>
      </c>
      <c r="AJ455" s="225">
        <v>0</v>
      </c>
      <c r="AK455" s="209">
        <v>0</v>
      </c>
      <c r="AL455" s="210">
        <f t="shared" si="52"/>
        <v>0</v>
      </c>
      <c r="AM455" s="210">
        <f t="shared" si="53"/>
        <v>0</v>
      </c>
      <c r="AN455" s="210">
        <v>0</v>
      </c>
      <c r="AO455" s="210">
        <f t="shared" si="54"/>
        <v>0</v>
      </c>
    </row>
    <row r="456" spans="1:41" s="208" customFormat="1" ht="20.100000000000001" customHeight="1" x14ac:dyDescent="0.25">
      <c r="A456" s="34"/>
      <c r="B456" s="34"/>
      <c r="C456" s="34"/>
      <c r="D456" s="34"/>
      <c r="E456" s="34"/>
      <c r="F456" s="34"/>
      <c r="G456" s="34"/>
      <c r="H456" s="34"/>
      <c r="I456" s="34"/>
      <c r="J456" s="34"/>
      <c r="K456" s="34"/>
      <c r="L456" s="34"/>
      <c r="M456" s="34"/>
      <c r="N456" s="34"/>
      <c r="O456" s="34"/>
      <c r="P456" s="34"/>
      <c r="Q456" s="34"/>
      <c r="R456" s="34"/>
      <c r="W456" s="232">
        <f t="shared" si="55"/>
        <v>56</v>
      </c>
      <c r="X456" s="347">
        <f t="shared" si="56"/>
        <v>0</v>
      </c>
      <c r="Y456" s="347">
        <f t="shared" si="57"/>
        <v>0</v>
      </c>
      <c r="Z456" s="347">
        <f t="shared" si="58"/>
        <v>0</v>
      </c>
      <c r="AA456" s="348">
        <f t="shared" si="59"/>
        <v>0</v>
      </c>
      <c r="AB456" s="348">
        <f t="shared" si="60"/>
        <v>0</v>
      </c>
      <c r="AC456" s="347">
        <f t="shared" si="61"/>
        <v>0</v>
      </c>
      <c r="AD456" s="348">
        <f t="shared" si="62"/>
        <v>0</v>
      </c>
      <c r="AE456" s="209"/>
      <c r="AF456" s="209"/>
      <c r="AG456" s="209"/>
      <c r="AH456" s="227">
        <v>56</v>
      </c>
      <c r="AI456" s="209">
        <v>0</v>
      </c>
      <c r="AJ456" s="225">
        <v>0</v>
      </c>
      <c r="AK456" s="209">
        <v>0</v>
      </c>
      <c r="AL456" s="210">
        <f t="shared" si="52"/>
        <v>0</v>
      </c>
      <c r="AM456" s="210">
        <f t="shared" si="53"/>
        <v>0</v>
      </c>
      <c r="AN456" s="210">
        <v>0</v>
      </c>
      <c r="AO456" s="210">
        <f t="shared" si="54"/>
        <v>0</v>
      </c>
    </row>
    <row r="457" spans="1:41" ht="20.100000000000001" customHeight="1" x14ac:dyDescent="0.25">
      <c r="W457" s="232">
        <f t="shared" si="55"/>
        <v>57</v>
      </c>
      <c r="X457" s="347">
        <f t="shared" si="56"/>
        <v>0</v>
      </c>
      <c r="Y457" s="347">
        <f t="shared" si="57"/>
        <v>0</v>
      </c>
      <c r="Z457" s="347">
        <f t="shared" si="58"/>
        <v>0</v>
      </c>
      <c r="AA457" s="348">
        <f t="shared" si="59"/>
        <v>0</v>
      </c>
      <c r="AB457" s="348">
        <f t="shared" si="60"/>
        <v>0</v>
      </c>
      <c r="AC457" s="347">
        <f t="shared" si="61"/>
        <v>0</v>
      </c>
      <c r="AD457" s="348">
        <f t="shared" si="62"/>
        <v>0</v>
      </c>
      <c r="AH457" s="227">
        <v>57</v>
      </c>
      <c r="AI457" s="209">
        <v>0</v>
      </c>
      <c r="AJ457" s="225">
        <v>0</v>
      </c>
      <c r="AK457" s="209">
        <v>0</v>
      </c>
      <c r="AL457" s="210">
        <f t="shared" si="52"/>
        <v>0</v>
      </c>
      <c r="AM457" s="210">
        <f t="shared" si="53"/>
        <v>0</v>
      </c>
      <c r="AN457" s="210">
        <v>0</v>
      </c>
      <c r="AO457" s="210">
        <f t="shared" si="54"/>
        <v>0</v>
      </c>
    </row>
    <row r="458" spans="1:41" ht="20.100000000000001" customHeight="1" x14ac:dyDescent="0.25">
      <c r="W458" s="232">
        <f t="shared" si="55"/>
        <v>58</v>
      </c>
      <c r="X458" s="347">
        <f t="shared" si="56"/>
        <v>0</v>
      </c>
      <c r="Y458" s="347">
        <f t="shared" si="57"/>
        <v>0</v>
      </c>
      <c r="Z458" s="347">
        <f t="shared" si="58"/>
        <v>0</v>
      </c>
      <c r="AA458" s="348">
        <f t="shared" si="59"/>
        <v>0</v>
      </c>
      <c r="AB458" s="348">
        <f t="shared" si="60"/>
        <v>0</v>
      </c>
      <c r="AC458" s="347">
        <f t="shared" si="61"/>
        <v>0</v>
      </c>
      <c r="AD458" s="348">
        <f t="shared" si="62"/>
        <v>0</v>
      </c>
      <c r="AH458" s="227">
        <v>58</v>
      </c>
      <c r="AI458" s="209">
        <v>0</v>
      </c>
      <c r="AJ458" s="225">
        <v>0</v>
      </c>
      <c r="AK458" s="209">
        <v>0</v>
      </c>
      <c r="AL458" s="210">
        <f t="shared" si="52"/>
        <v>0</v>
      </c>
      <c r="AM458" s="210">
        <f t="shared" si="53"/>
        <v>0</v>
      </c>
      <c r="AN458" s="210">
        <v>0</v>
      </c>
      <c r="AO458" s="210">
        <f t="shared" si="54"/>
        <v>0</v>
      </c>
    </row>
    <row r="459" spans="1:41" ht="20.100000000000001" customHeight="1" x14ac:dyDescent="0.25">
      <c r="W459" s="232">
        <f t="shared" si="55"/>
        <v>59</v>
      </c>
      <c r="X459" s="347">
        <f t="shared" si="56"/>
        <v>0</v>
      </c>
      <c r="Y459" s="347">
        <f t="shared" si="57"/>
        <v>0</v>
      </c>
      <c r="Z459" s="347">
        <f t="shared" si="58"/>
        <v>0</v>
      </c>
      <c r="AA459" s="348">
        <f t="shared" si="59"/>
        <v>0</v>
      </c>
      <c r="AB459" s="348">
        <f t="shared" si="60"/>
        <v>0</v>
      </c>
      <c r="AC459" s="347">
        <f t="shared" si="61"/>
        <v>0</v>
      </c>
      <c r="AD459" s="348">
        <f t="shared" si="62"/>
        <v>0</v>
      </c>
      <c r="AH459" s="227">
        <v>59</v>
      </c>
      <c r="AI459" s="209">
        <v>0</v>
      </c>
      <c r="AJ459" s="225">
        <v>0</v>
      </c>
      <c r="AK459" s="209">
        <v>0</v>
      </c>
      <c r="AL459" s="210">
        <f t="shared" si="52"/>
        <v>0</v>
      </c>
      <c r="AM459" s="210">
        <f t="shared" si="53"/>
        <v>0</v>
      </c>
      <c r="AN459" s="210">
        <v>0</v>
      </c>
      <c r="AO459" s="210">
        <f t="shared" si="54"/>
        <v>0</v>
      </c>
    </row>
    <row r="460" spans="1:41" ht="20.100000000000001" customHeight="1" x14ac:dyDescent="0.25">
      <c r="W460" s="232">
        <f t="shared" si="55"/>
        <v>60</v>
      </c>
      <c r="X460" s="347">
        <f t="shared" si="56"/>
        <v>0</v>
      </c>
      <c r="Y460" s="347">
        <f t="shared" si="57"/>
        <v>0</v>
      </c>
      <c r="Z460" s="347">
        <f t="shared" si="58"/>
        <v>0</v>
      </c>
      <c r="AA460" s="348">
        <f t="shared" si="59"/>
        <v>0</v>
      </c>
      <c r="AB460" s="348">
        <f t="shared" si="60"/>
        <v>0</v>
      </c>
      <c r="AC460" s="347">
        <f t="shared" si="61"/>
        <v>0</v>
      </c>
      <c r="AD460" s="348">
        <f t="shared" si="62"/>
        <v>0</v>
      </c>
      <c r="AH460" s="227">
        <v>60</v>
      </c>
      <c r="AI460" s="209">
        <v>0</v>
      </c>
      <c r="AJ460" s="225">
        <v>0</v>
      </c>
      <c r="AK460" s="209">
        <v>0</v>
      </c>
      <c r="AL460" s="210">
        <f t="shared" si="52"/>
        <v>0</v>
      </c>
      <c r="AM460" s="210">
        <f t="shared" si="53"/>
        <v>0</v>
      </c>
      <c r="AN460" s="210">
        <v>0</v>
      </c>
      <c r="AO460" s="210">
        <f t="shared" si="54"/>
        <v>0</v>
      </c>
    </row>
    <row r="461" spans="1:41" ht="20.100000000000001" customHeight="1" x14ac:dyDescent="0.25">
      <c r="W461" s="232">
        <f t="shared" si="55"/>
        <v>61</v>
      </c>
      <c r="X461" s="347">
        <f t="shared" si="56"/>
        <v>0</v>
      </c>
      <c r="Y461" s="347">
        <f t="shared" si="57"/>
        <v>0</v>
      </c>
      <c r="Z461" s="347">
        <f t="shared" si="58"/>
        <v>0</v>
      </c>
      <c r="AA461" s="348">
        <f t="shared" si="59"/>
        <v>0</v>
      </c>
      <c r="AB461" s="348">
        <f t="shared" si="60"/>
        <v>0</v>
      </c>
      <c r="AC461" s="347">
        <f t="shared" si="61"/>
        <v>0</v>
      </c>
      <c r="AD461" s="348">
        <f t="shared" si="62"/>
        <v>0</v>
      </c>
      <c r="AH461" s="227">
        <v>61</v>
      </c>
      <c r="AI461" s="209">
        <v>0</v>
      </c>
      <c r="AJ461" s="225">
        <v>0</v>
      </c>
      <c r="AK461" s="209">
        <v>0</v>
      </c>
      <c r="AL461" s="210">
        <f t="shared" si="52"/>
        <v>0</v>
      </c>
      <c r="AM461" s="210">
        <f t="shared" si="53"/>
        <v>0</v>
      </c>
      <c r="AN461" s="210">
        <v>0</v>
      </c>
      <c r="AO461" s="210">
        <f t="shared" si="54"/>
        <v>0</v>
      </c>
    </row>
    <row r="462" spans="1:41" ht="20.100000000000001" customHeight="1" x14ac:dyDescent="0.25">
      <c r="W462" s="232">
        <f t="shared" si="55"/>
        <v>62</v>
      </c>
      <c r="X462" s="347">
        <f t="shared" si="56"/>
        <v>0</v>
      </c>
      <c r="Y462" s="347">
        <f t="shared" si="57"/>
        <v>0</v>
      </c>
      <c r="Z462" s="347">
        <f t="shared" si="58"/>
        <v>0</v>
      </c>
      <c r="AA462" s="348">
        <f t="shared" si="59"/>
        <v>0</v>
      </c>
      <c r="AB462" s="348">
        <f t="shared" si="60"/>
        <v>0</v>
      </c>
      <c r="AC462" s="347">
        <f t="shared" si="61"/>
        <v>0</v>
      </c>
      <c r="AD462" s="348">
        <f t="shared" si="62"/>
        <v>0</v>
      </c>
      <c r="AH462" s="227">
        <v>62</v>
      </c>
      <c r="AI462" s="209">
        <v>0</v>
      </c>
      <c r="AJ462" s="225">
        <v>0</v>
      </c>
      <c r="AK462" s="209">
        <v>0</v>
      </c>
      <c r="AL462" s="210">
        <f t="shared" si="52"/>
        <v>0</v>
      </c>
      <c r="AM462" s="210">
        <f t="shared" si="53"/>
        <v>0</v>
      </c>
      <c r="AN462" s="210">
        <v>0</v>
      </c>
      <c r="AO462" s="210">
        <f t="shared" si="54"/>
        <v>0</v>
      </c>
    </row>
    <row r="463" spans="1:41" ht="20.100000000000001" customHeight="1" x14ac:dyDescent="0.25">
      <c r="W463" s="232">
        <f t="shared" si="55"/>
        <v>63</v>
      </c>
      <c r="X463" s="347">
        <f t="shared" si="56"/>
        <v>0</v>
      </c>
      <c r="Y463" s="347">
        <f t="shared" si="57"/>
        <v>0</v>
      </c>
      <c r="Z463" s="347">
        <f t="shared" si="58"/>
        <v>0</v>
      </c>
      <c r="AA463" s="348">
        <f t="shared" si="59"/>
        <v>0</v>
      </c>
      <c r="AB463" s="348">
        <f t="shared" si="60"/>
        <v>0</v>
      </c>
      <c r="AC463" s="347">
        <f t="shared" si="61"/>
        <v>0</v>
      </c>
      <c r="AD463" s="348">
        <f t="shared" si="62"/>
        <v>0</v>
      </c>
      <c r="AH463" s="227">
        <v>63</v>
      </c>
      <c r="AI463" s="209">
        <v>0</v>
      </c>
      <c r="AJ463" s="225">
        <v>0</v>
      </c>
      <c r="AK463" s="209">
        <v>0</v>
      </c>
      <c r="AL463" s="210">
        <f t="shared" si="52"/>
        <v>0</v>
      </c>
      <c r="AM463" s="210">
        <f t="shared" si="53"/>
        <v>0</v>
      </c>
      <c r="AN463" s="210">
        <v>0</v>
      </c>
      <c r="AO463" s="210">
        <f t="shared" si="54"/>
        <v>0</v>
      </c>
    </row>
    <row r="464" spans="1:41" ht="20.100000000000001" customHeight="1" x14ac:dyDescent="0.25">
      <c r="W464" s="232">
        <f t="shared" si="55"/>
        <v>64</v>
      </c>
      <c r="X464" s="347">
        <f t="shared" si="56"/>
        <v>0</v>
      </c>
      <c r="Y464" s="347">
        <f t="shared" si="57"/>
        <v>0</v>
      </c>
      <c r="Z464" s="347">
        <f t="shared" si="58"/>
        <v>0</v>
      </c>
      <c r="AA464" s="348">
        <f t="shared" si="59"/>
        <v>0</v>
      </c>
      <c r="AB464" s="348">
        <f t="shared" si="60"/>
        <v>0</v>
      </c>
      <c r="AC464" s="347">
        <f t="shared" si="61"/>
        <v>0</v>
      </c>
      <c r="AD464" s="348">
        <f t="shared" si="62"/>
        <v>0</v>
      </c>
      <c r="AH464" s="227">
        <v>64</v>
      </c>
      <c r="AI464" s="209">
        <v>0</v>
      </c>
      <c r="AJ464" s="225">
        <v>0</v>
      </c>
      <c r="AK464" s="209">
        <v>0</v>
      </c>
      <c r="AL464" s="210">
        <f t="shared" ref="AL464:AL480" si="63">AN464</f>
        <v>0</v>
      </c>
      <c r="AM464" s="210">
        <f t="shared" ref="AM464:AM480" si="64">AK464</f>
        <v>0</v>
      </c>
      <c r="AN464" s="210">
        <v>0</v>
      </c>
      <c r="AO464" s="210">
        <f t="shared" ref="AO464:AO480" si="65">AI464</f>
        <v>0</v>
      </c>
    </row>
    <row r="465" spans="23:41" ht="20.100000000000001" customHeight="1" x14ac:dyDescent="0.25">
      <c r="W465" s="232">
        <f t="shared" ref="W465:W480" si="66">AH465</f>
        <v>65</v>
      </c>
      <c r="X465" s="347">
        <f t="shared" ref="X465:X480" si="67">AI465/100</f>
        <v>0</v>
      </c>
      <c r="Y465" s="347">
        <f t="shared" ref="Y465:Y480" si="68">AJ465/100</f>
        <v>0</v>
      </c>
      <c r="Z465" s="347">
        <f t="shared" ref="Z465:Z480" si="69">AK465/100</f>
        <v>0</v>
      </c>
      <c r="AA465" s="348">
        <f t="shared" ref="AA465:AA480" si="70">AC465</f>
        <v>0</v>
      </c>
      <c r="AB465" s="348">
        <f t="shared" ref="AB465:AB480" si="71">Z465</f>
        <v>0</v>
      </c>
      <c r="AC465" s="347">
        <f t="shared" ref="AC465:AC480" si="72">AN465/100</f>
        <v>0</v>
      </c>
      <c r="AD465" s="348">
        <f t="shared" ref="AD465:AD480" si="73">X465</f>
        <v>0</v>
      </c>
      <c r="AH465" s="227">
        <v>65</v>
      </c>
      <c r="AI465" s="209">
        <v>0</v>
      </c>
      <c r="AJ465" s="225">
        <v>0</v>
      </c>
      <c r="AK465" s="209">
        <v>0</v>
      </c>
      <c r="AL465" s="210">
        <f t="shared" si="63"/>
        <v>0</v>
      </c>
      <c r="AM465" s="210">
        <f t="shared" si="64"/>
        <v>0</v>
      </c>
      <c r="AN465" s="210">
        <v>0</v>
      </c>
      <c r="AO465" s="210">
        <f t="shared" si="65"/>
        <v>0</v>
      </c>
    </row>
    <row r="466" spans="23:41" ht="20.100000000000001" customHeight="1" x14ac:dyDescent="0.25">
      <c r="W466" s="232">
        <f t="shared" si="66"/>
        <v>66</v>
      </c>
      <c r="X466" s="347">
        <f t="shared" si="67"/>
        <v>0</v>
      </c>
      <c r="Y466" s="347">
        <f t="shared" si="68"/>
        <v>0</v>
      </c>
      <c r="Z466" s="347">
        <f t="shared" si="69"/>
        <v>0</v>
      </c>
      <c r="AA466" s="348">
        <f t="shared" si="70"/>
        <v>0</v>
      </c>
      <c r="AB466" s="348">
        <f t="shared" si="71"/>
        <v>0</v>
      </c>
      <c r="AC466" s="347">
        <f t="shared" si="72"/>
        <v>0</v>
      </c>
      <c r="AD466" s="348">
        <f t="shared" si="73"/>
        <v>0</v>
      </c>
      <c r="AH466" s="227">
        <v>66</v>
      </c>
      <c r="AI466" s="209">
        <v>0</v>
      </c>
      <c r="AJ466" s="225">
        <v>0</v>
      </c>
      <c r="AK466" s="209">
        <v>0</v>
      </c>
      <c r="AL466" s="210">
        <f t="shared" si="63"/>
        <v>0</v>
      </c>
      <c r="AM466" s="210">
        <f t="shared" si="64"/>
        <v>0</v>
      </c>
      <c r="AN466" s="210">
        <v>0</v>
      </c>
      <c r="AO466" s="210">
        <f t="shared" si="65"/>
        <v>0</v>
      </c>
    </row>
    <row r="467" spans="23:41" ht="20.100000000000001" customHeight="1" x14ac:dyDescent="0.25">
      <c r="W467" s="232">
        <f t="shared" si="66"/>
        <v>67</v>
      </c>
      <c r="X467" s="347">
        <f t="shared" si="67"/>
        <v>0</v>
      </c>
      <c r="Y467" s="347">
        <f t="shared" si="68"/>
        <v>0</v>
      </c>
      <c r="Z467" s="347">
        <f t="shared" si="69"/>
        <v>0</v>
      </c>
      <c r="AA467" s="348">
        <f t="shared" si="70"/>
        <v>0</v>
      </c>
      <c r="AB467" s="348">
        <f t="shared" si="71"/>
        <v>0</v>
      </c>
      <c r="AC467" s="347">
        <f t="shared" si="72"/>
        <v>0</v>
      </c>
      <c r="AD467" s="348">
        <f t="shared" si="73"/>
        <v>0</v>
      </c>
      <c r="AH467" s="227">
        <v>67</v>
      </c>
      <c r="AI467" s="209">
        <v>0</v>
      </c>
      <c r="AJ467" s="225">
        <v>0</v>
      </c>
      <c r="AK467" s="209">
        <v>0</v>
      </c>
      <c r="AL467" s="210">
        <f t="shared" si="63"/>
        <v>0</v>
      </c>
      <c r="AM467" s="210">
        <f t="shared" si="64"/>
        <v>0</v>
      </c>
      <c r="AN467" s="210">
        <v>0</v>
      </c>
      <c r="AO467" s="210">
        <f t="shared" si="65"/>
        <v>0</v>
      </c>
    </row>
    <row r="468" spans="23:41" ht="20.100000000000001" customHeight="1" x14ac:dyDescent="0.25">
      <c r="W468" s="232">
        <f t="shared" si="66"/>
        <v>68</v>
      </c>
      <c r="X468" s="347">
        <f t="shared" si="67"/>
        <v>0</v>
      </c>
      <c r="Y468" s="347">
        <f t="shared" si="68"/>
        <v>0</v>
      </c>
      <c r="Z468" s="347">
        <f t="shared" si="69"/>
        <v>0</v>
      </c>
      <c r="AA468" s="348">
        <f t="shared" si="70"/>
        <v>0</v>
      </c>
      <c r="AB468" s="348">
        <f t="shared" si="71"/>
        <v>0</v>
      </c>
      <c r="AC468" s="347">
        <f t="shared" si="72"/>
        <v>0</v>
      </c>
      <c r="AD468" s="348">
        <f t="shared" si="73"/>
        <v>0</v>
      </c>
      <c r="AH468" s="227">
        <v>68</v>
      </c>
      <c r="AI468" s="209">
        <v>0</v>
      </c>
      <c r="AJ468" s="225">
        <v>0</v>
      </c>
      <c r="AK468" s="209">
        <v>0</v>
      </c>
      <c r="AL468" s="210">
        <f t="shared" si="63"/>
        <v>0</v>
      </c>
      <c r="AM468" s="210">
        <f t="shared" si="64"/>
        <v>0</v>
      </c>
      <c r="AN468" s="210">
        <v>0</v>
      </c>
      <c r="AO468" s="210">
        <f t="shared" si="65"/>
        <v>0</v>
      </c>
    </row>
    <row r="469" spans="23:41" ht="20.100000000000001" customHeight="1" x14ac:dyDescent="0.25">
      <c r="W469" s="232">
        <f t="shared" si="66"/>
        <v>69</v>
      </c>
      <c r="X469" s="347">
        <f t="shared" si="67"/>
        <v>0</v>
      </c>
      <c r="Y469" s="347">
        <f t="shared" si="68"/>
        <v>0</v>
      </c>
      <c r="Z469" s="347">
        <f t="shared" si="69"/>
        <v>0</v>
      </c>
      <c r="AA469" s="348">
        <f t="shared" si="70"/>
        <v>0</v>
      </c>
      <c r="AB469" s="348">
        <f t="shared" si="71"/>
        <v>0</v>
      </c>
      <c r="AC469" s="347">
        <f t="shared" si="72"/>
        <v>0</v>
      </c>
      <c r="AD469" s="348">
        <f t="shared" si="73"/>
        <v>0</v>
      </c>
      <c r="AH469" s="227">
        <v>69</v>
      </c>
      <c r="AI469" s="209">
        <v>0</v>
      </c>
      <c r="AJ469" s="225">
        <v>0</v>
      </c>
      <c r="AK469" s="209">
        <v>0</v>
      </c>
      <c r="AL469" s="210">
        <f t="shared" si="63"/>
        <v>0</v>
      </c>
      <c r="AM469" s="210">
        <f t="shared" si="64"/>
        <v>0</v>
      </c>
      <c r="AN469" s="210">
        <v>0</v>
      </c>
      <c r="AO469" s="210">
        <f t="shared" si="65"/>
        <v>0</v>
      </c>
    </row>
    <row r="470" spans="23:41" ht="20.100000000000001" customHeight="1" x14ac:dyDescent="0.25">
      <c r="W470" s="232">
        <f t="shared" si="66"/>
        <v>70</v>
      </c>
      <c r="X470" s="347">
        <f t="shared" si="67"/>
        <v>0</v>
      </c>
      <c r="Y470" s="347">
        <f t="shared" si="68"/>
        <v>0</v>
      </c>
      <c r="Z470" s="347">
        <f t="shared" si="69"/>
        <v>0</v>
      </c>
      <c r="AA470" s="348">
        <f t="shared" si="70"/>
        <v>0</v>
      </c>
      <c r="AB470" s="348">
        <f t="shared" si="71"/>
        <v>0</v>
      </c>
      <c r="AC470" s="347">
        <f t="shared" si="72"/>
        <v>0</v>
      </c>
      <c r="AD470" s="348">
        <f t="shared" si="73"/>
        <v>0</v>
      </c>
      <c r="AH470" s="227">
        <v>70</v>
      </c>
      <c r="AI470" s="209">
        <v>0</v>
      </c>
      <c r="AJ470" s="225">
        <v>0</v>
      </c>
      <c r="AK470" s="209">
        <v>0</v>
      </c>
      <c r="AL470" s="210">
        <f t="shared" si="63"/>
        <v>0</v>
      </c>
      <c r="AM470" s="210">
        <f t="shared" si="64"/>
        <v>0</v>
      </c>
      <c r="AN470" s="210">
        <v>0</v>
      </c>
      <c r="AO470" s="210">
        <f t="shared" si="65"/>
        <v>0</v>
      </c>
    </row>
    <row r="471" spans="23:41" ht="20.100000000000001" customHeight="1" x14ac:dyDescent="0.25">
      <c r="W471" s="232">
        <f t="shared" si="66"/>
        <v>71</v>
      </c>
      <c r="X471" s="347">
        <f t="shared" si="67"/>
        <v>0</v>
      </c>
      <c r="Y471" s="347">
        <f t="shared" si="68"/>
        <v>0</v>
      </c>
      <c r="Z471" s="347">
        <f t="shared" si="69"/>
        <v>0</v>
      </c>
      <c r="AA471" s="348">
        <f t="shared" si="70"/>
        <v>0</v>
      </c>
      <c r="AB471" s="348">
        <f t="shared" si="71"/>
        <v>0</v>
      </c>
      <c r="AC471" s="347">
        <f t="shared" si="72"/>
        <v>0</v>
      </c>
      <c r="AD471" s="348">
        <f t="shared" si="73"/>
        <v>0</v>
      </c>
      <c r="AH471" s="227">
        <v>71</v>
      </c>
      <c r="AI471" s="209">
        <v>0</v>
      </c>
      <c r="AJ471" s="225">
        <v>0</v>
      </c>
      <c r="AK471" s="209">
        <v>0</v>
      </c>
      <c r="AL471" s="210">
        <f t="shared" si="63"/>
        <v>0</v>
      </c>
      <c r="AM471" s="210">
        <f t="shared" si="64"/>
        <v>0</v>
      </c>
      <c r="AN471" s="210">
        <v>0</v>
      </c>
      <c r="AO471" s="210">
        <f t="shared" si="65"/>
        <v>0</v>
      </c>
    </row>
    <row r="472" spans="23:41" ht="20.100000000000001" customHeight="1" x14ac:dyDescent="0.25">
      <c r="W472" s="232">
        <f t="shared" si="66"/>
        <v>72</v>
      </c>
      <c r="X472" s="347">
        <f t="shared" si="67"/>
        <v>0</v>
      </c>
      <c r="Y472" s="347">
        <f t="shared" si="68"/>
        <v>0</v>
      </c>
      <c r="Z472" s="347">
        <f t="shared" si="69"/>
        <v>0</v>
      </c>
      <c r="AA472" s="348">
        <f t="shared" si="70"/>
        <v>0</v>
      </c>
      <c r="AB472" s="348">
        <f t="shared" si="71"/>
        <v>0</v>
      </c>
      <c r="AC472" s="347">
        <f t="shared" si="72"/>
        <v>0</v>
      </c>
      <c r="AD472" s="348">
        <f t="shared" si="73"/>
        <v>0</v>
      </c>
      <c r="AH472" s="227">
        <v>72</v>
      </c>
      <c r="AI472" s="209">
        <v>0</v>
      </c>
      <c r="AJ472" s="225">
        <v>0</v>
      </c>
      <c r="AK472" s="209">
        <v>0</v>
      </c>
      <c r="AL472" s="210">
        <f t="shared" si="63"/>
        <v>0</v>
      </c>
      <c r="AM472" s="210">
        <f t="shared" si="64"/>
        <v>0</v>
      </c>
      <c r="AN472" s="210">
        <v>0</v>
      </c>
      <c r="AO472" s="210">
        <f t="shared" si="65"/>
        <v>0</v>
      </c>
    </row>
    <row r="473" spans="23:41" ht="20.100000000000001" customHeight="1" x14ac:dyDescent="0.25">
      <c r="W473" s="232">
        <f t="shared" si="66"/>
        <v>73</v>
      </c>
      <c r="X473" s="347">
        <f t="shared" si="67"/>
        <v>0</v>
      </c>
      <c r="Y473" s="347">
        <f t="shared" si="68"/>
        <v>0</v>
      </c>
      <c r="Z473" s="347">
        <f t="shared" si="69"/>
        <v>0</v>
      </c>
      <c r="AA473" s="348">
        <f t="shared" si="70"/>
        <v>0</v>
      </c>
      <c r="AB473" s="348">
        <f t="shared" si="71"/>
        <v>0</v>
      </c>
      <c r="AC473" s="347">
        <f t="shared" si="72"/>
        <v>0</v>
      </c>
      <c r="AD473" s="348">
        <f t="shared" si="73"/>
        <v>0</v>
      </c>
      <c r="AH473" s="227">
        <v>73</v>
      </c>
      <c r="AI473" s="209">
        <v>0</v>
      </c>
      <c r="AJ473" s="225">
        <v>0</v>
      </c>
      <c r="AK473" s="209">
        <v>0</v>
      </c>
      <c r="AL473" s="210">
        <f t="shared" si="63"/>
        <v>0</v>
      </c>
      <c r="AM473" s="210">
        <f t="shared" si="64"/>
        <v>0</v>
      </c>
      <c r="AN473" s="210">
        <v>0</v>
      </c>
      <c r="AO473" s="210">
        <f t="shared" si="65"/>
        <v>0</v>
      </c>
    </row>
    <row r="474" spans="23:41" ht="20.100000000000001" customHeight="1" x14ac:dyDescent="0.25">
      <c r="W474" s="232">
        <f t="shared" si="66"/>
        <v>74</v>
      </c>
      <c r="X474" s="347">
        <f t="shared" si="67"/>
        <v>0</v>
      </c>
      <c r="Y474" s="347">
        <f t="shared" si="68"/>
        <v>0</v>
      </c>
      <c r="Z474" s="347">
        <f t="shared" si="69"/>
        <v>0</v>
      </c>
      <c r="AA474" s="348">
        <f t="shared" si="70"/>
        <v>0</v>
      </c>
      <c r="AB474" s="348">
        <f t="shared" si="71"/>
        <v>0</v>
      </c>
      <c r="AC474" s="347">
        <f t="shared" si="72"/>
        <v>0</v>
      </c>
      <c r="AD474" s="348">
        <f t="shared" si="73"/>
        <v>0</v>
      </c>
      <c r="AH474" s="227">
        <v>74</v>
      </c>
      <c r="AI474" s="209">
        <v>0</v>
      </c>
      <c r="AJ474" s="225">
        <v>0</v>
      </c>
      <c r="AK474" s="209">
        <v>0</v>
      </c>
      <c r="AL474" s="210">
        <f t="shared" si="63"/>
        <v>0</v>
      </c>
      <c r="AM474" s="210">
        <f t="shared" si="64"/>
        <v>0</v>
      </c>
      <c r="AN474" s="210">
        <v>0</v>
      </c>
      <c r="AO474" s="210">
        <f t="shared" si="65"/>
        <v>0</v>
      </c>
    </row>
    <row r="475" spans="23:41" ht="20.100000000000001" customHeight="1" x14ac:dyDescent="0.25">
      <c r="W475" s="232">
        <f t="shared" si="66"/>
        <v>75</v>
      </c>
      <c r="X475" s="347">
        <f t="shared" si="67"/>
        <v>0</v>
      </c>
      <c r="Y475" s="347">
        <f t="shared" si="68"/>
        <v>0</v>
      </c>
      <c r="Z475" s="347">
        <f t="shared" si="69"/>
        <v>0</v>
      </c>
      <c r="AA475" s="348">
        <f t="shared" si="70"/>
        <v>0</v>
      </c>
      <c r="AB475" s="348">
        <f t="shared" si="71"/>
        <v>0</v>
      </c>
      <c r="AC475" s="347">
        <f t="shared" si="72"/>
        <v>0</v>
      </c>
      <c r="AD475" s="348">
        <f t="shared" si="73"/>
        <v>0</v>
      </c>
      <c r="AH475" s="227">
        <v>75</v>
      </c>
      <c r="AI475" s="209">
        <v>0</v>
      </c>
      <c r="AJ475" s="225">
        <v>0</v>
      </c>
      <c r="AK475" s="209">
        <v>0</v>
      </c>
      <c r="AL475" s="210">
        <f t="shared" si="63"/>
        <v>0</v>
      </c>
      <c r="AM475" s="210">
        <f t="shared" si="64"/>
        <v>0</v>
      </c>
      <c r="AN475" s="210">
        <v>0</v>
      </c>
      <c r="AO475" s="210">
        <f t="shared" si="65"/>
        <v>0</v>
      </c>
    </row>
    <row r="476" spans="23:41" ht="20.100000000000001" customHeight="1" x14ac:dyDescent="0.25">
      <c r="W476" s="232">
        <f t="shared" si="66"/>
        <v>76</v>
      </c>
      <c r="X476" s="347">
        <f t="shared" si="67"/>
        <v>0</v>
      </c>
      <c r="Y476" s="347">
        <f t="shared" si="68"/>
        <v>0</v>
      </c>
      <c r="Z476" s="347">
        <f t="shared" si="69"/>
        <v>0</v>
      </c>
      <c r="AA476" s="348">
        <f t="shared" si="70"/>
        <v>0</v>
      </c>
      <c r="AB476" s="348">
        <f t="shared" si="71"/>
        <v>0</v>
      </c>
      <c r="AC476" s="347">
        <f t="shared" si="72"/>
        <v>0</v>
      </c>
      <c r="AD476" s="348">
        <f t="shared" si="73"/>
        <v>0</v>
      </c>
      <c r="AH476" s="227">
        <v>76</v>
      </c>
      <c r="AI476" s="209">
        <v>0</v>
      </c>
      <c r="AJ476" s="225">
        <v>0</v>
      </c>
      <c r="AK476" s="209">
        <v>0</v>
      </c>
      <c r="AL476" s="210">
        <f t="shared" si="63"/>
        <v>0</v>
      </c>
      <c r="AM476" s="210">
        <f t="shared" si="64"/>
        <v>0</v>
      </c>
      <c r="AN476" s="210">
        <v>0</v>
      </c>
      <c r="AO476" s="210">
        <f t="shared" si="65"/>
        <v>0</v>
      </c>
    </row>
    <row r="477" spans="23:41" ht="20.100000000000001" customHeight="1" x14ac:dyDescent="0.25">
      <c r="W477" s="232">
        <f t="shared" si="66"/>
        <v>77</v>
      </c>
      <c r="X477" s="347">
        <f t="shared" si="67"/>
        <v>0</v>
      </c>
      <c r="Y477" s="347">
        <f t="shared" si="68"/>
        <v>0</v>
      </c>
      <c r="Z477" s="347">
        <f t="shared" si="69"/>
        <v>0</v>
      </c>
      <c r="AA477" s="348">
        <f t="shared" si="70"/>
        <v>0</v>
      </c>
      <c r="AB477" s="348">
        <f t="shared" si="71"/>
        <v>0</v>
      </c>
      <c r="AC477" s="347">
        <f t="shared" si="72"/>
        <v>0</v>
      </c>
      <c r="AD477" s="348">
        <f t="shared" si="73"/>
        <v>0</v>
      </c>
      <c r="AH477" s="227">
        <v>77</v>
      </c>
      <c r="AI477" s="209">
        <v>0</v>
      </c>
      <c r="AJ477" s="225">
        <v>0</v>
      </c>
      <c r="AK477" s="209">
        <v>0</v>
      </c>
      <c r="AL477" s="210">
        <f t="shared" si="63"/>
        <v>0</v>
      </c>
      <c r="AM477" s="210">
        <f t="shared" si="64"/>
        <v>0</v>
      </c>
      <c r="AN477" s="210">
        <v>0</v>
      </c>
      <c r="AO477" s="210">
        <f t="shared" si="65"/>
        <v>0</v>
      </c>
    </row>
    <row r="478" spans="23:41" ht="20.100000000000001" customHeight="1" x14ac:dyDescent="0.25">
      <c r="W478" s="232">
        <f t="shared" si="66"/>
        <v>78</v>
      </c>
      <c r="X478" s="347">
        <f t="shared" si="67"/>
        <v>0</v>
      </c>
      <c r="Y478" s="347">
        <f t="shared" si="68"/>
        <v>0</v>
      </c>
      <c r="Z478" s="347">
        <f t="shared" si="69"/>
        <v>0</v>
      </c>
      <c r="AA478" s="348">
        <f t="shared" si="70"/>
        <v>0</v>
      </c>
      <c r="AB478" s="348">
        <f t="shared" si="71"/>
        <v>0</v>
      </c>
      <c r="AC478" s="347">
        <f t="shared" si="72"/>
        <v>0</v>
      </c>
      <c r="AD478" s="348">
        <f t="shared" si="73"/>
        <v>0</v>
      </c>
      <c r="AH478" s="227">
        <v>78</v>
      </c>
      <c r="AI478" s="209">
        <v>0</v>
      </c>
      <c r="AJ478" s="225">
        <v>0</v>
      </c>
      <c r="AK478" s="209">
        <v>0</v>
      </c>
      <c r="AL478" s="210">
        <f t="shared" si="63"/>
        <v>0</v>
      </c>
      <c r="AM478" s="210">
        <f t="shared" si="64"/>
        <v>0</v>
      </c>
      <c r="AN478" s="210">
        <v>0</v>
      </c>
      <c r="AO478" s="210">
        <f t="shared" si="65"/>
        <v>0</v>
      </c>
    </row>
    <row r="479" spans="23:41" ht="20.100000000000001" customHeight="1" x14ac:dyDescent="0.25">
      <c r="W479" s="232">
        <f t="shared" si="66"/>
        <v>79</v>
      </c>
      <c r="X479" s="347">
        <f t="shared" si="67"/>
        <v>0</v>
      </c>
      <c r="Y479" s="347">
        <f t="shared" si="68"/>
        <v>0</v>
      </c>
      <c r="Z479" s="347">
        <f t="shared" si="69"/>
        <v>0</v>
      </c>
      <c r="AA479" s="348">
        <f t="shared" si="70"/>
        <v>0</v>
      </c>
      <c r="AB479" s="348">
        <f t="shared" si="71"/>
        <v>0</v>
      </c>
      <c r="AC479" s="347">
        <f t="shared" si="72"/>
        <v>0</v>
      </c>
      <c r="AD479" s="348">
        <f t="shared" si="73"/>
        <v>0</v>
      </c>
      <c r="AH479" s="227">
        <v>79</v>
      </c>
      <c r="AI479" s="209">
        <v>0</v>
      </c>
      <c r="AJ479" s="225">
        <v>0</v>
      </c>
      <c r="AK479" s="209">
        <v>0</v>
      </c>
      <c r="AL479" s="210">
        <f t="shared" si="63"/>
        <v>0</v>
      </c>
      <c r="AM479" s="210">
        <f t="shared" si="64"/>
        <v>0</v>
      </c>
      <c r="AN479" s="210">
        <v>0</v>
      </c>
      <c r="AO479" s="210">
        <f t="shared" si="65"/>
        <v>0</v>
      </c>
    </row>
    <row r="480" spans="23:41" ht="20.100000000000001" customHeight="1" x14ac:dyDescent="0.25">
      <c r="W480" s="232">
        <f t="shared" si="66"/>
        <v>80</v>
      </c>
      <c r="X480" s="347">
        <f t="shared" si="67"/>
        <v>0</v>
      </c>
      <c r="Y480" s="347">
        <f t="shared" si="68"/>
        <v>0</v>
      </c>
      <c r="Z480" s="347">
        <f t="shared" si="69"/>
        <v>0</v>
      </c>
      <c r="AA480" s="348">
        <f t="shared" si="70"/>
        <v>0</v>
      </c>
      <c r="AB480" s="348">
        <f t="shared" si="71"/>
        <v>0</v>
      </c>
      <c r="AC480" s="347">
        <f t="shared" si="72"/>
        <v>0</v>
      </c>
      <c r="AD480" s="348">
        <f t="shared" si="73"/>
        <v>0</v>
      </c>
      <c r="AH480" s="227">
        <v>80</v>
      </c>
      <c r="AI480" s="209">
        <v>0</v>
      </c>
      <c r="AJ480" s="225">
        <v>0</v>
      </c>
      <c r="AK480" s="209">
        <v>0</v>
      </c>
      <c r="AL480" s="210">
        <f t="shared" si="63"/>
        <v>0</v>
      </c>
      <c r="AM480" s="210">
        <f t="shared" si="64"/>
        <v>0</v>
      </c>
      <c r="AN480" s="210">
        <v>0</v>
      </c>
      <c r="AO480" s="210">
        <f t="shared" si="65"/>
        <v>0</v>
      </c>
    </row>
  </sheetData>
  <sheetProtection algorithmName="SHA-512" hashValue="n1ghbCdq+qR/9h/agKrhf1brk3ZjqHOfdbvnMFnbusBgFqMiRSIuQExf9yib0edvPm6cn5/4r91YlrmoOguZHQ==" saltValue="hDNM5IR1NF+jlWn8CfoSMQ==" spinCount="100000" sheet="1" objects="1" scenarios="1" formatCells="0"/>
  <mergeCells count="545">
    <mergeCell ref="T10:U10"/>
    <mergeCell ref="B11:D11"/>
    <mergeCell ref="E11:G11"/>
    <mergeCell ref="H11:J11"/>
    <mergeCell ref="K11:M11"/>
    <mergeCell ref="N11:O11"/>
    <mergeCell ref="P11:R11"/>
    <mergeCell ref="A5:R5"/>
    <mergeCell ref="A6:R6"/>
    <mergeCell ref="A8:R8"/>
    <mergeCell ref="B10:D10"/>
    <mergeCell ref="E10:G10"/>
    <mergeCell ref="H10:J10"/>
    <mergeCell ref="K10:M10"/>
    <mergeCell ref="N10:O10"/>
    <mergeCell ref="P10:R10"/>
    <mergeCell ref="B13:D13"/>
    <mergeCell ref="E13:G13"/>
    <mergeCell ref="H13:J13"/>
    <mergeCell ref="K13:M13"/>
    <mergeCell ref="N13:O13"/>
    <mergeCell ref="P13:R13"/>
    <mergeCell ref="B12:D12"/>
    <mergeCell ref="E12:G12"/>
    <mergeCell ref="H12:J12"/>
    <mergeCell ref="K12:M12"/>
    <mergeCell ref="N12:O12"/>
    <mergeCell ref="P12:R12"/>
    <mergeCell ref="B14:D14"/>
    <mergeCell ref="E14:G14"/>
    <mergeCell ref="H14:J14"/>
    <mergeCell ref="K14:M14"/>
    <mergeCell ref="N14:O14"/>
    <mergeCell ref="P14:R14"/>
    <mergeCell ref="L17:O17"/>
    <mergeCell ref="P17:R17"/>
    <mergeCell ref="L18:O18"/>
    <mergeCell ref="P18:R18"/>
    <mergeCell ref="L19:O19"/>
    <mergeCell ref="P19:R19"/>
    <mergeCell ref="B15:D15"/>
    <mergeCell ref="E15:G15"/>
    <mergeCell ref="H15:J15"/>
    <mergeCell ref="K15:M15"/>
    <mergeCell ref="N15:O15"/>
    <mergeCell ref="P15:R15"/>
    <mergeCell ref="A27:G27"/>
    <mergeCell ref="H27:I27"/>
    <mergeCell ref="J27:N27"/>
    <mergeCell ref="O27:R27"/>
    <mergeCell ref="A28:G28"/>
    <mergeCell ref="H28:I28"/>
    <mergeCell ref="J28:N28"/>
    <mergeCell ref="O28:R28"/>
    <mergeCell ref="A22:R22"/>
    <mergeCell ref="A24:R24"/>
    <mergeCell ref="A26:G26"/>
    <mergeCell ref="H26:I26"/>
    <mergeCell ref="J26:N26"/>
    <mergeCell ref="O26:R26"/>
    <mergeCell ref="A31:G31"/>
    <mergeCell ref="H31:I31"/>
    <mergeCell ref="J31:N31"/>
    <mergeCell ref="O31:R31"/>
    <mergeCell ref="A34:D36"/>
    <mergeCell ref="E34:I34"/>
    <mergeCell ref="J34:K35"/>
    <mergeCell ref="J36:K36"/>
    <mergeCell ref="A29:G29"/>
    <mergeCell ref="H29:I29"/>
    <mergeCell ref="J29:N29"/>
    <mergeCell ref="O29:R29"/>
    <mergeCell ref="A30:G30"/>
    <mergeCell ref="H30:I30"/>
    <mergeCell ref="J30:N30"/>
    <mergeCell ref="O30:R30"/>
    <mergeCell ref="B38:D38"/>
    <mergeCell ref="J38:K38"/>
    <mergeCell ref="L38:M38"/>
    <mergeCell ref="N38:O38"/>
    <mergeCell ref="P38:R38"/>
    <mergeCell ref="B39:D39"/>
    <mergeCell ref="J39:K39"/>
    <mergeCell ref="L39:M39"/>
    <mergeCell ref="N39:O39"/>
    <mergeCell ref="P39:R39"/>
    <mergeCell ref="B40:D40"/>
    <mergeCell ref="J40:K40"/>
    <mergeCell ref="L40:M40"/>
    <mergeCell ref="N40:O40"/>
    <mergeCell ref="P40:R40"/>
    <mergeCell ref="B41:D41"/>
    <mergeCell ref="J41:K41"/>
    <mergeCell ref="L41:M41"/>
    <mergeCell ref="N41:O41"/>
    <mergeCell ref="P41:R41"/>
    <mergeCell ref="B42:D42"/>
    <mergeCell ref="J42:K42"/>
    <mergeCell ref="L42:M42"/>
    <mergeCell ref="N42:O42"/>
    <mergeCell ref="P42:R42"/>
    <mergeCell ref="B43:D43"/>
    <mergeCell ref="J43:K43"/>
    <mergeCell ref="L43:M43"/>
    <mergeCell ref="N43:O43"/>
    <mergeCell ref="P43:R43"/>
    <mergeCell ref="L45:O45"/>
    <mergeCell ref="P45:R45"/>
    <mergeCell ref="A92:R92"/>
    <mergeCell ref="A113:R113"/>
    <mergeCell ref="A115:H115"/>
    <mergeCell ref="J115:L115"/>
    <mergeCell ref="M115:O115"/>
    <mergeCell ref="P115:R115"/>
    <mergeCell ref="L46:O46"/>
    <mergeCell ref="P46:R46"/>
    <mergeCell ref="L47:O47"/>
    <mergeCell ref="P47:R47"/>
    <mergeCell ref="A50:R50"/>
    <mergeCell ref="A71:R71"/>
    <mergeCell ref="A118:H118"/>
    <mergeCell ref="J118:L118"/>
    <mergeCell ref="M118:O118"/>
    <mergeCell ref="P118:R118"/>
    <mergeCell ref="A119:H119"/>
    <mergeCell ref="J119:L119"/>
    <mergeCell ref="M119:O119"/>
    <mergeCell ref="P119:R119"/>
    <mergeCell ref="A116:H116"/>
    <mergeCell ref="J116:L116"/>
    <mergeCell ref="M116:O116"/>
    <mergeCell ref="P116:R116"/>
    <mergeCell ref="A117:H117"/>
    <mergeCell ref="J117:L117"/>
    <mergeCell ref="M117:O117"/>
    <mergeCell ref="P117:R117"/>
    <mergeCell ref="A122:H122"/>
    <mergeCell ref="J122:L122"/>
    <mergeCell ref="M122:O122"/>
    <mergeCell ref="P122:R122"/>
    <mergeCell ref="A124:I124"/>
    <mergeCell ref="J124:L124"/>
    <mergeCell ref="M124:O124"/>
    <mergeCell ref="A120:H120"/>
    <mergeCell ref="J120:L120"/>
    <mergeCell ref="M120:O120"/>
    <mergeCell ref="P120:R120"/>
    <mergeCell ref="A121:H121"/>
    <mergeCell ref="J121:L121"/>
    <mergeCell ref="M121:O121"/>
    <mergeCell ref="P121:R121"/>
    <mergeCell ref="A131:R132"/>
    <mergeCell ref="B135:D135"/>
    <mergeCell ref="P135:R135"/>
    <mergeCell ref="B136:D136"/>
    <mergeCell ref="P136:R136"/>
    <mergeCell ref="B137:D137"/>
    <mergeCell ref="P137:R137"/>
    <mergeCell ref="A125:O125"/>
    <mergeCell ref="P125:R125"/>
    <mergeCell ref="A127:H129"/>
    <mergeCell ref="I127:O127"/>
    <mergeCell ref="P127:R128"/>
    <mergeCell ref="P129:R129"/>
    <mergeCell ref="B138:D138"/>
    <mergeCell ref="P138:R138"/>
    <mergeCell ref="B139:D139"/>
    <mergeCell ref="P139:R139"/>
    <mergeCell ref="B140:D140"/>
    <mergeCell ref="P140:R140"/>
    <mergeCell ref="B158:D158"/>
    <mergeCell ref="E158:G158"/>
    <mergeCell ref="H158:J158"/>
    <mergeCell ref="K158:M158"/>
    <mergeCell ref="N158:R158"/>
    <mergeCell ref="B159:D159"/>
    <mergeCell ref="E159:G159"/>
    <mergeCell ref="H159:J159"/>
    <mergeCell ref="K159:M159"/>
    <mergeCell ref="N159:R159"/>
    <mergeCell ref="B160:D160"/>
    <mergeCell ref="E160:G160"/>
    <mergeCell ref="H160:J160"/>
    <mergeCell ref="K160:M160"/>
    <mergeCell ref="N160:R160"/>
    <mergeCell ref="B161:D161"/>
    <mergeCell ref="E161:G161"/>
    <mergeCell ref="H161:J161"/>
    <mergeCell ref="K161:M161"/>
    <mergeCell ref="N161:R161"/>
    <mergeCell ref="B162:D162"/>
    <mergeCell ref="E162:G162"/>
    <mergeCell ref="H162:J162"/>
    <mergeCell ref="K162:M162"/>
    <mergeCell ref="N162:R162"/>
    <mergeCell ref="L165:O165"/>
    <mergeCell ref="P165:R165"/>
    <mergeCell ref="L166:O166"/>
    <mergeCell ref="P166:R166"/>
    <mergeCell ref="L167:O167"/>
    <mergeCell ref="P167:R167"/>
    <mergeCell ref="B163:D163"/>
    <mergeCell ref="E163:G163"/>
    <mergeCell ref="H163:J163"/>
    <mergeCell ref="K163:M163"/>
    <mergeCell ref="N163:R163"/>
    <mergeCell ref="B191:F191"/>
    <mergeCell ref="B192:F192"/>
    <mergeCell ref="I192:L192"/>
    <mergeCell ref="M192:O192"/>
    <mergeCell ref="B193:F193"/>
    <mergeCell ref="I193:L193"/>
    <mergeCell ref="M193:O193"/>
    <mergeCell ref="A185:R185"/>
    <mergeCell ref="A187:R187"/>
    <mergeCell ref="B189:F189"/>
    <mergeCell ref="I189:M189"/>
    <mergeCell ref="N189:O189"/>
    <mergeCell ref="B190:F190"/>
    <mergeCell ref="I190:L190"/>
    <mergeCell ref="M190:O190"/>
    <mergeCell ref="I202:L202"/>
    <mergeCell ref="M202:O202"/>
    <mergeCell ref="A219:R219"/>
    <mergeCell ref="B221:F221"/>
    <mergeCell ref="I221:M221"/>
    <mergeCell ref="N221:O221"/>
    <mergeCell ref="I199:L199"/>
    <mergeCell ref="M199:O199"/>
    <mergeCell ref="B194:F194"/>
    <mergeCell ref="I201:L201"/>
    <mergeCell ref="M201:O201"/>
    <mergeCell ref="I196:L196"/>
    <mergeCell ref="M196:O196"/>
    <mergeCell ref="I198:J198"/>
    <mergeCell ref="K198:L198"/>
    <mergeCell ref="M198:O198"/>
    <mergeCell ref="I194:L194"/>
    <mergeCell ref="M194:O194"/>
    <mergeCell ref="I195:L195"/>
    <mergeCell ref="M195:O195"/>
    <mergeCell ref="B225:F225"/>
    <mergeCell ref="I225:L225"/>
    <mergeCell ref="M225:O225"/>
    <mergeCell ref="I227:L227"/>
    <mergeCell ref="M227:O227"/>
    <mergeCell ref="B222:F222"/>
    <mergeCell ref="I222:M222"/>
    <mergeCell ref="N222:O222"/>
    <mergeCell ref="B223:F223"/>
    <mergeCell ref="B224:F224"/>
    <mergeCell ref="I224:L224"/>
    <mergeCell ref="M224:O224"/>
    <mergeCell ref="A254:R254"/>
    <mergeCell ref="B256:F256"/>
    <mergeCell ref="I256:M256"/>
    <mergeCell ref="N256:O256"/>
    <mergeCell ref="B257:F257"/>
    <mergeCell ref="I257:M257"/>
    <mergeCell ref="N257:O257"/>
    <mergeCell ref="B226:F226"/>
    <mergeCell ref="I233:L233"/>
    <mergeCell ref="M233:O233"/>
    <mergeCell ref="I235:L235"/>
    <mergeCell ref="M235:O235"/>
    <mergeCell ref="I236:L236"/>
    <mergeCell ref="M236:O236"/>
    <mergeCell ref="I230:L230"/>
    <mergeCell ref="M230:O230"/>
    <mergeCell ref="I232:J232"/>
    <mergeCell ref="K232:L232"/>
    <mergeCell ref="M232:O232"/>
    <mergeCell ref="I228:L228"/>
    <mergeCell ref="M228:O228"/>
    <mergeCell ref="I229:L229"/>
    <mergeCell ref="M229:O229"/>
    <mergeCell ref="B260:F260"/>
    <mergeCell ref="I261:L261"/>
    <mergeCell ref="M261:O261"/>
    <mergeCell ref="I262:L262"/>
    <mergeCell ref="M262:O262"/>
    <mergeCell ref="B258:F258"/>
    <mergeCell ref="I258:M258"/>
    <mergeCell ref="N258:O258"/>
    <mergeCell ref="B259:F259"/>
    <mergeCell ref="I259:M259"/>
    <mergeCell ref="N259:O259"/>
    <mergeCell ref="I273:L273"/>
    <mergeCell ref="M273:O273"/>
    <mergeCell ref="A291:D291"/>
    <mergeCell ref="E291:G291"/>
    <mergeCell ref="H291:J291"/>
    <mergeCell ref="K291:M291"/>
    <mergeCell ref="B261:F261"/>
    <mergeCell ref="I269:J269"/>
    <mergeCell ref="K269:L269"/>
    <mergeCell ref="M269:O269"/>
    <mergeCell ref="I270:L270"/>
    <mergeCell ref="M270:O270"/>
    <mergeCell ref="I266:L266"/>
    <mergeCell ref="M266:O266"/>
    <mergeCell ref="I267:L267"/>
    <mergeCell ref="M267:O267"/>
    <mergeCell ref="I264:L264"/>
    <mergeCell ref="M264:O264"/>
    <mergeCell ref="I265:L265"/>
    <mergeCell ref="M265:O265"/>
    <mergeCell ref="I272:L272"/>
    <mergeCell ref="M272:O272"/>
    <mergeCell ref="A294:D294"/>
    <mergeCell ref="E294:G294"/>
    <mergeCell ref="H294:J294"/>
    <mergeCell ref="K294:M294"/>
    <mergeCell ref="A296:F296"/>
    <mergeCell ref="G296:L296"/>
    <mergeCell ref="A292:D292"/>
    <mergeCell ref="E292:G292"/>
    <mergeCell ref="H292:J292"/>
    <mergeCell ref="K292:M292"/>
    <mergeCell ref="A293:D293"/>
    <mergeCell ref="E293:G293"/>
    <mergeCell ref="H293:J293"/>
    <mergeCell ref="K293:M293"/>
    <mergeCell ref="A302:R302"/>
    <mergeCell ref="A304:D304"/>
    <mergeCell ref="E304:H304"/>
    <mergeCell ref="A305:D305"/>
    <mergeCell ref="E305:H305"/>
    <mergeCell ref="A306:D306"/>
    <mergeCell ref="E306:H306"/>
    <mergeCell ref="A297:F297"/>
    <mergeCell ref="G297:L297"/>
    <mergeCell ref="A298:F298"/>
    <mergeCell ref="G298:L298"/>
    <mergeCell ref="A299:F299"/>
    <mergeCell ref="G299:L299"/>
    <mergeCell ref="A316:D316"/>
    <mergeCell ref="E316:H316"/>
    <mergeCell ref="A317:D317"/>
    <mergeCell ref="E317:H317"/>
    <mergeCell ref="A319:D319"/>
    <mergeCell ref="E319:H319"/>
    <mergeCell ref="A307:D307"/>
    <mergeCell ref="E307:H307"/>
    <mergeCell ref="A308:D308"/>
    <mergeCell ref="E308:H308"/>
    <mergeCell ref="A310:R311"/>
    <mergeCell ref="A314:R314"/>
    <mergeCell ref="A327:D327"/>
    <mergeCell ref="E327:H327"/>
    <mergeCell ref="I327:L327"/>
    <mergeCell ref="M327:P327"/>
    <mergeCell ref="A328:D328"/>
    <mergeCell ref="E328:H328"/>
    <mergeCell ref="I328:L328"/>
    <mergeCell ref="M328:P328"/>
    <mergeCell ref="A320:D320"/>
    <mergeCell ref="E320:H320"/>
    <mergeCell ref="A321:D321"/>
    <mergeCell ref="E321:H321"/>
    <mergeCell ref="A324:R324"/>
    <mergeCell ref="A326:D326"/>
    <mergeCell ref="E326:H326"/>
    <mergeCell ref="I326:L326"/>
    <mergeCell ref="M326:P326"/>
    <mergeCell ref="A339:D339"/>
    <mergeCell ref="E339:F339"/>
    <mergeCell ref="A340:D340"/>
    <mergeCell ref="E340:F340"/>
    <mergeCell ref="A343:R343"/>
    <mergeCell ref="A330:R331"/>
    <mergeCell ref="A332:R332"/>
    <mergeCell ref="A333:R333"/>
    <mergeCell ref="A336:R336"/>
    <mergeCell ref="A338:D338"/>
    <mergeCell ref="E338:F338"/>
    <mergeCell ref="O361:P361"/>
    <mergeCell ref="Q361:R361"/>
    <mergeCell ref="B362:J362"/>
    <mergeCell ref="K362:L362"/>
    <mergeCell ref="M362:N362"/>
    <mergeCell ref="O362:P362"/>
    <mergeCell ref="Q362:R362"/>
    <mergeCell ref="A349:C349"/>
    <mergeCell ref="D349:I349"/>
    <mergeCell ref="J349:M349"/>
    <mergeCell ref="O349:R349"/>
    <mergeCell ref="A350:C350"/>
    <mergeCell ref="D350:I350"/>
    <mergeCell ref="J350:M350"/>
    <mergeCell ref="O350:R350"/>
    <mergeCell ref="A383:R383"/>
    <mergeCell ref="A385:D385"/>
    <mergeCell ref="E385:H385"/>
    <mergeCell ref="A386:D386"/>
    <mergeCell ref="E386:H386"/>
    <mergeCell ref="A387:D387"/>
    <mergeCell ref="E387:H387"/>
    <mergeCell ref="A351:K351"/>
    <mergeCell ref="L351:R351"/>
    <mergeCell ref="A380:K380"/>
    <mergeCell ref="L380:R380"/>
    <mergeCell ref="A381:K381"/>
    <mergeCell ref="L381:R381"/>
    <mergeCell ref="M359:N359"/>
    <mergeCell ref="O359:P359"/>
    <mergeCell ref="Q359:R359"/>
    <mergeCell ref="B360:J360"/>
    <mergeCell ref="K360:L360"/>
    <mergeCell ref="M360:N360"/>
    <mergeCell ref="O360:P360"/>
    <mergeCell ref="Q360:R360"/>
    <mergeCell ref="B361:J361"/>
    <mergeCell ref="K361:L361"/>
    <mergeCell ref="M361:N361"/>
    <mergeCell ref="A402:R402"/>
    <mergeCell ref="A403:C403"/>
    <mergeCell ref="K403:R403"/>
    <mergeCell ref="A404:C404"/>
    <mergeCell ref="A406:K406"/>
    <mergeCell ref="A389:E389"/>
    <mergeCell ref="F389:L389"/>
    <mergeCell ref="A390:E390"/>
    <mergeCell ref="F390:L390"/>
    <mergeCell ref="A391:E391"/>
    <mergeCell ref="F391:L391"/>
    <mergeCell ref="A397:K397"/>
    <mergeCell ref="L397:R397"/>
    <mergeCell ref="A398:K398"/>
    <mergeCell ref="L398:R398"/>
    <mergeCell ref="A400:K400"/>
    <mergeCell ref="L400:R400"/>
    <mergeCell ref="A393:H393"/>
    <mergeCell ref="I393:L393"/>
    <mergeCell ref="A394:H394"/>
    <mergeCell ref="I394:L394"/>
    <mergeCell ref="A395:H395"/>
    <mergeCell ref="I395:L395"/>
    <mergeCell ref="K429:N429"/>
    <mergeCell ref="O429:R429"/>
    <mergeCell ref="K431:N431"/>
    <mergeCell ref="O431:R431"/>
    <mergeCell ref="A414:J414"/>
    <mergeCell ref="A425:R425"/>
    <mergeCell ref="K427:N427"/>
    <mergeCell ref="O427:R427"/>
    <mergeCell ref="T420:U420"/>
    <mergeCell ref="A449:R450"/>
    <mergeCell ref="A451:R452"/>
    <mergeCell ref="A453:R454"/>
    <mergeCell ref="A455:R455"/>
    <mergeCell ref="A456:R456"/>
    <mergeCell ref="A345:R347"/>
    <mergeCell ref="A353:R353"/>
    <mergeCell ref="A354:R358"/>
    <mergeCell ref="B359:J359"/>
    <mergeCell ref="K359:L359"/>
    <mergeCell ref="A442:R442"/>
    <mergeCell ref="A443:R443"/>
    <mergeCell ref="A444:R444"/>
    <mergeCell ref="A445:R445"/>
    <mergeCell ref="A446:R446"/>
    <mergeCell ref="A447:R448"/>
    <mergeCell ref="A435:R435"/>
    <mergeCell ref="A436:R436"/>
    <mergeCell ref="A438:R438"/>
    <mergeCell ref="A439:R439"/>
    <mergeCell ref="A440:R440"/>
    <mergeCell ref="A441:R441"/>
    <mergeCell ref="K428:N428"/>
    <mergeCell ref="O428:R428"/>
    <mergeCell ref="B363:J363"/>
    <mergeCell ref="K363:L363"/>
    <mergeCell ref="M363:N363"/>
    <mergeCell ref="O363:P363"/>
    <mergeCell ref="Q363:R363"/>
    <mergeCell ref="B364:J364"/>
    <mergeCell ref="K364:L364"/>
    <mergeCell ref="M364:N364"/>
    <mergeCell ref="O364:P364"/>
    <mergeCell ref="Q364:R364"/>
    <mergeCell ref="B365:J365"/>
    <mergeCell ref="K365:L365"/>
    <mergeCell ref="M365:N365"/>
    <mergeCell ref="O365:P365"/>
    <mergeCell ref="Q365:R365"/>
    <mergeCell ref="B366:J366"/>
    <mergeCell ref="K366:L366"/>
    <mergeCell ref="M366:N366"/>
    <mergeCell ref="O366:P366"/>
    <mergeCell ref="Q366:R366"/>
    <mergeCell ref="B367:J367"/>
    <mergeCell ref="K367:L367"/>
    <mergeCell ref="M367:N367"/>
    <mergeCell ref="O367:P367"/>
    <mergeCell ref="Q367:R367"/>
    <mergeCell ref="B368:J368"/>
    <mergeCell ref="K368:L368"/>
    <mergeCell ref="M368:N368"/>
    <mergeCell ref="O368:P368"/>
    <mergeCell ref="Q368:R368"/>
    <mergeCell ref="B369:J369"/>
    <mergeCell ref="K369:L369"/>
    <mergeCell ref="M369:N369"/>
    <mergeCell ref="O369:P369"/>
    <mergeCell ref="Q369:R369"/>
    <mergeCell ref="B370:J370"/>
    <mergeCell ref="K370:L370"/>
    <mergeCell ref="M370:N370"/>
    <mergeCell ref="O370:P370"/>
    <mergeCell ref="Q370:R370"/>
    <mergeCell ref="B371:J371"/>
    <mergeCell ref="K371:L371"/>
    <mergeCell ref="M371:N371"/>
    <mergeCell ref="O371:P371"/>
    <mergeCell ref="Q371:R371"/>
    <mergeCell ref="B372:J372"/>
    <mergeCell ref="K372:L372"/>
    <mergeCell ref="M372:N372"/>
    <mergeCell ref="O372:P372"/>
    <mergeCell ref="Q372:R372"/>
    <mergeCell ref="B373:J373"/>
    <mergeCell ref="K373:L373"/>
    <mergeCell ref="M373:N373"/>
    <mergeCell ref="O373:P373"/>
    <mergeCell ref="Q373:R373"/>
    <mergeCell ref="A379:K379"/>
    <mergeCell ref="L379:R379"/>
    <mergeCell ref="A412:N412"/>
    <mergeCell ref="O412:R412"/>
    <mergeCell ref="B374:J374"/>
    <mergeCell ref="K374:L374"/>
    <mergeCell ref="M374:N374"/>
    <mergeCell ref="O374:P374"/>
    <mergeCell ref="Q374:R374"/>
    <mergeCell ref="B376:J376"/>
    <mergeCell ref="K376:L376"/>
    <mergeCell ref="N376:P376"/>
    <mergeCell ref="Q376:R376"/>
    <mergeCell ref="A407:K407"/>
    <mergeCell ref="L407:R407"/>
    <mergeCell ref="A409:K409"/>
    <mergeCell ref="L409:R409"/>
    <mergeCell ref="A410:K410"/>
    <mergeCell ref="L406:R406"/>
  </mergeCells>
  <conditionalFormatting sqref="A354:A355">
    <cfRule type="cellIs" dxfId="137" priority="8" operator="equal">
      <formula>"Observações"</formula>
    </cfRule>
    <cfRule type="cellIs" dxfId="136" priority="9" operator="equal">
      <formula>"Observação"</formula>
    </cfRule>
    <cfRule type="cellIs" dxfId="135" priority="10" operator="lessThan">
      <formula>0</formula>
    </cfRule>
  </conditionalFormatting>
  <conditionalFormatting sqref="A359 K359 M359 O359 Q359 A375 K376 N376 Q376">
    <cfRule type="cellIs" dxfId="134" priority="2" operator="equal">
      <formula>"Observações"</formula>
    </cfRule>
    <cfRule type="cellIs" dxfId="133" priority="3" operator="equal">
      <formula>"Observação"</formula>
    </cfRule>
    <cfRule type="cellIs" dxfId="132" priority="4" operator="lessThan">
      <formula>0</formula>
    </cfRule>
  </conditionalFormatting>
  <conditionalFormatting sqref="A353:G353">
    <cfRule type="cellIs" dxfId="131" priority="5" operator="equal">
      <formula>"Observações"</formula>
    </cfRule>
    <cfRule type="cellIs" dxfId="130" priority="6" operator="equal">
      <formula>"Observação"</formula>
    </cfRule>
    <cfRule type="cellIs" dxfId="129" priority="7" operator="lessThan">
      <formula>0</formula>
    </cfRule>
  </conditionalFormatting>
  <conditionalFormatting sqref="M199:O199">
    <cfRule type="cellIs" dxfId="128" priority="17" operator="equal">
      <formula>"Encerrar"</formula>
    </cfRule>
    <cfRule type="cellIs" dxfId="127" priority="18" operator="equal">
      <formula>"Continuar"</formula>
    </cfRule>
  </conditionalFormatting>
  <conditionalFormatting sqref="M233:O233">
    <cfRule type="cellIs" dxfId="126" priority="15" operator="equal">
      <formula>"Encerrar"</formula>
    </cfRule>
    <cfRule type="cellIs" dxfId="125" priority="16" operator="equal">
      <formula>"Continuar"</formula>
    </cfRule>
  </conditionalFormatting>
  <conditionalFormatting sqref="M270:O270">
    <cfRule type="cellIs" dxfId="124" priority="13" operator="equal">
      <formula>"Encerrar"</formula>
    </cfRule>
    <cfRule type="cellIs" dxfId="123" priority="14" operator="equal">
      <formula>"Continuar"</formula>
    </cfRule>
  </conditionalFormatting>
  <conditionalFormatting sqref="O429:P429">
    <cfRule type="cellIs" dxfId="122" priority="11" operator="greaterThan">
      <formula>0.01</formula>
    </cfRule>
  </conditionalFormatting>
  <conditionalFormatting sqref="O319:R322">
    <cfRule type="cellIs" dxfId="121" priority="19" operator="greaterThan">
      <formula>0.5</formula>
    </cfRule>
  </conditionalFormatting>
  <conditionalFormatting sqref="S419">
    <cfRule type="containsText" dxfId="120" priority="12" operator="containsText" text="Reduzir o número de casas decimais">
      <formula>NOT(ISERROR(SEARCH("Reduzir o número de casas decimais",S419)))</formula>
    </cfRule>
  </conditionalFormatting>
  <conditionalFormatting sqref="T420">
    <cfRule type="containsText" dxfId="119" priority="1" operator="containsText" text="Reduzir o número de casas decimais">
      <formula>NOT(ISERROR(SEARCH("Reduzir o número de casas decimais",T420)))</formula>
    </cfRule>
  </conditionalFormatting>
  <dataValidations count="7">
    <dataValidation type="list" allowBlank="1" showInputMessage="1" showErrorMessage="1" sqref="F389:L389" xr:uid="{681F1602-8AF1-45FC-BE61-EA1AB2A4C03A}">
      <formula1>$T$389:$T$397</formula1>
    </dataValidation>
    <dataValidation type="list" allowBlank="1" showInputMessage="1" showErrorMessage="1" sqref="K403:R403" xr:uid="{ADA87A16-E922-44A1-A28A-435D20AD09F6}">
      <formula1>$X$399:$AD$399</formula1>
    </dataValidation>
    <dataValidation type="list" allowBlank="1" showInputMessage="1" showErrorMessage="1" sqref="D350:I350" xr:uid="{B2180D30-B4E5-4D00-A4C3-1D1304C9CD3F}">
      <formula1>$U$349:$U$357</formula1>
    </dataValidation>
    <dataValidation type="list" allowBlank="1" showInputMessage="1" showErrorMessage="1" sqref="O349:R349" xr:uid="{425AD60F-D525-43B0-9248-C7241983152D}">
      <formula1>$V$349:$V$352</formula1>
    </dataValidation>
    <dataValidation type="list" allowBlank="1" showInputMessage="1" showErrorMessage="1" sqref="D349:I349" xr:uid="{06556216-1398-4E05-A77B-5F42DF68AAE9}">
      <formula1>$T$349:$T$353</formula1>
    </dataValidation>
    <dataValidation type="list" allowBlank="1" showInputMessage="1" showErrorMessage="1" sqref="M389:R389" xr:uid="{11C6F3B1-830A-41A3-AA67-0C284C1EEBE2}">
      <formula1>$AA$408:$AA$415</formula1>
    </dataValidation>
    <dataValidation type="list" allowBlank="1" showInputMessage="1" showErrorMessage="1" sqref="K11:K15" xr:uid="{9C788538-3DB7-475D-9414-894C635401B0}">
      <formula1>$T$12:$T$13</formula1>
    </dataValidation>
  </dataValidations>
  <hyperlinks>
    <hyperlink ref="T1" location="MENU!B10" display="MENU" xr:uid="{931CFAD2-8C38-4487-9DA3-7DFE7F350811}"/>
  </hyperlinks>
  <printOptions horizontalCentered="1"/>
  <pageMargins left="0.25" right="0.25" top="0.75" bottom="0.75" header="0.3" footer="0.3"/>
  <pageSetup paperSize="9" scale="61"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220C4-F357-410C-9688-AAA89F60D4FB}">
  <sheetPr>
    <pageSetUpPr fitToPage="1"/>
  </sheetPr>
  <dimension ref="A1:AO507"/>
  <sheetViews>
    <sheetView showGridLines="0" zoomScaleNormal="100" workbookViewId="0"/>
  </sheetViews>
  <sheetFormatPr defaultColWidth="4.75" defaultRowHeight="20.100000000000001" customHeight="1" x14ac:dyDescent="0.25"/>
  <cols>
    <col min="1" max="18" width="8.625" style="241" customWidth="1"/>
    <col min="19" max="19" width="15.625" style="208" customWidth="1"/>
    <col min="20" max="20" width="25.625" style="208" customWidth="1"/>
    <col min="21" max="22" width="20.625" style="208" customWidth="1"/>
    <col min="23" max="42" width="20.625" style="209" customWidth="1"/>
    <col min="43" max="128" width="4.75" style="209" customWidth="1"/>
    <col min="129" max="16384" width="4.75" style="209"/>
  </cols>
  <sheetData>
    <row r="1" spans="1:21" ht="140.1" customHeight="1" x14ac:dyDescent="0.25">
      <c r="A1" s="274"/>
      <c r="B1" s="274"/>
      <c r="C1" s="274"/>
      <c r="D1" s="274"/>
      <c r="E1" s="274"/>
      <c r="F1" s="274"/>
      <c r="G1" s="274"/>
      <c r="H1" s="274"/>
      <c r="I1" s="274"/>
      <c r="J1" s="274"/>
      <c r="K1" s="274"/>
      <c r="L1" s="274"/>
      <c r="M1" s="274"/>
      <c r="N1" s="274"/>
      <c r="O1" s="274"/>
      <c r="P1" s="231"/>
      <c r="Q1" s="231"/>
      <c r="R1" s="231"/>
      <c r="T1" s="206" t="s">
        <v>698</v>
      </c>
    </row>
    <row r="2" spans="1:21" ht="5.0999999999999996" customHeight="1" x14ac:dyDescent="0.25"/>
    <row r="3" spans="1:21" ht="5.0999999999999996" customHeight="1" x14ac:dyDescent="0.25">
      <c r="A3" s="274"/>
      <c r="B3" s="274"/>
      <c r="C3" s="274"/>
      <c r="D3" s="274"/>
      <c r="E3" s="274"/>
      <c r="F3" s="274"/>
      <c r="G3" s="274"/>
      <c r="H3" s="274"/>
      <c r="I3" s="274"/>
      <c r="J3" s="274"/>
      <c r="K3" s="274"/>
      <c r="L3" s="274"/>
      <c r="M3" s="274"/>
      <c r="N3" s="274"/>
      <c r="O3" s="274"/>
      <c r="P3" s="274"/>
      <c r="Q3" s="274"/>
      <c r="R3" s="274"/>
    </row>
    <row r="5" spans="1:21" ht="20.100000000000001" customHeight="1" x14ac:dyDescent="0.25">
      <c r="A5" s="50" t="s">
        <v>79</v>
      </c>
      <c r="B5" s="50"/>
      <c r="C5" s="50"/>
      <c r="D5" s="50"/>
      <c r="E5" s="50"/>
      <c r="F5" s="50"/>
      <c r="G5" s="50"/>
      <c r="H5" s="50"/>
      <c r="I5" s="50"/>
      <c r="J5" s="50"/>
      <c r="K5" s="50"/>
      <c r="L5" s="50"/>
      <c r="M5" s="50"/>
      <c r="N5" s="50"/>
      <c r="O5" s="50"/>
      <c r="P5" s="50"/>
      <c r="Q5" s="50"/>
      <c r="R5" s="50"/>
    </row>
    <row r="6" spans="1:21" ht="20.100000000000001" customHeight="1" x14ac:dyDescent="0.25">
      <c r="A6" s="46" t="s">
        <v>212</v>
      </c>
      <c r="B6" s="46"/>
      <c r="C6" s="46"/>
      <c r="D6" s="46"/>
      <c r="E6" s="46"/>
      <c r="F6" s="46"/>
      <c r="G6" s="46"/>
      <c r="H6" s="46"/>
      <c r="I6" s="46"/>
      <c r="J6" s="46"/>
      <c r="K6" s="46"/>
      <c r="L6" s="46"/>
      <c r="M6" s="46"/>
      <c r="N6" s="46"/>
      <c r="O6" s="46"/>
      <c r="P6" s="46"/>
      <c r="Q6" s="46"/>
      <c r="R6" s="46"/>
    </row>
    <row r="8" spans="1:21" ht="20.100000000000001" customHeight="1" x14ac:dyDescent="0.25">
      <c r="A8" s="21" t="s">
        <v>8</v>
      </c>
      <c r="B8" s="21"/>
      <c r="C8" s="21"/>
      <c r="D8" s="21"/>
      <c r="E8" s="21"/>
      <c r="F8" s="21"/>
      <c r="G8" s="21"/>
      <c r="H8" s="21"/>
      <c r="I8" s="21"/>
      <c r="J8" s="21"/>
      <c r="K8" s="21"/>
      <c r="L8" s="21"/>
      <c r="M8" s="21"/>
      <c r="N8" s="21"/>
      <c r="O8" s="21"/>
      <c r="P8" s="21"/>
      <c r="Q8" s="21"/>
      <c r="R8" s="21"/>
    </row>
    <row r="10" spans="1:21" ht="39.950000000000003" customHeight="1" x14ac:dyDescent="0.25">
      <c r="A10" s="364" t="s">
        <v>5</v>
      </c>
      <c r="B10" s="39" t="s">
        <v>178</v>
      </c>
      <c r="C10" s="39"/>
      <c r="D10" s="39"/>
      <c r="E10" s="39" t="s">
        <v>6</v>
      </c>
      <c r="F10" s="39"/>
      <c r="G10" s="39"/>
      <c r="H10" s="39" t="s">
        <v>7</v>
      </c>
      <c r="I10" s="39"/>
      <c r="J10" s="39"/>
      <c r="K10" s="39" t="s">
        <v>237</v>
      </c>
      <c r="L10" s="39"/>
      <c r="M10" s="39"/>
      <c r="N10" s="39" t="s">
        <v>238</v>
      </c>
      <c r="O10" s="39"/>
      <c r="P10" s="39" t="s">
        <v>239</v>
      </c>
      <c r="Q10" s="39"/>
      <c r="R10" s="39"/>
      <c r="T10" s="211" t="s">
        <v>2</v>
      </c>
      <c r="U10" s="211"/>
    </row>
    <row r="11" spans="1:21" ht="20.100000000000001" customHeight="1" x14ac:dyDescent="0.25">
      <c r="A11" s="275">
        <v>1</v>
      </c>
      <c r="B11" s="36">
        <f>'AMOSTRA DOS TERRENOS'!H9</f>
        <v>180000</v>
      </c>
      <c r="C11" s="36"/>
      <c r="D11" s="36"/>
      <c r="E11" s="36">
        <f>'AMOSTRA DOS TERRENOS'!I9</f>
        <v>300</v>
      </c>
      <c r="F11" s="36"/>
      <c r="G11" s="36"/>
      <c r="H11" s="35">
        <f>B11/E11</f>
        <v>600</v>
      </c>
      <c r="I11" s="35"/>
      <c r="J11" s="35"/>
      <c r="K11" s="22" t="s">
        <v>190</v>
      </c>
      <c r="L11" s="22"/>
      <c r="M11" s="22"/>
      <c r="N11" s="45">
        <f>VLOOKUP(K11,$T$12:$U$13,2,0)</f>
        <v>0.9</v>
      </c>
      <c r="O11" s="45"/>
      <c r="P11" s="30">
        <f>H11*N11</f>
        <v>540</v>
      </c>
      <c r="Q11" s="30"/>
      <c r="R11" s="30"/>
      <c r="T11" s="212" t="s">
        <v>191</v>
      </c>
      <c r="U11" s="212" t="s">
        <v>3</v>
      </c>
    </row>
    <row r="12" spans="1:21" ht="20.100000000000001" customHeight="1" x14ac:dyDescent="0.25">
      <c r="A12" s="276">
        <v>2</v>
      </c>
      <c r="B12" s="36">
        <f>'AMOSTRA DOS TERRENOS'!H10</f>
        <v>200000</v>
      </c>
      <c r="C12" s="36"/>
      <c r="D12" s="36"/>
      <c r="E12" s="36">
        <f>'AMOSTRA DOS TERRENOS'!I10</f>
        <v>320</v>
      </c>
      <c r="F12" s="36"/>
      <c r="G12" s="36"/>
      <c r="H12" s="18">
        <f>B12/E12</f>
        <v>625</v>
      </c>
      <c r="I12" s="18"/>
      <c r="J12" s="18"/>
      <c r="K12" s="27" t="s">
        <v>190</v>
      </c>
      <c r="L12" s="27"/>
      <c r="M12" s="27"/>
      <c r="N12" s="16">
        <f>VLOOKUP(K12,$T$12:$U$13,2,0)</f>
        <v>0.9</v>
      </c>
      <c r="O12" s="16"/>
      <c r="P12" s="18">
        <f>H12*N12</f>
        <v>562.5</v>
      </c>
      <c r="Q12" s="18"/>
      <c r="R12" s="18"/>
      <c r="T12" s="208" t="s">
        <v>190</v>
      </c>
      <c r="U12" s="213">
        <v>0.9</v>
      </c>
    </row>
    <row r="13" spans="1:21" ht="20.100000000000001" customHeight="1" x14ac:dyDescent="0.25">
      <c r="A13" s="276">
        <v>3</v>
      </c>
      <c r="B13" s="36">
        <f>'AMOSTRA DOS TERRENOS'!H11</f>
        <v>110000</v>
      </c>
      <c r="C13" s="36"/>
      <c r="D13" s="36"/>
      <c r="E13" s="36">
        <f>'AMOSTRA DOS TERRENOS'!I11</f>
        <v>150</v>
      </c>
      <c r="F13" s="36"/>
      <c r="G13" s="36"/>
      <c r="H13" s="18">
        <f t="shared" ref="H13:H14" si="0">B13/E13</f>
        <v>733.33333333333337</v>
      </c>
      <c r="I13" s="18"/>
      <c r="J13" s="18"/>
      <c r="K13" s="27" t="s">
        <v>190</v>
      </c>
      <c r="L13" s="27"/>
      <c r="M13" s="27"/>
      <c r="N13" s="16">
        <f>VLOOKUP(K13,$T$12:$U$13,2,0)</f>
        <v>0.9</v>
      </c>
      <c r="O13" s="16"/>
      <c r="P13" s="18">
        <f t="shared" ref="P13:P14" si="1">H13*N13</f>
        <v>660</v>
      </c>
      <c r="Q13" s="18"/>
      <c r="R13" s="18"/>
      <c r="T13" s="208" t="s">
        <v>4</v>
      </c>
      <c r="U13" s="213">
        <v>1</v>
      </c>
    </row>
    <row r="14" spans="1:21" ht="20.100000000000001" customHeight="1" x14ac:dyDescent="0.25">
      <c r="A14" s="276">
        <v>4</v>
      </c>
      <c r="B14" s="36">
        <f>'AMOSTRA DOS TERRENOS'!H12</f>
        <v>110000</v>
      </c>
      <c r="C14" s="36"/>
      <c r="D14" s="36"/>
      <c r="E14" s="36">
        <f>'AMOSTRA DOS TERRENOS'!I12</f>
        <v>80</v>
      </c>
      <c r="F14" s="36"/>
      <c r="G14" s="36"/>
      <c r="H14" s="18">
        <f t="shared" si="0"/>
        <v>1375</v>
      </c>
      <c r="I14" s="18"/>
      <c r="J14" s="18"/>
      <c r="K14" s="27" t="s">
        <v>190</v>
      </c>
      <c r="L14" s="27"/>
      <c r="M14" s="27"/>
      <c r="N14" s="16">
        <f>VLOOKUP(K14,$T$12:$U$13,2,0)</f>
        <v>0.9</v>
      </c>
      <c r="O14" s="16"/>
      <c r="P14" s="18">
        <f t="shared" si="1"/>
        <v>1237.5</v>
      </c>
      <c r="Q14" s="18"/>
      <c r="R14" s="18"/>
    </row>
    <row r="15" spans="1:21" ht="20.100000000000001" customHeight="1" x14ac:dyDescent="0.25">
      <c r="A15" s="276">
        <v>5</v>
      </c>
      <c r="B15" s="36">
        <f>'AMOSTRA DOS TERRENOS'!H13</f>
        <v>150000</v>
      </c>
      <c r="C15" s="36"/>
      <c r="D15" s="36"/>
      <c r="E15" s="36">
        <f>'AMOSTRA DOS TERRENOS'!I13</f>
        <v>195</v>
      </c>
      <c r="F15" s="36"/>
      <c r="G15" s="36"/>
      <c r="H15" s="18">
        <f>B15/E15</f>
        <v>769.23076923076928</v>
      </c>
      <c r="I15" s="18"/>
      <c r="J15" s="18"/>
      <c r="K15" s="27" t="s">
        <v>190</v>
      </c>
      <c r="L15" s="27"/>
      <c r="M15" s="27"/>
      <c r="N15" s="16">
        <f>VLOOKUP(K15,$T$12:$U$13,2,0)</f>
        <v>0.9</v>
      </c>
      <c r="O15" s="16"/>
      <c r="P15" s="18">
        <f>H15*N15</f>
        <v>692.30769230769238</v>
      </c>
      <c r="Q15" s="18"/>
      <c r="R15" s="18"/>
    </row>
    <row r="17" spans="1:18" ht="20.100000000000001" customHeight="1" x14ac:dyDescent="0.25">
      <c r="L17" s="22" t="s">
        <v>22</v>
      </c>
      <c r="M17" s="22"/>
      <c r="N17" s="22"/>
      <c r="O17" s="22"/>
      <c r="P17" s="30">
        <f>AVERAGE(P11:R15)</f>
        <v>738.46153846153845</v>
      </c>
      <c r="Q17" s="30"/>
      <c r="R17" s="30"/>
    </row>
    <row r="18" spans="1:18" ht="20.100000000000001" customHeight="1" x14ac:dyDescent="0.25">
      <c r="L18" s="17" t="s">
        <v>23</v>
      </c>
      <c r="M18" s="17"/>
      <c r="N18" s="17"/>
      <c r="O18" s="17"/>
      <c r="P18" s="30">
        <f>STDEVA(P11:R15)</f>
        <v>286.21461436022588</v>
      </c>
      <c r="Q18" s="30"/>
      <c r="R18" s="30"/>
    </row>
    <row r="19" spans="1:18" ht="20.100000000000001" customHeight="1" x14ac:dyDescent="0.25">
      <c r="L19" s="27" t="s">
        <v>21</v>
      </c>
      <c r="M19" s="27"/>
      <c r="N19" s="27"/>
      <c r="O19" s="27"/>
      <c r="P19" s="31">
        <f>P18/P17</f>
        <v>0.38758229027947255</v>
      </c>
      <c r="Q19" s="31"/>
      <c r="R19" s="31"/>
    </row>
    <row r="22" spans="1:18" ht="20.100000000000001" customHeight="1" x14ac:dyDescent="0.25">
      <c r="A22" s="21" t="s">
        <v>15</v>
      </c>
      <c r="B22" s="21"/>
      <c r="C22" s="21"/>
      <c r="D22" s="21"/>
      <c r="E22" s="21"/>
      <c r="F22" s="21"/>
      <c r="G22" s="21"/>
      <c r="H22" s="21"/>
      <c r="I22" s="21"/>
      <c r="J22" s="21"/>
      <c r="K22" s="21"/>
      <c r="L22" s="21"/>
      <c r="M22" s="21"/>
      <c r="N22" s="21"/>
      <c r="O22" s="21"/>
      <c r="P22" s="21"/>
      <c r="Q22" s="21"/>
      <c r="R22" s="21"/>
    </row>
    <row r="24" spans="1:18" ht="80.099999999999994" customHeight="1" x14ac:dyDescent="0.25">
      <c r="A24" s="34" t="s">
        <v>62</v>
      </c>
      <c r="B24" s="34"/>
      <c r="C24" s="34"/>
      <c r="D24" s="34"/>
      <c r="E24" s="34"/>
      <c r="F24" s="34"/>
      <c r="G24" s="34"/>
      <c r="H24" s="34"/>
      <c r="I24" s="34"/>
      <c r="J24" s="34"/>
      <c r="K24" s="34"/>
      <c r="L24" s="34"/>
      <c r="M24" s="34"/>
      <c r="N24" s="34"/>
      <c r="O24" s="34"/>
      <c r="P24" s="34"/>
      <c r="Q24" s="34"/>
      <c r="R24" s="34"/>
    </row>
    <row r="26" spans="1:18" ht="20.100000000000001" customHeight="1" x14ac:dyDescent="0.25">
      <c r="A26" s="39" t="s">
        <v>9</v>
      </c>
      <c r="B26" s="39"/>
      <c r="C26" s="39"/>
      <c r="D26" s="39"/>
      <c r="E26" s="39"/>
      <c r="F26" s="39"/>
      <c r="G26" s="39"/>
      <c r="H26" s="39" t="s">
        <v>63</v>
      </c>
      <c r="I26" s="39"/>
      <c r="J26" s="39" t="s">
        <v>188</v>
      </c>
      <c r="K26" s="39"/>
      <c r="L26" s="39"/>
      <c r="M26" s="39"/>
      <c r="N26" s="39"/>
      <c r="O26" s="39" t="s">
        <v>189</v>
      </c>
      <c r="P26" s="39"/>
      <c r="Q26" s="39"/>
      <c r="R26" s="39"/>
    </row>
    <row r="27" spans="1:18" ht="20.100000000000001" customHeight="1" x14ac:dyDescent="0.25">
      <c r="A27" s="22" t="s">
        <v>10</v>
      </c>
      <c r="B27" s="22"/>
      <c r="C27" s="22"/>
      <c r="D27" s="22"/>
      <c r="E27" s="22"/>
      <c r="F27" s="22"/>
      <c r="G27" s="22"/>
      <c r="H27" s="56" t="s">
        <v>214</v>
      </c>
      <c r="I27" s="56"/>
      <c r="J27" s="22" t="s">
        <v>183</v>
      </c>
      <c r="K27" s="22"/>
      <c r="L27" s="22"/>
      <c r="M27" s="22"/>
      <c r="N27" s="22"/>
      <c r="O27" s="30">
        <v>1</v>
      </c>
      <c r="P27" s="30"/>
      <c r="Q27" s="30"/>
      <c r="R27" s="30"/>
    </row>
    <row r="28" spans="1:18" ht="20.100000000000001" customHeight="1" x14ac:dyDescent="0.25">
      <c r="A28" s="27" t="s">
        <v>13</v>
      </c>
      <c r="B28" s="27"/>
      <c r="C28" s="27"/>
      <c r="D28" s="27"/>
      <c r="E28" s="27"/>
      <c r="F28" s="27"/>
      <c r="G28" s="27"/>
      <c r="H28" s="63" t="s">
        <v>215</v>
      </c>
      <c r="I28" s="63"/>
      <c r="J28" s="27" t="s">
        <v>184</v>
      </c>
      <c r="K28" s="27"/>
      <c r="L28" s="27"/>
      <c r="M28" s="27"/>
      <c r="N28" s="27"/>
      <c r="O28" s="18">
        <v>1</v>
      </c>
      <c r="P28" s="18"/>
      <c r="Q28" s="18"/>
      <c r="R28" s="18"/>
    </row>
    <row r="29" spans="1:18" ht="20.100000000000001" customHeight="1" x14ac:dyDescent="0.25">
      <c r="A29" s="27" t="s">
        <v>14</v>
      </c>
      <c r="B29" s="27"/>
      <c r="C29" s="27"/>
      <c r="D29" s="27"/>
      <c r="E29" s="27"/>
      <c r="F29" s="27"/>
      <c r="G29" s="27"/>
      <c r="H29" s="63" t="s">
        <v>216</v>
      </c>
      <c r="I29" s="63"/>
      <c r="J29" s="27" t="s">
        <v>185</v>
      </c>
      <c r="K29" s="27"/>
      <c r="L29" s="27"/>
      <c r="M29" s="27"/>
      <c r="N29" s="27"/>
      <c r="O29" s="18">
        <v>1</v>
      </c>
      <c r="P29" s="18"/>
      <c r="Q29" s="18"/>
      <c r="R29" s="18"/>
    </row>
    <row r="30" spans="1:18" ht="20.100000000000001" customHeight="1" x14ac:dyDescent="0.25">
      <c r="A30" s="27" t="s">
        <v>11</v>
      </c>
      <c r="B30" s="27"/>
      <c r="C30" s="27"/>
      <c r="D30" s="27"/>
      <c r="E30" s="27"/>
      <c r="F30" s="27"/>
      <c r="G30" s="27"/>
      <c r="H30" s="63" t="s">
        <v>217</v>
      </c>
      <c r="I30" s="63"/>
      <c r="J30" s="27" t="s">
        <v>186</v>
      </c>
      <c r="K30" s="27"/>
      <c r="L30" s="27"/>
      <c r="M30" s="27"/>
      <c r="N30" s="27"/>
      <c r="O30" s="18">
        <v>1</v>
      </c>
      <c r="P30" s="18"/>
      <c r="Q30" s="18"/>
      <c r="R30" s="18"/>
    </row>
    <row r="31" spans="1:18" ht="20.100000000000001" customHeight="1" x14ac:dyDescent="0.25">
      <c r="A31" s="27" t="s">
        <v>12</v>
      </c>
      <c r="B31" s="27"/>
      <c r="C31" s="27"/>
      <c r="D31" s="27"/>
      <c r="E31" s="27"/>
      <c r="F31" s="27"/>
      <c r="G31" s="27"/>
      <c r="H31" s="63" t="s">
        <v>218</v>
      </c>
      <c r="I31" s="63"/>
      <c r="J31" s="27" t="s">
        <v>187</v>
      </c>
      <c r="K31" s="27"/>
      <c r="L31" s="27"/>
      <c r="M31" s="27"/>
      <c r="N31" s="27"/>
      <c r="O31" s="18">
        <v>1</v>
      </c>
      <c r="P31" s="18"/>
      <c r="Q31" s="18"/>
      <c r="R31" s="18"/>
    </row>
    <row r="34" spans="1:25" ht="20.100000000000001" customHeight="1" x14ac:dyDescent="0.25">
      <c r="A34" s="39" t="s">
        <v>19</v>
      </c>
      <c r="B34" s="39"/>
      <c r="C34" s="39"/>
      <c r="D34" s="39"/>
      <c r="E34" s="47" t="s">
        <v>20</v>
      </c>
      <c r="F34" s="47"/>
      <c r="G34" s="47"/>
      <c r="H34" s="47"/>
      <c r="I34" s="47"/>
      <c r="J34" s="39" t="s">
        <v>16</v>
      </c>
      <c r="K34" s="39"/>
    </row>
    <row r="35" spans="1:25" ht="20.100000000000001" customHeight="1" x14ac:dyDescent="0.25">
      <c r="A35" s="39"/>
      <c r="B35" s="39"/>
      <c r="C35" s="39"/>
      <c r="D35" s="39"/>
      <c r="E35" s="278" t="s">
        <v>214</v>
      </c>
      <c r="F35" s="278" t="s">
        <v>215</v>
      </c>
      <c r="G35" s="278" t="s">
        <v>216</v>
      </c>
      <c r="H35" s="278" t="s">
        <v>217</v>
      </c>
      <c r="I35" s="278" t="s">
        <v>218</v>
      </c>
      <c r="J35" s="39"/>
      <c r="K35" s="39"/>
    </row>
    <row r="36" spans="1:25" ht="20.100000000000001" customHeight="1" x14ac:dyDescent="0.25">
      <c r="A36" s="47"/>
      <c r="B36" s="47"/>
      <c r="C36" s="47"/>
      <c r="D36" s="47"/>
      <c r="E36" s="238">
        <v>1</v>
      </c>
      <c r="F36" s="238">
        <v>1</v>
      </c>
      <c r="G36" s="238">
        <v>1</v>
      </c>
      <c r="H36" s="238">
        <v>1</v>
      </c>
      <c r="I36" s="238">
        <v>1</v>
      </c>
      <c r="J36" s="30">
        <f>SUM(E36:I36)-COUNT(E36:I36)+1</f>
        <v>1</v>
      </c>
      <c r="K36" s="30"/>
    </row>
    <row r="38" spans="1:25" ht="39.950000000000003" customHeight="1" x14ac:dyDescent="0.25">
      <c r="A38" s="278" t="s">
        <v>5</v>
      </c>
      <c r="B38" s="25" t="str">
        <f t="shared" ref="B38:B43" si="2">P10</f>
        <v>Valor unitário ajustado ao fator</v>
      </c>
      <c r="C38" s="25"/>
      <c r="D38" s="25"/>
      <c r="E38" s="278" t="s">
        <v>214</v>
      </c>
      <c r="F38" s="278" t="s">
        <v>215</v>
      </c>
      <c r="G38" s="278" t="s">
        <v>216</v>
      </c>
      <c r="H38" s="278" t="s">
        <v>217</v>
      </c>
      <c r="I38" s="278" t="s">
        <v>218</v>
      </c>
      <c r="J38" s="25" t="s">
        <v>16</v>
      </c>
      <c r="K38" s="25"/>
      <c r="L38" s="25" t="s">
        <v>17</v>
      </c>
      <c r="M38" s="25"/>
      <c r="N38" s="25" t="s">
        <v>9</v>
      </c>
      <c r="O38" s="25"/>
      <c r="P38" s="25" t="s">
        <v>18</v>
      </c>
      <c r="Q38" s="25"/>
      <c r="R38" s="25"/>
      <c r="Y38" s="209" t="s">
        <v>235</v>
      </c>
    </row>
    <row r="39" spans="1:25" ht="20.100000000000001" customHeight="1" x14ac:dyDescent="0.25">
      <c r="A39" s="275">
        <v>1</v>
      </c>
      <c r="B39" s="30">
        <f t="shared" si="2"/>
        <v>540</v>
      </c>
      <c r="C39" s="30"/>
      <c r="D39" s="30"/>
      <c r="E39" s="238">
        <v>1</v>
      </c>
      <c r="F39" s="238">
        <v>1</v>
      </c>
      <c r="G39" s="238">
        <v>1</v>
      </c>
      <c r="H39" s="238">
        <v>1</v>
      </c>
      <c r="I39" s="238">
        <v>1</v>
      </c>
      <c r="J39" s="30">
        <f>SUM(E39:I39)-COUNT(E39:I39)+1</f>
        <v>1</v>
      </c>
      <c r="K39" s="22"/>
      <c r="L39" s="30">
        <f t="shared" ref="L39:L43" si="3">$J$36</f>
        <v>1</v>
      </c>
      <c r="M39" s="22"/>
      <c r="N39" s="30">
        <f t="shared" ref="N39:N43" si="4">L39/J39</f>
        <v>1</v>
      </c>
      <c r="O39" s="22"/>
      <c r="P39" s="30">
        <f t="shared" ref="P39:P43" si="5">B39*N39</f>
        <v>540</v>
      </c>
      <c r="Q39" s="30"/>
      <c r="R39" s="30"/>
      <c r="Y39" s="209">
        <v>1</v>
      </c>
    </row>
    <row r="40" spans="1:25" ht="20.100000000000001" customHeight="1" x14ac:dyDescent="0.25">
      <c r="A40" s="276">
        <v>2</v>
      </c>
      <c r="B40" s="18">
        <f t="shared" si="2"/>
        <v>562.5</v>
      </c>
      <c r="C40" s="18"/>
      <c r="D40" s="18"/>
      <c r="E40" s="235">
        <v>1</v>
      </c>
      <c r="F40" s="235">
        <v>1</v>
      </c>
      <c r="G40" s="235">
        <v>1</v>
      </c>
      <c r="H40" s="235">
        <v>1</v>
      </c>
      <c r="I40" s="235">
        <v>1</v>
      </c>
      <c r="J40" s="18">
        <f t="shared" ref="J40:J41" si="6">SUM(E40:I40)-COUNT(E40:I40)+1</f>
        <v>1</v>
      </c>
      <c r="K40" s="27"/>
      <c r="L40" s="18">
        <f t="shared" si="3"/>
        <v>1</v>
      </c>
      <c r="M40" s="27"/>
      <c r="N40" s="18">
        <f t="shared" si="4"/>
        <v>1</v>
      </c>
      <c r="O40" s="27"/>
      <c r="P40" s="18">
        <f t="shared" si="5"/>
        <v>562.5</v>
      </c>
      <c r="Q40" s="18"/>
      <c r="R40" s="18"/>
      <c r="Y40" s="209">
        <v>1</v>
      </c>
    </row>
    <row r="41" spans="1:25" ht="20.100000000000001" customHeight="1" x14ac:dyDescent="0.25">
      <c r="A41" s="276">
        <v>3</v>
      </c>
      <c r="B41" s="18">
        <f t="shared" si="2"/>
        <v>660</v>
      </c>
      <c r="C41" s="18"/>
      <c r="D41" s="18"/>
      <c r="E41" s="235">
        <v>1</v>
      </c>
      <c r="F41" s="235">
        <v>1</v>
      </c>
      <c r="G41" s="235">
        <v>1</v>
      </c>
      <c r="H41" s="235">
        <v>1</v>
      </c>
      <c r="I41" s="235">
        <v>1</v>
      </c>
      <c r="J41" s="18">
        <f t="shared" si="6"/>
        <v>1</v>
      </c>
      <c r="K41" s="27"/>
      <c r="L41" s="18">
        <f t="shared" si="3"/>
        <v>1</v>
      </c>
      <c r="M41" s="27"/>
      <c r="N41" s="18">
        <f t="shared" si="4"/>
        <v>1</v>
      </c>
      <c r="O41" s="27"/>
      <c r="P41" s="18">
        <f t="shared" si="5"/>
        <v>660</v>
      </c>
      <c r="Q41" s="18"/>
      <c r="R41" s="18"/>
      <c r="Y41" s="209">
        <v>1</v>
      </c>
    </row>
    <row r="42" spans="1:25" ht="20.100000000000001" customHeight="1" x14ac:dyDescent="0.25">
      <c r="A42" s="276">
        <v>4</v>
      </c>
      <c r="B42" s="18">
        <f t="shared" si="2"/>
        <v>1237.5</v>
      </c>
      <c r="C42" s="18"/>
      <c r="D42" s="18"/>
      <c r="E42" s="235">
        <v>1</v>
      </c>
      <c r="F42" s="235">
        <v>1</v>
      </c>
      <c r="G42" s="235">
        <v>1</v>
      </c>
      <c r="H42" s="235">
        <v>1</v>
      </c>
      <c r="I42" s="235">
        <v>1</v>
      </c>
      <c r="J42" s="18">
        <f t="shared" ref="J42:J43" si="7">SUM(E42:I42)-COUNT(E42:I42)+1</f>
        <v>1</v>
      </c>
      <c r="K42" s="27"/>
      <c r="L42" s="18">
        <f t="shared" si="3"/>
        <v>1</v>
      </c>
      <c r="M42" s="27"/>
      <c r="N42" s="18">
        <f t="shared" si="4"/>
        <v>1</v>
      </c>
      <c r="O42" s="27"/>
      <c r="P42" s="18">
        <f t="shared" si="5"/>
        <v>1237.5</v>
      </c>
      <c r="Q42" s="18"/>
      <c r="R42" s="18"/>
      <c r="Y42" s="209">
        <v>1</v>
      </c>
    </row>
    <row r="43" spans="1:25" ht="20.100000000000001" customHeight="1" x14ac:dyDescent="0.25">
      <c r="A43" s="276">
        <v>5</v>
      </c>
      <c r="B43" s="18">
        <f t="shared" si="2"/>
        <v>692.30769230769238</v>
      </c>
      <c r="C43" s="18"/>
      <c r="D43" s="18"/>
      <c r="E43" s="235">
        <v>1</v>
      </c>
      <c r="F43" s="235">
        <v>1</v>
      </c>
      <c r="G43" s="235">
        <v>1</v>
      </c>
      <c r="H43" s="235">
        <v>1</v>
      </c>
      <c r="I43" s="235">
        <v>1</v>
      </c>
      <c r="J43" s="18">
        <f t="shared" si="7"/>
        <v>1</v>
      </c>
      <c r="K43" s="27"/>
      <c r="L43" s="18">
        <f t="shared" si="3"/>
        <v>1</v>
      </c>
      <c r="M43" s="27"/>
      <c r="N43" s="18">
        <f t="shared" si="4"/>
        <v>1</v>
      </c>
      <c r="O43" s="27"/>
      <c r="P43" s="18">
        <f t="shared" si="5"/>
        <v>692.30769230769238</v>
      </c>
      <c r="Q43" s="18"/>
      <c r="R43" s="18"/>
      <c r="Y43" s="209">
        <v>1</v>
      </c>
    </row>
    <row r="45" spans="1:25" ht="20.100000000000001" customHeight="1" x14ac:dyDescent="0.25">
      <c r="E45" s="279"/>
      <c r="F45" s="279"/>
      <c r="G45" s="279"/>
      <c r="H45" s="279"/>
      <c r="I45" s="279"/>
      <c r="L45" s="22" t="s">
        <v>22</v>
      </c>
      <c r="M45" s="22"/>
      <c r="N45" s="22"/>
      <c r="O45" s="22"/>
      <c r="P45" s="30">
        <f>AVERAGE(P39:R43)</f>
        <v>738.46153846153845</v>
      </c>
      <c r="Q45" s="30"/>
      <c r="R45" s="30"/>
    </row>
    <row r="46" spans="1:25" ht="20.100000000000001" customHeight="1" x14ac:dyDescent="0.25">
      <c r="E46" s="247"/>
      <c r="L46" s="17" t="s">
        <v>23</v>
      </c>
      <c r="M46" s="17"/>
      <c r="N46" s="17"/>
      <c r="O46" s="17"/>
      <c r="P46" s="30">
        <f>STDEVA(P39:R43)</f>
        <v>286.21461436022588</v>
      </c>
      <c r="Q46" s="30"/>
      <c r="R46" s="30"/>
    </row>
    <row r="47" spans="1:25" ht="20.100000000000001" customHeight="1" x14ac:dyDescent="0.25">
      <c r="H47" s="280"/>
      <c r="L47" s="27" t="s">
        <v>21</v>
      </c>
      <c r="M47" s="27"/>
      <c r="N47" s="27"/>
      <c r="O47" s="27"/>
      <c r="P47" s="31">
        <f>P46/P45</f>
        <v>0.38758229027947255</v>
      </c>
      <c r="Q47" s="31"/>
      <c r="R47" s="31"/>
    </row>
    <row r="48" spans="1:25" ht="20.100000000000001" customHeight="1" x14ac:dyDescent="0.25">
      <c r="H48" s="280"/>
      <c r="P48" s="281"/>
      <c r="Q48" s="281"/>
      <c r="R48" s="281"/>
    </row>
    <row r="49" spans="1:33" ht="20.100000000000001" customHeight="1" x14ac:dyDescent="0.25">
      <c r="I49" s="2"/>
    </row>
    <row r="50" spans="1:33" ht="20.100000000000001" customHeight="1" x14ac:dyDescent="0.25">
      <c r="A50" s="28" t="s">
        <v>242</v>
      </c>
      <c r="B50" s="28"/>
      <c r="C50" s="28"/>
      <c r="D50" s="28"/>
      <c r="E50" s="28"/>
      <c r="F50" s="28"/>
      <c r="G50" s="28"/>
      <c r="H50" s="28"/>
      <c r="I50" s="28"/>
      <c r="J50" s="28"/>
      <c r="K50" s="28"/>
      <c r="L50" s="28"/>
      <c r="M50" s="28"/>
      <c r="N50" s="28"/>
      <c r="O50" s="28"/>
      <c r="P50" s="28"/>
      <c r="Q50" s="28"/>
      <c r="R50" s="28"/>
    </row>
    <row r="51" spans="1:33" s="208" customFormat="1" ht="20.100000000000001" customHeight="1" x14ac:dyDescent="0.25">
      <c r="A51" s="3"/>
      <c r="B51" s="3"/>
      <c r="C51" s="3"/>
      <c r="D51" s="3"/>
      <c r="E51" s="3"/>
      <c r="F51" s="3"/>
      <c r="G51" s="3"/>
      <c r="H51" s="3"/>
      <c r="I51" s="4"/>
      <c r="J51" s="3"/>
      <c r="K51" s="3"/>
      <c r="L51" s="3"/>
      <c r="M51" s="3"/>
      <c r="N51" s="3"/>
      <c r="O51" s="3"/>
      <c r="P51" s="3"/>
      <c r="Q51" s="3"/>
      <c r="R51" s="3"/>
      <c r="W51" s="209"/>
      <c r="X51" s="209"/>
      <c r="Y51" s="209"/>
      <c r="Z51" s="209"/>
      <c r="AA51" s="209"/>
      <c r="AB51" s="209"/>
      <c r="AC51" s="209"/>
      <c r="AD51" s="209"/>
      <c r="AE51" s="209"/>
      <c r="AF51" s="209"/>
      <c r="AG51" s="209"/>
    </row>
    <row r="52" spans="1:33" s="208" customFormat="1" ht="20.100000000000001" customHeight="1" x14ac:dyDescent="0.25">
      <c r="A52" s="3"/>
      <c r="B52" s="3"/>
      <c r="C52" s="3"/>
      <c r="D52" s="3"/>
      <c r="E52" s="3"/>
      <c r="F52" s="3"/>
      <c r="G52" s="3"/>
      <c r="H52" s="3"/>
      <c r="I52" s="4"/>
      <c r="J52" s="3"/>
      <c r="K52" s="3"/>
      <c r="L52" s="3"/>
      <c r="M52" s="3"/>
      <c r="N52" s="3"/>
      <c r="O52" s="3"/>
      <c r="P52" s="3"/>
      <c r="Q52" s="3"/>
      <c r="R52" s="3"/>
      <c r="W52" s="209"/>
      <c r="X52" s="209"/>
      <c r="Y52" s="209"/>
      <c r="Z52" s="209"/>
      <c r="AA52" s="209"/>
      <c r="AB52" s="209"/>
      <c r="AC52" s="209"/>
      <c r="AD52" s="209"/>
      <c r="AE52" s="209"/>
      <c r="AF52" s="209"/>
      <c r="AG52" s="209"/>
    </row>
    <row r="53" spans="1:33" s="208" customFormat="1" ht="20.100000000000001" customHeight="1" x14ac:dyDescent="0.25">
      <c r="A53" s="241"/>
      <c r="B53" s="241"/>
      <c r="C53" s="241"/>
      <c r="D53" s="241"/>
      <c r="E53" s="241"/>
      <c r="F53" s="241"/>
      <c r="G53" s="241"/>
      <c r="H53" s="241"/>
      <c r="I53" s="2"/>
      <c r="J53" s="241"/>
      <c r="K53" s="241"/>
      <c r="L53" s="241"/>
      <c r="M53" s="241"/>
      <c r="N53" s="241"/>
      <c r="O53" s="241"/>
      <c r="P53" s="241"/>
      <c r="Q53" s="241"/>
      <c r="R53" s="241"/>
      <c r="W53" s="209"/>
      <c r="X53" s="209"/>
      <c r="Y53" s="209"/>
      <c r="Z53" s="209"/>
      <c r="AA53" s="209"/>
      <c r="AB53" s="209"/>
      <c r="AC53" s="209"/>
      <c r="AD53" s="209"/>
      <c r="AE53" s="209"/>
      <c r="AF53" s="209"/>
      <c r="AG53" s="209"/>
    </row>
    <row r="54" spans="1:33" s="208" customFormat="1" ht="20.100000000000001" customHeight="1" x14ac:dyDescent="0.25">
      <c r="A54" s="241"/>
      <c r="B54" s="241"/>
      <c r="C54" s="241"/>
      <c r="D54" s="241"/>
      <c r="E54" s="241"/>
      <c r="F54" s="241"/>
      <c r="G54" s="241"/>
      <c r="H54" s="241"/>
      <c r="I54" s="2"/>
      <c r="J54" s="241"/>
      <c r="K54" s="241"/>
      <c r="L54" s="241"/>
      <c r="M54" s="241"/>
      <c r="N54" s="241"/>
      <c r="O54" s="241"/>
      <c r="P54" s="241"/>
      <c r="Q54" s="241"/>
      <c r="R54" s="241"/>
      <c r="W54" s="209"/>
      <c r="X54" s="209"/>
      <c r="Y54" s="209"/>
      <c r="Z54" s="209"/>
      <c r="AA54" s="209"/>
      <c r="AB54" s="209"/>
      <c r="AC54" s="209"/>
      <c r="AD54" s="209"/>
      <c r="AE54" s="209"/>
      <c r="AF54" s="209"/>
      <c r="AG54" s="209"/>
    </row>
    <row r="55" spans="1:33" s="208" customFormat="1" ht="20.100000000000001" customHeight="1" x14ac:dyDescent="0.25">
      <c r="A55" s="241"/>
      <c r="B55" s="241"/>
      <c r="C55" s="241"/>
      <c r="D55" s="241"/>
      <c r="E55" s="241"/>
      <c r="F55" s="241"/>
      <c r="G55" s="241"/>
      <c r="H55" s="241"/>
      <c r="I55" s="2"/>
      <c r="J55" s="241"/>
      <c r="K55" s="241"/>
      <c r="L55" s="241"/>
      <c r="M55" s="241"/>
      <c r="N55" s="241"/>
      <c r="O55" s="241"/>
      <c r="P55" s="241"/>
      <c r="Q55" s="241"/>
      <c r="R55" s="241"/>
      <c r="W55" s="209"/>
      <c r="X55" s="209"/>
      <c r="Y55" s="209"/>
      <c r="Z55" s="209"/>
      <c r="AA55" s="209"/>
      <c r="AB55" s="209"/>
      <c r="AC55" s="209"/>
      <c r="AD55" s="209"/>
      <c r="AE55" s="209"/>
      <c r="AF55" s="209"/>
      <c r="AG55" s="209"/>
    </row>
    <row r="56" spans="1:33" s="208" customFormat="1" ht="20.100000000000001" customHeight="1" x14ac:dyDescent="0.25">
      <c r="A56" s="241"/>
      <c r="B56" s="241"/>
      <c r="C56" s="241"/>
      <c r="D56" s="241"/>
      <c r="E56" s="241"/>
      <c r="F56" s="241"/>
      <c r="G56" s="241"/>
      <c r="H56" s="241"/>
      <c r="I56" s="2"/>
      <c r="J56" s="241"/>
      <c r="K56" s="241"/>
      <c r="L56" s="241"/>
      <c r="M56" s="241"/>
      <c r="N56" s="241"/>
      <c r="O56" s="241"/>
      <c r="P56" s="241"/>
      <c r="Q56" s="241"/>
      <c r="R56" s="241"/>
      <c r="W56" s="209"/>
      <c r="X56" s="209"/>
      <c r="Y56" s="209"/>
      <c r="Z56" s="209"/>
      <c r="AA56" s="209"/>
      <c r="AB56" s="209"/>
      <c r="AC56" s="209"/>
      <c r="AD56" s="209"/>
      <c r="AE56" s="209"/>
      <c r="AF56" s="209"/>
      <c r="AG56" s="209"/>
    </row>
    <row r="57" spans="1:33" s="208" customFormat="1" ht="20.100000000000001" customHeight="1" x14ac:dyDescent="0.25">
      <c r="A57" s="241"/>
      <c r="B57" s="241"/>
      <c r="C57" s="241"/>
      <c r="D57" s="241"/>
      <c r="E57" s="241"/>
      <c r="F57" s="241"/>
      <c r="G57" s="241"/>
      <c r="H57" s="241"/>
      <c r="I57" s="2"/>
      <c r="J57" s="241"/>
      <c r="K57" s="241"/>
      <c r="L57" s="241"/>
      <c r="M57" s="241"/>
      <c r="N57" s="241"/>
      <c r="O57" s="241"/>
      <c r="P57" s="241"/>
      <c r="Q57" s="241"/>
      <c r="R57" s="241"/>
      <c r="W57" s="209"/>
      <c r="X57" s="209"/>
      <c r="Y57" s="209"/>
      <c r="Z57" s="209"/>
      <c r="AA57" s="209"/>
      <c r="AB57" s="209"/>
      <c r="AC57" s="209"/>
      <c r="AD57" s="209"/>
      <c r="AE57" s="209"/>
      <c r="AF57" s="209"/>
      <c r="AG57" s="209"/>
    </row>
    <row r="58" spans="1:33" s="208" customFormat="1" ht="20.100000000000001" customHeight="1" x14ac:dyDescent="0.25">
      <c r="A58" s="241"/>
      <c r="B58" s="241"/>
      <c r="C58" s="241"/>
      <c r="D58" s="241"/>
      <c r="E58" s="241"/>
      <c r="F58" s="241"/>
      <c r="G58" s="241"/>
      <c r="H58" s="241"/>
      <c r="I58" s="2"/>
      <c r="J58" s="241"/>
      <c r="K58" s="241"/>
      <c r="L58" s="241"/>
      <c r="M58" s="241"/>
      <c r="N58" s="241"/>
      <c r="O58" s="241"/>
      <c r="P58" s="241"/>
      <c r="Q58" s="241"/>
      <c r="R58" s="241"/>
      <c r="W58" s="209"/>
      <c r="X58" s="209"/>
      <c r="Y58" s="209"/>
      <c r="Z58" s="209"/>
      <c r="AA58" s="209"/>
      <c r="AB58" s="209"/>
      <c r="AC58" s="209"/>
      <c r="AD58" s="209"/>
      <c r="AE58" s="209"/>
      <c r="AF58" s="209"/>
      <c r="AG58" s="209"/>
    </row>
    <row r="59" spans="1:33" s="208" customFormat="1" ht="20.100000000000001" customHeight="1" x14ac:dyDescent="0.25">
      <c r="A59" s="241"/>
      <c r="B59" s="241"/>
      <c r="C59" s="241"/>
      <c r="D59" s="241"/>
      <c r="E59" s="241"/>
      <c r="F59" s="241"/>
      <c r="G59" s="241"/>
      <c r="H59" s="241"/>
      <c r="I59" s="2"/>
      <c r="J59" s="241"/>
      <c r="K59" s="241"/>
      <c r="L59" s="241"/>
      <c r="M59" s="241"/>
      <c r="N59" s="241"/>
      <c r="O59" s="241"/>
      <c r="P59" s="241"/>
      <c r="Q59" s="241"/>
      <c r="R59" s="241"/>
      <c r="W59" s="209"/>
      <c r="X59" s="209"/>
      <c r="Y59" s="209"/>
      <c r="Z59" s="209"/>
      <c r="AA59" s="209"/>
      <c r="AB59" s="209"/>
      <c r="AC59" s="209"/>
      <c r="AD59" s="209"/>
      <c r="AE59" s="209"/>
      <c r="AF59" s="209"/>
      <c r="AG59" s="209"/>
    </row>
    <row r="60" spans="1:33" s="208" customFormat="1" ht="20.100000000000001" customHeight="1" x14ac:dyDescent="0.25">
      <c r="A60" s="241"/>
      <c r="B60" s="241"/>
      <c r="C60" s="241"/>
      <c r="D60" s="241"/>
      <c r="E60" s="241"/>
      <c r="F60" s="241"/>
      <c r="G60" s="241"/>
      <c r="H60" s="241"/>
      <c r="I60" s="2"/>
      <c r="J60" s="241"/>
      <c r="K60" s="241"/>
      <c r="L60" s="241"/>
      <c r="M60" s="241"/>
      <c r="N60" s="241"/>
      <c r="O60" s="241"/>
      <c r="P60" s="241"/>
      <c r="Q60" s="241"/>
      <c r="R60" s="241"/>
      <c r="W60" s="209"/>
      <c r="X60" s="209"/>
      <c r="Y60" s="209"/>
      <c r="Z60" s="209"/>
      <c r="AA60" s="209"/>
      <c r="AB60" s="209"/>
      <c r="AC60" s="209"/>
      <c r="AD60" s="209"/>
      <c r="AE60" s="209"/>
      <c r="AF60" s="209"/>
      <c r="AG60" s="209"/>
    </row>
    <row r="61" spans="1:33" s="208" customFormat="1" ht="20.100000000000001" customHeight="1" x14ac:dyDescent="0.25">
      <c r="A61" s="241"/>
      <c r="B61" s="241"/>
      <c r="C61" s="241"/>
      <c r="D61" s="241"/>
      <c r="E61" s="241"/>
      <c r="F61" s="241"/>
      <c r="G61" s="241"/>
      <c r="H61" s="241"/>
      <c r="I61" s="2"/>
      <c r="J61" s="241"/>
      <c r="K61" s="241"/>
      <c r="L61" s="241"/>
      <c r="M61" s="241"/>
      <c r="N61" s="241"/>
      <c r="O61" s="241"/>
      <c r="P61" s="241"/>
      <c r="Q61" s="241"/>
      <c r="R61" s="241"/>
      <c r="W61" s="209"/>
      <c r="X61" s="209"/>
      <c r="Y61" s="209"/>
      <c r="Z61" s="209"/>
      <c r="AA61" s="209"/>
      <c r="AB61" s="209"/>
      <c r="AC61" s="209"/>
      <c r="AD61" s="209"/>
      <c r="AE61" s="209"/>
      <c r="AF61" s="209"/>
      <c r="AG61" s="209"/>
    </row>
    <row r="62" spans="1:33" s="208" customFormat="1" ht="20.100000000000001" customHeight="1" x14ac:dyDescent="0.25">
      <c r="A62" s="241"/>
      <c r="B62" s="241"/>
      <c r="C62" s="241"/>
      <c r="D62" s="241"/>
      <c r="E62" s="241"/>
      <c r="F62" s="241"/>
      <c r="G62" s="241"/>
      <c r="H62" s="241"/>
      <c r="I62" s="2"/>
      <c r="J62" s="241"/>
      <c r="K62" s="241"/>
      <c r="L62" s="241"/>
      <c r="M62" s="241"/>
      <c r="N62" s="241"/>
      <c r="O62" s="241"/>
      <c r="P62" s="241"/>
      <c r="Q62" s="241"/>
      <c r="R62" s="241"/>
      <c r="W62" s="209"/>
      <c r="X62" s="209"/>
      <c r="Y62" s="209"/>
      <c r="Z62" s="209"/>
      <c r="AA62" s="209"/>
      <c r="AB62" s="209"/>
      <c r="AC62" s="209"/>
      <c r="AD62" s="209"/>
      <c r="AE62" s="209"/>
      <c r="AF62" s="209"/>
      <c r="AG62" s="209"/>
    </row>
    <row r="63" spans="1:33" s="208" customFormat="1" ht="20.100000000000001" customHeight="1" x14ac:dyDescent="0.25">
      <c r="A63" s="241"/>
      <c r="B63" s="241"/>
      <c r="C63" s="241"/>
      <c r="D63" s="241"/>
      <c r="E63" s="241"/>
      <c r="F63" s="241"/>
      <c r="G63" s="241"/>
      <c r="H63" s="241"/>
      <c r="I63" s="2"/>
      <c r="J63" s="241"/>
      <c r="K63" s="241"/>
      <c r="L63" s="241"/>
      <c r="M63" s="241"/>
      <c r="N63" s="241"/>
      <c r="O63" s="241"/>
      <c r="P63" s="241"/>
      <c r="Q63" s="241"/>
      <c r="R63" s="241"/>
      <c r="W63" s="209"/>
      <c r="X63" s="209"/>
      <c r="Y63" s="209"/>
      <c r="Z63" s="209"/>
      <c r="AA63" s="209"/>
      <c r="AB63" s="209"/>
      <c r="AC63" s="209"/>
      <c r="AD63" s="209"/>
      <c r="AE63" s="209"/>
      <c r="AF63" s="209"/>
      <c r="AG63" s="209"/>
    </row>
    <row r="64" spans="1:33" s="208" customFormat="1" ht="20.100000000000001" customHeight="1" x14ac:dyDescent="0.25">
      <c r="A64" s="241"/>
      <c r="B64" s="241"/>
      <c r="C64" s="241"/>
      <c r="D64" s="241"/>
      <c r="E64" s="241"/>
      <c r="F64" s="241"/>
      <c r="G64" s="241"/>
      <c r="H64" s="241"/>
      <c r="I64" s="2"/>
      <c r="J64" s="241"/>
      <c r="K64" s="241"/>
      <c r="L64" s="241"/>
      <c r="M64" s="241"/>
      <c r="N64" s="241"/>
      <c r="O64" s="241"/>
      <c r="P64" s="241"/>
      <c r="Q64" s="241"/>
      <c r="R64" s="241"/>
      <c r="W64" s="209"/>
      <c r="X64" s="209"/>
      <c r="Y64" s="209"/>
      <c r="Z64" s="209"/>
      <c r="AA64" s="209"/>
      <c r="AB64" s="209"/>
      <c r="AC64" s="209"/>
      <c r="AD64" s="209"/>
      <c r="AE64" s="209"/>
      <c r="AF64" s="209"/>
      <c r="AG64" s="209"/>
    </row>
    <row r="65" spans="1:33" s="208" customFormat="1" ht="20.100000000000001" customHeight="1" x14ac:dyDescent="0.25">
      <c r="A65" s="241"/>
      <c r="B65" s="241"/>
      <c r="C65" s="241"/>
      <c r="D65" s="241"/>
      <c r="E65" s="241"/>
      <c r="F65" s="241"/>
      <c r="G65" s="241"/>
      <c r="H65" s="241"/>
      <c r="I65" s="2"/>
      <c r="J65" s="241"/>
      <c r="K65" s="241"/>
      <c r="L65" s="241"/>
      <c r="M65" s="241"/>
      <c r="N65" s="241"/>
      <c r="O65" s="241"/>
      <c r="P65" s="241"/>
      <c r="Q65" s="241"/>
      <c r="R65" s="241"/>
      <c r="W65" s="209"/>
      <c r="X65" s="209"/>
      <c r="Y65" s="209"/>
      <c r="Z65" s="209"/>
      <c r="AA65" s="209"/>
      <c r="AB65" s="209"/>
      <c r="AC65" s="209"/>
      <c r="AD65" s="209"/>
      <c r="AE65" s="209"/>
      <c r="AF65" s="209"/>
      <c r="AG65" s="209"/>
    </row>
    <row r="66" spans="1:33" s="208" customFormat="1" ht="20.100000000000001" customHeight="1" x14ac:dyDescent="0.25">
      <c r="A66" s="241"/>
      <c r="B66" s="241"/>
      <c r="C66" s="241"/>
      <c r="D66" s="241"/>
      <c r="E66" s="241"/>
      <c r="F66" s="241"/>
      <c r="G66" s="241"/>
      <c r="H66" s="241"/>
      <c r="I66" s="2"/>
      <c r="J66" s="241"/>
      <c r="K66" s="241"/>
      <c r="L66" s="241"/>
      <c r="M66" s="241"/>
      <c r="N66" s="241"/>
      <c r="O66" s="241"/>
      <c r="P66" s="241"/>
      <c r="Q66" s="241"/>
      <c r="R66" s="241"/>
      <c r="W66" s="209"/>
      <c r="X66" s="209"/>
      <c r="Y66" s="209"/>
      <c r="Z66" s="209"/>
      <c r="AA66" s="209"/>
      <c r="AB66" s="209"/>
      <c r="AC66" s="209"/>
      <c r="AD66" s="209"/>
      <c r="AE66" s="209"/>
      <c r="AF66" s="209"/>
      <c r="AG66" s="209"/>
    </row>
    <row r="67" spans="1:33" s="208" customFormat="1" ht="20.100000000000001" customHeight="1" x14ac:dyDescent="0.25">
      <c r="A67" s="241"/>
      <c r="B67" s="241"/>
      <c r="C67" s="241"/>
      <c r="D67" s="241"/>
      <c r="E67" s="241"/>
      <c r="F67" s="241"/>
      <c r="G67" s="241"/>
      <c r="H67" s="241"/>
      <c r="I67" s="2"/>
      <c r="J67" s="241"/>
      <c r="K67" s="241"/>
      <c r="L67" s="241"/>
      <c r="M67" s="241"/>
      <c r="N67" s="241"/>
      <c r="O67" s="241"/>
      <c r="P67" s="241"/>
      <c r="Q67" s="241"/>
      <c r="R67" s="241"/>
      <c r="W67" s="209"/>
      <c r="X67" s="209"/>
      <c r="Y67" s="209"/>
      <c r="Z67" s="209"/>
      <c r="AA67" s="209"/>
      <c r="AB67" s="209"/>
      <c r="AC67" s="209"/>
      <c r="AD67" s="209"/>
      <c r="AE67" s="209"/>
      <c r="AF67" s="209"/>
      <c r="AG67" s="209"/>
    </row>
    <row r="68" spans="1:33" s="208" customFormat="1" ht="20.100000000000001" customHeight="1" x14ac:dyDescent="0.25">
      <c r="A68" s="241"/>
      <c r="B68" s="241"/>
      <c r="C68" s="241"/>
      <c r="D68" s="241"/>
      <c r="E68" s="241"/>
      <c r="F68" s="241"/>
      <c r="G68" s="241"/>
      <c r="H68" s="241"/>
      <c r="I68" s="2"/>
      <c r="J68" s="241"/>
      <c r="K68" s="241"/>
      <c r="L68" s="241"/>
      <c r="M68" s="241"/>
      <c r="N68" s="241"/>
      <c r="O68" s="241"/>
      <c r="P68" s="241"/>
      <c r="Q68" s="241"/>
      <c r="R68" s="241"/>
      <c r="W68" s="209"/>
      <c r="X68" s="209"/>
      <c r="Y68" s="209"/>
      <c r="Z68" s="209"/>
      <c r="AA68" s="209"/>
      <c r="AB68" s="209"/>
      <c r="AC68" s="209"/>
      <c r="AD68" s="209"/>
      <c r="AE68" s="209"/>
      <c r="AF68" s="209"/>
      <c r="AG68" s="209"/>
    </row>
    <row r="69" spans="1:33" s="208" customFormat="1" ht="20.100000000000001" customHeight="1" x14ac:dyDescent="0.25">
      <c r="A69" s="241"/>
      <c r="B69" s="241"/>
      <c r="C69" s="241"/>
      <c r="D69" s="241"/>
      <c r="E69" s="241"/>
      <c r="F69" s="241"/>
      <c r="G69" s="241"/>
      <c r="H69" s="241"/>
      <c r="I69" s="2"/>
      <c r="J69" s="241"/>
      <c r="K69" s="241"/>
      <c r="L69" s="241"/>
      <c r="M69" s="241"/>
      <c r="N69" s="241"/>
      <c r="O69" s="241"/>
      <c r="P69" s="241"/>
      <c r="Q69" s="241"/>
      <c r="R69" s="241"/>
      <c r="W69" s="209"/>
      <c r="X69" s="209"/>
      <c r="Y69" s="209"/>
      <c r="Z69" s="209"/>
      <c r="AA69" s="209"/>
      <c r="AB69" s="209"/>
      <c r="AC69" s="209"/>
      <c r="AD69" s="209"/>
      <c r="AE69" s="209"/>
      <c r="AF69" s="209"/>
      <c r="AG69" s="209"/>
    </row>
    <row r="70" spans="1:33" s="208" customFormat="1" ht="20.100000000000001" customHeight="1" x14ac:dyDescent="0.25">
      <c r="A70" s="241"/>
      <c r="B70" s="241"/>
      <c r="C70" s="241"/>
      <c r="D70" s="241"/>
      <c r="E70" s="241"/>
      <c r="F70" s="241"/>
      <c r="G70" s="241"/>
      <c r="H70" s="241"/>
      <c r="I70" s="2"/>
      <c r="J70" s="241"/>
      <c r="K70" s="241"/>
      <c r="L70" s="241"/>
      <c r="M70" s="241"/>
      <c r="N70" s="241"/>
      <c r="O70" s="241"/>
      <c r="P70" s="241"/>
      <c r="Q70" s="241"/>
      <c r="R70" s="241"/>
      <c r="W70" s="209"/>
      <c r="X70" s="209"/>
      <c r="Y70" s="209"/>
      <c r="Z70" s="209"/>
      <c r="AA70" s="209"/>
      <c r="AB70" s="209"/>
      <c r="AC70" s="209"/>
      <c r="AD70" s="209"/>
      <c r="AE70" s="209"/>
      <c r="AF70" s="209"/>
      <c r="AG70" s="209"/>
    </row>
    <row r="71" spans="1:33" s="208" customFormat="1" ht="20.100000000000001" customHeight="1" x14ac:dyDescent="0.25">
      <c r="A71" s="28" t="s">
        <v>241</v>
      </c>
      <c r="B71" s="28"/>
      <c r="C71" s="28"/>
      <c r="D71" s="28"/>
      <c r="E71" s="28"/>
      <c r="F71" s="28"/>
      <c r="G71" s="28"/>
      <c r="H71" s="28"/>
      <c r="I71" s="28"/>
      <c r="J71" s="28"/>
      <c r="K71" s="28"/>
      <c r="L71" s="28"/>
      <c r="M71" s="28"/>
      <c r="N71" s="28"/>
      <c r="O71" s="28"/>
      <c r="P71" s="28"/>
      <c r="Q71" s="28"/>
      <c r="R71" s="28"/>
      <c r="W71" s="209"/>
      <c r="X71" s="209"/>
      <c r="Y71" s="209"/>
      <c r="Z71" s="209"/>
      <c r="AA71" s="209"/>
      <c r="AB71" s="209"/>
      <c r="AC71" s="209"/>
      <c r="AD71" s="209"/>
      <c r="AE71" s="209"/>
      <c r="AF71" s="209"/>
      <c r="AG71" s="209"/>
    </row>
    <row r="72" spans="1:33" s="208" customFormat="1" ht="20.100000000000001" customHeight="1" x14ac:dyDescent="0.25">
      <c r="A72" s="241"/>
      <c r="B72" s="241"/>
      <c r="C72" s="241"/>
      <c r="D72" s="241"/>
      <c r="E72" s="241"/>
      <c r="F72" s="241"/>
      <c r="G72" s="241"/>
      <c r="H72" s="241"/>
      <c r="I72" s="2"/>
      <c r="J72" s="241"/>
      <c r="K72" s="241"/>
      <c r="L72" s="241"/>
      <c r="M72" s="241"/>
      <c r="N72" s="241"/>
      <c r="O72" s="241"/>
      <c r="P72" s="241"/>
      <c r="Q72" s="241"/>
      <c r="R72" s="241"/>
      <c r="W72" s="209"/>
      <c r="X72" s="209"/>
      <c r="Y72" s="209"/>
      <c r="Z72" s="209"/>
      <c r="AA72" s="209"/>
      <c r="AB72" s="209"/>
      <c r="AC72" s="209"/>
      <c r="AD72" s="209"/>
      <c r="AE72" s="209"/>
      <c r="AF72" s="209"/>
      <c r="AG72" s="209"/>
    </row>
    <row r="73" spans="1:33" s="208" customFormat="1" ht="20.100000000000001" customHeight="1" x14ac:dyDescent="0.25">
      <c r="A73" s="241"/>
      <c r="B73" s="241"/>
      <c r="C73" s="241"/>
      <c r="D73" s="241"/>
      <c r="E73" s="241"/>
      <c r="F73" s="241"/>
      <c r="G73" s="241"/>
      <c r="H73" s="241"/>
      <c r="I73" s="2"/>
      <c r="J73" s="241"/>
      <c r="K73" s="241"/>
      <c r="L73" s="241"/>
      <c r="M73" s="241"/>
      <c r="N73" s="241"/>
      <c r="O73" s="241"/>
      <c r="P73" s="241"/>
      <c r="Q73" s="241"/>
      <c r="R73" s="241"/>
      <c r="W73" s="209"/>
      <c r="X73" s="209"/>
      <c r="Y73" s="209"/>
      <c r="Z73" s="209"/>
      <c r="AA73" s="209"/>
      <c r="AB73" s="209"/>
      <c r="AC73" s="209"/>
      <c r="AD73" s="209"/>
      <c r="AE73" s="209"/>
      <c r="AF73" s="209"/>
      <c r="AG73" s="209"/>
    </row>
    <row r="74" spans="1:33" s="208" customFormat="1" ht="20.100000000000001" customHeight="1" x14ac:dyDescent="0.25">
      <c r="A74" s="241"/>
      <c r="B74" s="241"/>
      <c r="C74" s="241"/>
      <c r="D74" s="241"/>
      <c r="E74" s="241"/>
      <c r="F74" s="241"/>
      <c r="G74" s="241"/>
      <c r="H74" s="241"/>
      <c r="I74" s="2"/>
      <c r="J74" s="241"/>
      <c r="K74" s="241"/>
      <c r="L74" s="241"/>
      <c r="M74" s="241"/>
      <c r="N74" s="241"/>
      <c r="O74" s="241"/>
      <c r="P74" s="241"/>
      <c r="Q74" s="241"/>
      <c r="R74" s="241"/>
      <c r="W74" s="209"/>
      <c r="X74" s="209"/>
      <c r="Y74" s="209"/>
      <c r="Z74" s="209"/>
      <c r="AA74" s="209"/>
      <c r="AB74" s="209"/>
      <c r="AC74" s="209"/>
      <c r="AD74" s="209"/>
      <c r="AE74" s="209"/>
      <c r="AF74" s="209"/>
      <c r="AG74" s="209"/>
    </row>
    <row r="75" spans="1:33" s="208" customFormat="1" ht="20.100000000000001" customHeight="1" x14ac:dyDescent="0.25">
      <c r="A75" s="241"/>
      <c r="B75" s="241"/>
      <c r="C75" s="241"/>
      <c r="D75" s="241"/>
      <c r="E75" s="241"/>
      <c r="F75" s="241"/>
      <c r="G75" s="241"/>
      <c r="H75" s="241"/>
      <c r="I75" s="2"/>
      <c r="J75" s="241"/>
      <c r="K75" s="241"/>
      <c r="L75" s="241"/>
      <c r="M75" s="241"/>
      <c r="N75" s="241"/>
      <c r="O75" s="241"/>
      <c r="P75" s="241"/>
      <c r="Q75" s="241"/>
      <c r="R75" s="241"/>
      <c r="W75" s="209"/>
      <c r="X75" s="209"/>
      <c r="Y75" s="209"/>
      <c r="Z75" s="209"/>
      <c r="AA75" s="209"/>
      <c r="AB75" s="209"/>
      <c r="AC75" s="209"/>
      <c r="AD75" s="209"/>
      <c r="AE75" s="209"/>
      <c r="AF75" s="209"/>
      <c r="AG75" s="209"/>
    </row>
    <row r="76" spans="1:33" s="208" customFormat="1" ht="20.100000000000001" customHeight="1" x14ac:dyDescent="0.25">
      <c r="A76" s="241"/>
      <c r="B76" s="241"/>
      <c r="C76" s="241"/>
      <c r="D76" s="241"/>
      <c r="E76" s="241"/>
      <c r="F76" s="241"/>
      <c r="G76" s="241"/>
      <c r="H76" s="241"/>
      <c r="I76" s="2"/>
      <c r="J76" s="241"/>
      <c r="K76" s="241"/>
      <c r="L76" s="241"/>
      <c r="M76" s="241"/>
      <c r="N76" s="241"/>
      <c r="O76" s="241"/>
      <c r="P76" s="241"/>
      <c r="Q76" s="241"/>
      <c r="R76" s="241"/>
      <c r="W76" s="209"/>
      <c r="X76" s="209"/>
      <c r="Y76" s="209"/>
      <c r="Z76" s="209"/>
      <c r="AA76" s="209"/>
      <c r="AB76" s="209"/>
      <c r="AC76" s="209"/>
      <c r="AD76" s="209"/>
      <c r="AE76" s="209"/>
      <c r="AF76" s="209"/>
      <c r="AG76" s="209"/>
    </row>
    <row r="77" spans="1:33" s="208" customFormat="1" ht="20.100000000000001" customHeight="1" x14ac:dyDescent="0.25">
      <c r="A77" s="241"/>
      <c r="B77" s="241"/>
      <c r="C77" s="241"/>
      <c r="D77" s="241"/>
      <c r="E77" s="241"/>
      <c r="F77" s="241"/>
      <c r="G77" s="241"/>
      <c r="H77" s="241"/>
      <c r="I77" s="2"/>
      <c r="J77" s="241"/>
      <c r="K77" s="241"/>
      <c r="L77" s="241"/>
      <c r="M77" s="241"/>
      <c r="N77" s="241"/>
      <c r="O77" s="241"/>
      <c r="P77" s="241"/>
      <c r="Q77" s="241"/>
      <c r="R77" s="241"/>
      <c r="W77" s="209"/>
      <c r="X77" s="209"/>
      <c r="Y77" s="209"/>
      <c r="Z77" s="209"/>
      <c r="AA77" s="209"/>
      <c r="AB77" s="209"/>
      <c r="AC77" s="209"/>
      <c r="AD77" s="209"/>
      <c r="AE77" s="209"/>
      <c r="AF77" s="209"/>
      <c r="AG77" s="209"/>
    </row>
    <row r="78" spans="1:33" s="208" customFormat="1" ht="20.100000000000001" customHeight="1" x14ac:dyDescent="0.25">
      <c r="A78" s="241"/>
      <c r="B78" s="241"/>
      <c r="C78" s="241"/>
      <c r="D78" s="241"/>
      <c r="E78" s="241"/>
      <c r="F78" s="241"/>
      <c r="G78" s="241"/>
      <c r="H78" s="241"/>
      <c r="I78" s="2"/>
      <c r="J78" s="241"/>
      <c r="K78" s="241"/>
      <c r="L78" s="241"/>
      <c r="M78" s="241"/>
      <c r="N78" s="241"/>
      <c r="O78" s="241"/>
      <c r="P78" s="241"/>
      <c r="Q78" s="241"/>
      <c r="R78" s="241"/>
      <c r="W78" s="209"/>
      <c r="X78" s="209"/>
      <c r="Y78" s="209"/>
      <c r="Z78" s="209"/>
      <c r="AA78" s="209"/>
      <c r="AB78" s="209"/>
      <c r="AC78" s="209"/>
      <c r="AD78" s="209"/>
      <c r="AE78" s="209"/>
      <c r="AF78" s="209"/>
      <c r="AG78" s="209"/>
    </row>
    <row r="79" spans="1:33" s="208" customFormat="1" ht="20.100000000000001" customHeight="1" x14ac:dyDescent="0.25">
      <c r="A79" s="241"/>
      <c r="B79" s="241"/>
      <c r="C79" s="241"/>
      <c r="D79" s="241"/>
      <c r="E79" s="241"/>
      <c r="F79" s="241"/>
      <c r="G79" s="241"/>
      <c r="H79" s="241"/>
      <c r="I79" s="2"/>
      <c r="J79" s="241"/>
      <c r="K79" s="241"/>
      <c r="L79" s="241"/>
      <c r="M79" s="241"/>
      <c r="N79" s="241"/>
      <c r="O79" s="241"/>
      <c r="P79" s="241"/>
      <c r="Q79" s="241"/>
      <c r="R79" s="241"/>
      <c r="W79" s="209"/>
      <c r="X79" s="209"/>
      <c r="Y79" s="209"/>
      <c r="Z79" s="209"/>
      <c r="AA79" s="209"/>
      <c r="AB79" s="209"/>
      <c r="AC79" s="209"/>
      <c r="AD79" s="209"/>
      <c r="AE79" s="209"/>
      <c r="AF79" s="209"/>
      <c r="AG79" s="209"/>
    </row>
    <row r="80" spans="1:33" s="208" customFormat="1" ht="20.100000000000001" customHeight="1" x14ac:dyDescent="0.25">
      <c r="A80" s="241"/>
      <c r="B80" s="241"/>
      <c r="C80" s="241"/>
      <c r="D80" s="241"/>
      <c r="E80" s="241"/>
      <c r="F80" s="241"/>
      <c r="G80" s="241"/>
      <c r="H80" s="241"/>
      <c r="I80" s="2"/>
      <c r="J80" s="241"/>
      <c r="K80" s="241"/>
      <c r="L80" s="241"/>
      <c r="M80" s="241"/>
      <c r="N80" s="241"/>
      <c r="O80" s="241"/>
      <c r="P80" s="241"/>
      <c r="Q80" s="241"/>
      <c r="R80" s="241"/>
      <c r="W80" s="209"/>
      <c r="X80" s="209"/>
      <c r="Y80" s="209"/>
      <c r="Z80" s="209"/>
      <c r="AA80" s="209"/>
      <c r="AB80" s="209"/>
      <c r="AC80" s="209"/>
      <c r="AD80" s="209"/>
      <c r="AE80" s="209"/>
      <c r="AF80" s="209"/>
      <c r="AG80" s="209"/>
    </row>
    <row r="81" spans="1:33" s="208" customFormat="1" ht="20.100000000000001" customHeight="1" x14ac:dyDescent="0.25">
      <c r="A81" s="241"/>
      <c r="B81" s="241"/>
      <c r="C81" s="241"/>
      <c r="D81" s="241"/>
      <c r="E81" s="241"/>
      <c r="F81" s="241"/>
      <c r="G81" s="241"/>
      <c r="H81" s="241"/>
      <c r="I81" s="2"/>
      <c r="J81" s="241"/>
      <c r="K81" s="241"/>
      <c r="L81" s="241"/>
      <c r="M81" s="241"/>
      <c r="N81" s="241"/>
      <c r="O81" s="241"/>
      <c r="P81" s="241"/>
      <c r="Q81" s="241"/>
      <c r="R81" s="241"/>
      <c r="W81" s="209"/>
      <c r="X81" s="209"/>
      <c r="Y81" s="209"/>
      <c r="Z81" s="209"/>
      <c r="AA81" s="209"/>
      <c r="AB81" s="209"/>
      <c r="AC81" s="209"/>
      <c r="AD81" s="209"/>
      <c r="AE81" s="209"/>
      <c r="AF81" s="209"/>
      <c r="AG81" s="209"/>
    </row>
    <row r="82" spans="1:33" s="208" customFormat="1" ht="20.100000000000001" customHeight="1" x14ac:dyDescent="0.25">
      <c r="A82" s="241"/>
      <c r="B82" s="241"/>
      <c r="C82" s="241"/>
      <c r="D82" s="241"/>
      <c r="E82" s="241"/>
      <c r="F82" s="241"/>
      <c r="G82" s="241"/>
      <c r="H82" s="241"/>
      <c r="I82" s="2"/>
      <c r="J82" s="241"/>
      <c r="K82" s="241"/>
      <c r="L82" s="241"/>
      <c r="M82" s="241"/>
      <c r="N82" s="241"/>
      <c r="O82" s="241"/>
      <c r="P82" s="241"/>
      <c r="Q82" s="241"/>
      <c r="R82" s="241"/>
      <c r="W82" s="209"/>
      <c r="X82" s="209"/>
      <c r="Y82" s="209"/>
      <c r="Z82" s="209"/>
      <c r="AA82" s="209"/>
      <c r="AB82" s="209"/>
      <c r="AC82" s="209"/>
      <c r="AD82" s="209"/>
      <c r="AE82" s="209"/>
      <c r="AF82" s="209"/>
      <c r="AG82" s="209"/>
    </row>
    <row r="83" spans="1:33" s="208" customFormat="1" ht="20.100000000000001" customHeight="1" x14ac:dyDescent="0.25">
      <c r="A83" s="241"/>
      <c r="B83" s="241"/>
      <c r="C83" s="241"/>
      <c r="D83" s="241"/>
      <c r="E83" s="241"/>
      <c r="F83" s="241"/>
      <c r="G83" s="241"/>
      <c r="H83" s="241"/>
      <c r="I83" s="2"/>
      <c r="J83" s="241"/>
      <c r="K83" s="241"/>
      <c r="L83" s="241"/>
      <c r="M83" s="241"/>
      <c r="N83" s="241"/>
      <c r="O83" s="241"/>
      <c r="P83" s="241"/>
      <c r="Q83" s="241"/>
      <c r="R83" s="241"/>
      <c r="W83" s="209"/>
      <c r="X83" s="209"/>
      <c r="Y83" s="209"/>
      <c r="Z83" s="209"/>
      <c r="AA83" s="209"/>
      <c r="AB83" s="209"/>
      <c r="AC83" s="209"/>
      <c r="AD83" s="209"/>
      <c r="AE83" s="209"/>
      <c r="AF83" s="209"/>
      <c r="AG83" s="209"/>
    </row>
    <row r="84" spans="1:33" s="208" customFormat="1" ht="20.100000000000001" customHeight="1" x14ac:dyDescent="0.25">
      <c r="A84" s="241"/>
      <c r="B84" s="241"/>
      <c r="C84" s="241"/>
      <c r="D84" s="241"/>
      <c r="E84" s="241"/>
      <c r="F84" s="241"/>
      <c r="G84" s="241"/>
      <c r="H84" s="241"/>
      <c r="I84" s="2"/>
      <c r="J84" s="241"/>
      <c r="K84" s="241"/>
      <c r="L84" s="241"/>
      <c r="M84" s="241"/>
      <c r="N84" s="241"/>
      <c r="O84" s="241"/>
      <c r="P84" s="241"/>
      <c r="Q84" s="241"/>
      <c r="R84" s="241"/>
      <c r="W84" s="209"/>
      <c r="X84" s="209"/>
      <c r="Y84" s="209"/>
      <c r="Z84" s="209"/>
      <c r="AA84" s="209"/>
      <c r="AB84" s="209"/>
      <c r="AC84" s="209"/>
      <c r="AD84" s="209"/>
      <c r="AE84" s="209"/>
      <c r="AF84" s="209"/>
      <c r="AG84" s="209"/>
    </row>
    <row r="85" spans="1:33" s="208" customFormat="1" ht="20.100000000000001" customHeight="1" x14ac:dyDescent="0.25">
      <c r="A85" s="241"/>
      <c r="B85" s="241"/>
      <c r="C85" s="241"/>
      <c r="D85" s="241"/>
      <c r="E85" s="241"/>
      <c r="F85" s="241"/>
      <c r="G85" s="241"/>
      <c r="H85" s="241"/>
      <c r="I85" s="2"/>
      <c r="J85" s="241"/>
      <c r="K85" s="241"/>
      <c r="L85" s="241"/>
      <c r="M85" s="241"/>
      <c r="N85" s="241"/>
      <c r="O85" s="241"/>
      <c r="P85" s="241"/>
      <c r="Q85" s="241"/>
      <c r="R85" s="241"/>
      <c r="W85" s="209"/>
      <c r="X85" s="209"/>
      <c r="Y85" s="209"/>
      <c r="Z85" s="209"/>
      <c r="AA85" s="209"/>
      <c r="AB85" s="209"/>
      <c r="AC85" s="209"/>
      <c r="AD85" s="209"/>
      <c r="AE85" s="209"/>
      <c r="AF85" s="209"/>
      <c r="AG85" s="209"/>
    </row>
    <row r="86" spans="1:33" s="208" customFormat="1" ht="20.100000000000001" customHeight="1" x14ac:dyDescent="0.25">
      <c r="A86" s="241"/>
      <c r="B86" s="241"/>
      <c r="C86" s="241"/>
      <c r="D86" s="241"/>
      <c r="E86" s="241"/>
      <c r="F86" s="241"/>
      <c r="G86" s="241"/>
      <c r="H86" s="241"/>
      <c r="I86" s="2"/>
      <c r="J86" s="241"/>
      <c r="K86" s="241"/>
      <c r="L86" s="241"/>
      <c r="M86" s="241"/>
      <c r="N86" s="241"/>
      <c r="O86" s="241"/>
      <c r="P86" s="241"/>
      <c r="Q86" s="241"/>
      <c r="R86" s="241"/>
      <c r="W86" s="209"/>
      <c r="X86" s="209"/>
      <c r="Y86" s="209"/>
      <c r="Z86" s="209"/>
      <c r="AA86" s="209"/>
      <c r="AB86" s="209"/>
      <c r="AC86" s="209"/>
      <c r="AD86" s="209"/>
      <c r="AE86" s="209"/>
      <c r="AF86" s="209"/>
      <c r="AG86" s="209"/>
    </row>
    <row r="87" spans="1:33" s="208" customFormat="1" ht="20.100000000000001" customHeight="1" x14ac:dyDescent="0.25">
      <c r="A87" s="241"/>
      <c r="B87" s="241"/>
      <c r="C87" s="241"/>
      <c r="D87" s="241"/>
      <c r="E87" s="241"/>
      <c r="F87" s="241"/>
      <c r="G87" s="241"/>
      <c r="H87" s="241"/>
      <c r="I87" s="2"/>
      <c r="J87" s="241"/>
      <c r="K87" s="241"/>
      <c r="L87" s="241"/>
      <c r="M87" s="241"/>
      <c r="N87" s="241"/>
      <c r="O87" s="241"/>
      <c r="P87" s="241"/>
      <c r="Q87" s="241"/>
      <c r="R87" s="241"/>
      <c r="W87" s="209"/>
      <c r="X87" s="209"/>
      <c r="Y87" s="209"/>
      <c r="Z87" s="209"/>
      <c r="AA87" s="209"/>
      <c r="AB87" s="209"/>
      <c r="AC87" s="209"/>
      <c r="AD87" s="209"/>
      <c r="AE87" s="209"/>
      <c r="AF87" s="209"/>
      <c r="AG87" s="209"/>
    </row>
    <row r="88" spans="1:33" s="208" customFormat="1" ht="20.100000000000001" customHeight="1" x14ac:dyDescent="0.25">
      <c r="A88" s="241"/>
      <c r="B88" s="241"/>
      <c r="C88" s="241"/>
      <c r="D88" s="241"/>
      <c r="E88" s="241"/>
      <c r="F88" s="241"/>
      <c r="G88" s="241"/>
      <c r="H88" s="241"/>
      <c r="I88" s="2"/>
      <c r="J88" s="241"/>
      <c r="K88" s="241"/>
      <c r="L88" s="241"/>
      <c r="M88" s="241"/>
      <c r="N88" s="241"/>
      <c r="O88" s="241"/>
      <c r="P88" s="241"/>
      <c r="Q88" s="241"/>
      <c r="R88" s="241"/>
      <c r="W88" s="209"/>
      <c r="X88" s="209"/>
      <c r="Y88" s="209"/>
      <c r="Z88" s="209"/>
      <c r="AA88" s="209"/>
      <c r="AB88" s="209"/>
      <c r="AC88" s="209"/>
      <c r="AD88" s="209"/>
      <c r="AE88" s="209"/>
      <c r="AF88" s="209"/>
      <c r="AG88" s="209"/>
    </row>
    <row r="89" spans="1:33" s="208" customFormat="1" ht="20.100000000000001" customHeight="1" x14ac:dyDescent="0.25">
      <c r="A89" s="241"/>
      <c r="B89" s="241"/>
      <c r="C89" s="241"/>
      <c r="D89" s="241"/>
      <c r="E89" s="241"/>
      <c r="F89" s="241"/>
      <c r="G89" s="241"/>
      <c r="H89" s="241"/>
      <c r="I89" s="2"/>
      <c r="J89" s="241"/>
      <c r="K89" s="241"/>
      <c r="L89" s="241"/>
      <c r="M89" s="241"/>
      <c r="N89" s="241"/>
      <c r="O89" s="241"/>
      <c r="P89" s="241"/>
      <c r="Q89" s="241"/>
      <c r="R89" s="241"/>
      <c r="W89" s="209"/>
      <c r="X89" s="209"/>
      <c r="Y89" s="209"/>
      <c r="Z89" s="209"/>
      <c r="AA89" s="209"/>
      <c r="AB89" s="209"/>
      <c r="AC89" s="209"/>
      <c r="AD89" s="209"/>
      <c r="AE89" s="209"/>
      <c r="AF89" s="209"/>
      <c r="AG89" s="209"/>
    </row>
    <row r="90" spans="1:33" s="208" customFormat="1" ht="20.100000000000001" customHeight="1" x14ac:dyDescent="0.25">
      <c r="A90" s="241"/>
      <c r="B90" s="241"/>
      <c r="C90" s="241"/>
      <c r="D90" s="241"/>
      <c r="E90" s="241"/>
      <c r="F90" s="241"/>
      <c r="G90" s="241"/>
      <c r="H90" s="241"/>
      <c r="I90" s="2"/>
      <c r="J90" s="241"/>
      <c r="K90" s="241"/>
      <c r="L90" s="241"/>
      <c r="M90" s="241"/>
      <c r="N90" s="241"/>
      <c r="O90" s="241"/>
      <c r="P90" s="241"/>
      <c r="Q90" s="241"/>
      <c r="R90" s="241"/>
      <c r="W90" s="209"/>
      <c r="X90" s="209"/>
      <c r="Y90" s="209"/>
      <c r="Z90" s="209"/>
      <c r="AA90" s="209"/>
      <c r="AB90" s="209"/>
      <c r="AC90" s="209"/>
      <c r="AD90" s="209"/>
      <c r="AE90" s="209"/>
      <c r="AF90" s="209"/>
      <c r="AG90" s="209"/>
    </row>
    <row r="91" spans="1:33" s="208" customFormat="1" ht="20.100000000000001" customHeight="1" x14ac:dyDescent="0.25">
      <c r="A91" s="241"/>
      <c r="B91" s="241"/>
      <c r="C91" s="241"/>
      <c r="D91" s="241"/>
      <c r="E91" s="241"/>
      <c r="F91" s="241"/>
      <c r="G91" s="241"/>
      <c r="H91" s="241"/>
      <c r="I91" s="2"/>
      <c r="J91" s="241"/>
      <c r="K91" s="241"/>
      <c r="L91" s="241"/>
      <c r="M91" s="241"/>
      <c r="N91" s="241"/>
      <c r="O91" s="241"/>
      <c r="P91" s="241"/>
      <c r="Q91" s="241"/>
      <c r="R91" s="241"/>
      <c r="W91" s="209"/>
      <c r="X91" s="209"/>
      <c r="Y91" s="209"/>
      <c r="Z91" s="209"/>
      <c r="AA91" s="209"/>
      <c r="AB91" s="209"/>
      <c r="AC91" s="209"/>
      <c r="AD91" s="209"/>
      <c r="AE91" s="209"/>
      <c r="AF91" s="209"/>
      <c r="AG91" s="209"/>
    </row>
    <row r="92" spans="1:33" s="208" customFormat="1" ht="20.100000000000001" customHeight="1" x14ac:dyDescent="0.25">
      <c r="A92" s="28" t="s">
        <v>240</v>
      </c>
      <c r="B92" s="28"/>
      <c r="C92" s="28"/>
      <c r="D92" s="28"/>
      <c r="E92" s="28"/>
      <c r="F92" s="28"/>
      <c r="G92" s="28"/>
      <c r="H92" s="28"/>
      <c r="I92" s="28"/>
      <c r="J92" s="28"/>
      <c r="K92" s="28"/>
      <c r="L92" s="28"/>
      <c r="M92" s="28"/>
      <c r="N92" s="28"/>
      <c r="O92" s="28"/>
      <c r="P92" s="28"/>
      <c r="Q92" s="28"/>
      <c r="R92" s="28"/>
      <c r="W92" s="209"/>
      <c r="X92" s="209"/>
      <c r="Y92" s="209"/>
      <c r="Z92" s="209"/>
      <c r="AA92" s="209"/>
      <c r="AB92" s="209"/>
      <c r="AC92" s="209"/>
      <c r="AD92" s="209"/>
      <c r="AE92" s="209"/>
      <c r="AF92" s="209"/>
      <c r="AG92" s="209"/>
    </row>
    <row r="93" spans="1:33" s="208" customFormat="1" ht="20.100000000000001" customHeight="1" x14ac:dyDescent="0.25">
      <c r="A93" s="241"/>
      <c r="B93" s="241"/>
      <c r="C93" s="241"/>
      <c r="D93" s="241"/>
      <c r="E93" s="241"/>
      <c r="F93" s="241"/>
      <c r="G93" s="241"/>
      <c r="H93" s="241"/>
      <c r="I93" s="2"/>
      <c r="J93" s="241"/>
      <c r="K93" s="241"/>
      <c r="L93" s="241"/>
      <c r="M93" s="241"/>
      <c r="N93" s="241"/>
      <c r="O93" s="241"/>
      <c r="P93" s="241"/>
      <c r="Q93" s="241"/>
      <c r="R93" s="241"/>
      <c r="W93" s="209"/>
      <c r="X93" s="209"/>
      <c r="Y93" s="209"/>
      <c r="Z93" s="209"/>
      <c r="AA93" s="209"/>
      <c r="AB93" s="209"/>
      <c r="AC93" s="209"/>
      <c r="AD93" s="209"/>
      <c r="AE93" s="209"/>
      <c r="AF93" s="209"/>
      <c r="AG93" s="209"/>
    </row>
    <row r="94" spans="1:33" s="208" customFormat="1" ht="20.100000000000001" customHeight="1" x14ac:dyDescent="0.25">
      <c r="A94" s="241"/>
      <c r="B94" s="241"/>
      <c r="C94" s="241"/>
      <c r="D94" s="241"/>
      <c r="E94" s="241"/>
      <c r="F94" s="241"/>
      <c r="G94" s="241"/>
      <c r="H94" s="241"/>
      <c r="I94" s="2"/>
      <c r="J94" s="241"/>
      <c r="K94" s="241"/>
      <c r="L94" s="241"/>
      <c r="M94" s="241"/>
      <c r="N94" s="241"/>
      <c r="O94" s="241"/>
      <c r="P94" s="241"/>
      <c r="Q94" s="241"/>
      <c r="R94" s="241"/>
      <c r="W94" s="209"/>
      <c r="X94" s="209"/>
      <c r="Y94" s="209"/>
      <c r="Z94" s="209"/>
      <c r="AA94" s="209"/>
      <c r="AB94" s="209"/>
      <c r="AC94" s="209"/>
      <c r="AD94" s="209"/>
      <c r="AE94" s="209"/>
      <c r="AF94" s="209"/>
      <c r="AG94" s="209"/>
    </row>
    <row r="95" spans="1:33" s="208" customFormat="1" ht="20.100000000000001" customHeight="1" x14ac:dyDescent="0.25">
      <c r="A95" s="241"/>
      <c r="B95" s="241"/>
      <c r="C95" s="241"/>
      <c r="D95" s="241"/>
      <c r="E95" s="241"/>
      <c r="F95" s="241"/>
      <c r="G95" s="241"/>
      <c r="H95" s="241"/>
      <c r="I95" s="2"/>
      <c r="J95" s="241"/>
      <c r="K95" s="241"/>
      <c r="L95" s="241"/>
      <c r="M95" s="241"/>
      <c r="N95" s="241"/>
      <c r="O95" s="241"/>
      <c r="P95" s="241"/>
      <c r="Q95" s="241"/>
      <c r="R95" s="241"/>
      <c r="W95" s="209"/>
      <c r="X95" s="209"/>
      <c r="Y95" s="209"/>
      <c r="Z95" s="209"/>
      <c r="AA95" s="209"/>
      <c r="AB95" s="209"/>
      <c r="AC95" s="209"/>
      <c r="AD95" s="209"/>
      <c r="AE95" s="209"/>
      <c r="AF95" s="209"/>
      <c r="AG95" s="209"/>
    </row>
    <row r="96" spans="1:33" s="208" customFormat="1" ht="20.100000000000001" customHeight="1" x14ac:dyDescent="0.25">
      <c r="A96" s="241"/>
      <c r="B96" s="241"/>
      <c r="C96" s="241"/>
      <c r="D96" s="241"/>
      <c r="E96" s="241"/>
      <c r="F96" s="241"/>
      <c r="G96" s="241"/>
      <c r="H96" s="241"/>
      <c r="I96" s="2"/>
      <c r="J96" s="241"/>
      <c r="K96" s="241"/>
      <c r="L96" s="241"/>
      <c r="M96" s="241"/>
      <c r="N96" s="241"/>
      <c r="O96" s="241"/>
      <c r="P96" s="241"/>
      <c r="Q96" s="241"/>
      <c r="R96" s="241"/>
      <c r="W96" s="209"/>
      <c r="X96" s="209"/>
      <c r="Y96" s="209"/>
      <c r="Z96" s="209"/>
      <c r="AA96" s="209"/>
      <c r="AB96" s="209"/>
      <c r="AC96" s="209"/>
      <c r="AD96" s="209"/>
      <c r="AE96" s="209"/>
      <c r="AF96" s="209"/>
      <c r="AG96" s="209"/>
    </row>
    <row r="97" spans="1:33" s="208" customFormat="1" ht="20.100000000000001" customHeight="1" x14ac:dyDescent="0.25">
      <c r="A97" s="241"/>
      <c r="B97" s="241"/>
      <c r="C97" s="241"/>
      <c r="D97" s="241"/>
      <c r="E97" s="241"/>
      <c r="F97" s="241"/>
      <c r="G97" s="241"/>
      <c r="H97" s="241"/>
      <c r="I97" s="2"/>
      <c r="J97" s="241"/>
      <c r="K97" s="241"/>
      <c r="L97" s="241"/>
      <c r="M97" s="241"/>
      <c r="N97" s="241"/>
      <c r="O97" s="241"/>
      <c r="P97" s="241"/>
      <c r="Q97" s="241"/>
      <c r="R97" s="241"/>
      <c r="W97" s="209"/>
      <c r="X97" s="209"/>
      <c r="Y97" s="209"/>
      <c r="Z97" s="209"/>
      <c r="AA97" s="209"/>
      <c r="AB97" s="209"/>
      <c r="AC97" s="209"/>
      <c r="AD97" s="209"/>
      <c r="AE97" s="209"/>
      <c r="AF97" s="209"/>
      <c r="AG97" s="209"/>
    </row>
    <row r="98" spans="1:33" s="208" customFormat="1" ht="20.100000000000001" customHeight="1" x14ac:dyDescent="0.25">
      <c r="A98" s="241"/>
      <c r="B98" s="241"/>
      <c r="C98" s="241"/>
      <c r="D98" s="241"/>
      <c r="E98" s="241"/>
      <c r="F98" s="241"/>
      <c r="G98" s="241"/>
      <c r="H98" s="241"/>
      <c r="I98" s="2"/>
      <c r="J98" s="241"/>
      <c r="K98" s="241"/>
      <c r="L98" s="241"/>
      <c r="M98" s="241"/>
      <c r="N98" s="241"/>
      <c r="O98" s="241"/>
      <c r="P98" s="241"/>
      <c r="Q98" s="241"/>
      <c r="R98" s="241"/>
      <c r="W98" s="209"/>
      <c r="X98" s="209"/>
      <c r="Y98" s="209"/>
      <c r="Z98" s="209"/>
      <c r="AA98" s="209"/>
      <c r="AB98" s="209"/>
      <c r="AC98" s="209"/>
      <c r="AD98" s="209"/>
      <c r="AE98" s="209"/>
      <c r="AF98" s="209"/>
      <c r="AG98" s="209"/>
    </row>
    <row r="99" spans="1:33" s="208" customFormat="1" ht="20.100000000000001" customHeight="1" x14ac:dyDescent="0.25">
      <c r="A99" s="241"/>
      <c r="B99" s="241"/>
      <c r="C99" s="241"/>
      <c r="D99" s="241"/>
      <c r="E99" s="241"/>
      <c r="F99" s="241"/>
      <c r="G99" s="241"/>
      <c r="H99" s="241"/>
      <c r="I99" s="2"/>
      <c r="J99" s="241"/>
      <c r="K99" s="241"/>
      <c r="L99" s="241"/>
      <c r="M99" s="241"/>
      <c r="N99" s="241"/>
      <c r="O99" s="241"/>
      <c r="P99" s="241"/>
      <c r="Q99" s="241"/>
      <c r="R99" s="241"/>
      <c r="W99" s="209"/>
      <c r="X99" s="209"/>
      <c r="Y99" s="209"/>
      <c r="Z99" s="209"/>
      <c r="AA99" s="209"/>
      <c r="AB99" s="209"/>
      <c r="AC99" s="209"/>
      <c r="AD99" s="209"/>
      <c r="AE99" s="209"/>
      <c r="AF99" s="209"/>
      <c r="AG99" s="209"/>
    </row>
    <row r="100" spans="1:33" s="208" customFormat="1" ht="20.100000000000001" customHeight="1" x14ac:dyDescent="0.25">
      <c r="A100" s="241"/>
      <c r="B100" s="241"/>
      <c r="C100" s="241"/>
      <c r="D100" s="241"/>
      <c r="E100" s="241"/>
      <c r="F100" s="241"/>
      <c r="G100" s="241"/>
      <c r="H100" s="241"/>
      <c r="I100" s="2"/>
      <c r="J100" s="241"/>
      <c r="K100" s="241"/>
      <c r="L100" s="241"/>
      <c r="M100" s="241"/>
      <c r="N100" s="241"/>
      <c r="O100" s="241"/>
      <c r="P100" s="241"/>
      <c r="Q100" s="241"/>
      <c r="R100" s="241"/>
      <c r="W100" s="209"/>
      <c r="X100" s="209"/>
      <c r="Y100" s="209"/>
      <c r="Z100" s="209"/>
      <c r="AA100" s="209"/>
      <c r="AB100" s="209"/>
      <c r="AC100" s="209"/>
      <c r="AD100" s="209"/>
      <c r="AE100" s="209"/>
      <c r="AF100" s="209"/>
      <c r="AG100" s="209"/>
    </row>
    <row r="101" spans="1:33" s="208" customFormat="1" ht="20.100000000000001" customHeight="1" x14ac:dyDescent="0.25">
      <c r="A101" s="241"/>
      <c r="B101" s="241"/>
      <c r="C101" s="241"/>
      <c r="D101" s="241"/>
      <c r="E101" s="241"/>
      <c r="F101" s="241"/>
      <c r="G101" s="241"/>
      <c r="H101" s="241"/>
      <c r="I101" s="2"/>
      <c r="J101" s="241"/>
      <c r="K101" s="241"/>
      <c r="L101" s="241"/>
      <c r="M101" s="241"/>
      <c r="N101" s="241"/>
      <c r="O101" s="241"/>
      <c r="P101" s="241"/>
      <c r="Q101" s="241"/>
      <c r="R101" s="241"/>
      <c r="W101" s="209"/>
      <c r="X101" s="209"/>
      <c r="Y101" s="209"/>
      <c r="Z101" s="209"/>
      <c r="AA101" s="209"/>
      <c r="AB101" s="209"/>
      <c r="AC101" s="209"/>
      <c r="AD101" s="209"/>
      <c r="AE101" s="209"/>
      <c r="AF101" s="209"/>
      <c r="AG101" s="209"/>
    </row>
    <row r="102" spans="1:33" s="208" customFormat="1" ht="20.100000000000001" customHeight="1" x14ac:dyDescent="0.25">
      <c r="A102" s="241"/>
      <c r="B102" s="241"/>
      <c r="C102" s="241"/>
      <c r="D102" s="241"/>
      <c r="E102" s="241"/>
      <c r="F102" s="241"/>
      <c r="G102" s="241"/>
      <c r="H102" s="241"/>
      <c r="I102" s="2"/>
      <c r="J102" s="241"/>
      <c r="K102" s="241"/>
      <c r="L102" s="241"/>
      <c r="M102" s="241"/>
      <c r="N102" s="241"/>
      <c r="O102" s="241"/>
      <c r="P102" s="241"/>
      <c r="Q102" s="241"/>
      <c r="R102" s="241"/>
      <c r="W102" s="209"/>
      <c r="X102" s="209"/>
      <c r="Y102" s="209"/>
      <c r="Z102" s="209"/>
      <c r="AA102" s="209"/>
      <c r="AB102" s="209"/>
      <c r="AC102" s="209"/>
      <c r="AD102" s="209"/>
      <c r="AE102" s="209"/>
      <c r="AF102" s="209"/>
      <c r="AG102" s="209"/>
    </row>
    <row r="103" spans="1:33" s="208" customFormat="1" ht="20.100000000000001" customHeight="1" x14ac:dyDescent="0.25">
      <c r="A103" s="241"/>
      <c r="B103" s="241"/>
      <c r="C103" s="241"/>
      <c r="D103" s="241"/>
      <c r="E103" s="241"/>
      <c r="F103" s="241"/>
      <c r="G103" s="241"/>
      <c r="H103" s="241"/>
      <c r="I103" s="2"/>
      <c r="J103" s="241"/>
      <c r="K103" s="241"/>
      <c r="L103" s="241"/>
      <c r="M103" s="241"/>
      <c r="N103" s="241"/>
      <c r="O103" s="241"/>
      <c r="P103" s="241"/>
      <c r="Q103" s="241"/>
      <c r="R103" s="241"/>
      <c r="W103" s="209"/>
      <c r="X103" s="209"/>
      <c r="Y103" s="209"/>
      <c r="Z103" s="209"/>
      <c r="AA103" s="209"/>
      <c r="AB103" s="209"/>
      <c r="AC103" s="209"/>
      <c r="AD103" s="209"/>
      <c r="AE103" s="209"/>
      <c r="AF103" s="209"/>
      <c r="AG103" s="209"/>
    </row>
    <row r="104" spans="1:33" s="208" customFormat="1" ht="20.100000000000001" customHeight="1" x14ac:dyDescent="0.25">
      <c r="A104" s="241"/>
      <c r="B104" s="241"/>
      <c r="C104" s="241"/>
      <c r="D104" s="241"/>
      <c r="E104" s="241"/>
      <c r="F104" s="241"/>
      <c r="G104" s="241"/>
      <c r="H104" s="241"/>
      <c r="I104" s="2"/>
      <c r="J104" s="241"/>
      <c r="K104" s="241"/>
      <c r="L104" s="241"/>
      <c r="M104" s="241"/>
      <c r="N104" s="241"/>
      <c r="O104" s="241"/>
      <c r="P104" s="241"/>
      <c r="Q104" s="241"/>
      <c r="R104" s="241"/>
      <c r="W104" s="209"/>
      <c r="X104" s="209"/>
      <c r="Y104" s="209"/>
      <c r="Z104" s="209"/>
      <c r="AA104" s="209"/>
      <c r="AB104" s="209"/>
      <c r="AC104" s="209"/>
      <c r="AD104" s="209"/>
      <c r="AE104" s="209"/>
      <c r="AF104" s="209"/>
      <c r="AG104" s="209"/>
    </row>
    <row r="105" spans="1:33" s="208" customFormat="1" ht="20.100000000000001" customHeight="1" x14ac:dyDescent="0.25">
      <c r="A105" s="241"/>
      <c r="B105" s="241"/>
      <c r="C105" s="241"/>
      <c r="D105" s="241"/>
      <c r="E105" s="241"/>
      <c r="F105" s="241"/>
      <c r="G105" s="241"/>
      <c r="H105" s="241"/>
      <c r="I105" s="2"/>
      <c r="J105" s="241"/>
      <c r="K105" s="241"/>
      <c r="L105" s="241"/>
      <c r="M105" s="241"/>
      <c r="N105" s="241"/>
      <c r="O105" s="241"/>
      <c r="P105" s="241"/>
      <c r="Q105" s="241"/>
      <c r="R105" s="241"/>
      <c r="W105" s="209"/>
      <c r="X105" s="209"/>
      <c r="Y105" s="209"/>
      <c r="Z105" s="209"/>
      <c r="AA105" s="209"/>
      <c r="AB105" s="209"/>
      <c r="AC105" s="209"/>
      <c r="AD105" s="209"/>
      <c r="AE105" s="209"/>
      <c r="AF105" s="209"/>
      <c r="AG105" s="209"/>
    </row>
    <row r="106" spans="1:33" s="208" customFormat="1" ht="20.100000000000001" customHeight="1" x14ac:dyDescent="0.25">
      <c r="A106" s="241"/>
      <c r="B106" s="241"/>
      <c r="C106" s="241"/>
      <c r="D106" s="241"/>
      <c r="E106" s="241"/>
      <c r="F106" s="241"/>
      <c r="G106" s="241"/>
      <c r="H106" s="241"/>
      <c r="I106" s="2"/>
      <c r="J106" s="241"/>
      <c r="K106" s="241"/>
      <c r="L106" s="241"/>
      <c r="M106" s="241"/>
      <c r="N106" s="241"/>
      <c r="O106" s="241"/>
      <c r="P106" s="241"/>
      <c r="Q106" s="241"/>
      <c r="R106" s="241"/>
      <c r="W106" s="209"/>
      <c r="X106" s="209"/>
      <c r="Y106" s="209"/>
      <c r="Z106" s="209"/>
      <c r="AA106" s="209"/>
      <c r="AB106" s="209"/>
      <c r="AC106" s="209"/>
      <c r="AD106" s="209"/>
      <c r="AE106" s="209"/>
      <c r="AF106" s="209"/>
      <c r="AG106" s="209"/>
    </row>
    <row r="107" spans="1:33" s="208" customFormat="1" ht="20.100000000000001" customHeight="1" x14ac:dyDescent="0.25">
      <c r="A107" s="241"/>
      <c r="B107" s="241"/>
      <c r="C107" s="241"/>
      <c r="D107" s="241"/>
      <c r="E107" s="241"/>
      <c r="F107" s="241"/>
      <c r="G107" s="241"/>
      <c r="H107" s="241"/>
      <c r="I107" s="2"/>
      <c r="J107" s="241"/>
      <c r="K107" s="241"/>
      <c r="L107" s="241"/>
      <c r="M107" s="241"/>
      <c r="N107" s="241"/>
      <c r="O107" s="241"/>
      <c r="P107" s="241"/>
      <c r="Q107" s="241"/>
      <c r="R107" s="241"/>
      <c r="W107" s="209"/>
      <c r="X107" s="209"/>
      <c r="Y107" s="209"/>
      <c r="Z107" s="209"/>
      <c r="AA107" s="209"/>
      <c r="AB107" s="209"/>
      <c r="AC107" s="209"/>
      <c r="AD107" s="209"/>
      <c r="AE107" s="209"/>
      <c r="AF107" s="209"/>
      <c r="AG107" s="209"/>
    </row>
    <row r="108" spans="1:33" s="208" customFormat="1" ht="20.100000000000001" customHeight="1" x14ac:dyDescent="0.25">
      <c r="A108" s="241"/>
      <c r="B108" s="241"/>
      <c r="C108" s="241"/>
      <c r="D108" s="241"/>
      <c r="E108" s="241"/>
      <c r="F108" s="241"/>
      <c r="G108" s="241"/>
      <c r="H108" s="241"/>
      <c r="I108" s="2"/>
      <c r="J108" s="241"/>
      <c r="K108" s="241"/>
      <c r="L108" s="241"/>
      <c r="M108" s="241"/>
      <c r="N108" s="241"/>
      <c r="O108" s="241"/>
      <c r="P108" s="241"/>
      <c r="Q108" s="241"/>
      <c r="R108" s="241"/>
      <c r="W108" s="209"/>
      <c r="X108" s="209"/>
      <c r="Y108" s="209"/>
      <c r="Z108" s="209"/>
      <c r="AA108" s="209"/>
      <c r="AB108" s="209"/>
      <c r="AC108" s="209"/>
      <c r="AD108" s="209"/>
      <c r="AE108" s="209"/>
      <c r="AF108" s="209"/>
      <c r="AG108" s="209"/>
    </row>
    <row r="109" spans="1:33" s="208" customFormat="1" ht="20.100000000000001" customHeight="1" x14ac:dyDescent="0.25">
      <c r="A109" s="241"/>
      <c r="B109" s="241"/>
      <c r="C109" s="241"/>
      <c r="D109" s="241"/>
      <c r="E109" s="241"/>
      <c r="F109" s="241"/>
      <c r="G109" s="241"/>
      <c r="H109" s="241"/>
      <c r="I109" s="2"/>
      <c r="J109" s="241"/>
      <c r="K109" s="241"/>
      <c r="L109" s="241"/>
      <c r="M109" s="241"/>
      <c r="N109" s="241"/>
      <c r="O109" s="241"/>
      <c r="P109" s="241"/>
      <c r="Q109" s="241"/>
      <c r="R109" s="241"/>
      <c r="W109" s="209"/>
      <c r="X109" s="209"/>
      <c r="Y109" s="209"/>
      <c r="Z109" s="209"/>
      <c r="AA109" s="209"/>
      <c r="AB109" s="209"/>
      <c r="AC109" s="209"/>
      <c r="AD109" s="209"/>
      <c r="AE109" s="209"/>
      <c r="AF109" s="209"/>
      <c r="AG109" s="209"/>
    </row>
    <row r="110" spans="1:33" s="208" customFormat="1" ht="20.100000000000001" customHeight="1" x14ac:dyDescent="0.25">
      <c r="A110" s="241"/>
      <c r="B110" s="241"/>
      <c r="C110" s="241"/>
      <c r="D110" s="241"/>
      <c r="E110" s="241"/>
      <c r="F110" s="241"/>
      <c r="G110" s="241"/>
      <c r="H110" s="241"/>
      <c r="I110" s="2"/>
      <c r="J110" s="241"/>
      <c r="K110" s="241"/>
      <c r="L110" s="241"/>
      <c r="M110" s="241"/>
      <c r="N110" s="241"/>
      <c r="O110" s="241"/>
      <c r="P110" s="241"/>
      <c r="Q110" s="241"/>
      <c r="R110" s="241"/>
      <c r="W110" s="209"/>
      <c r="X110" s="209"/>
      <c r="Y110" s="209"/>
      <c r="Z110" s="209"/>
      <c r="AA110" s="209"/>
      <c r="AB110" s="209"/>
      <c r="AC110" s="209"/>
      <c r="AD110" s="209"/>
      <c r="AE110" s="209"/>
      <c r="AF110" s="209"/>
      <c r="AG110" s="209"/>
    </row>
    <row r="111" spans="1:33" s="208" customFormat="1" ht="20.100000000000001" customHeight="1" x14ac:dyDescent="0.25">
      <c r="A111" s="241"/>
      <c r="B111" s="241"/>
      <c r="C111" s="241"/>
      <c r="D111" s="241"/>
      <c r="E111" s="241"/>
      <c r="F111" s="241"/>
      <c r="G111" s="241"/>
      <c r="H111" s="241"/>
      <c r="I111" s="2"/>
      <c r="J111" s="241"/>
      <c r="K111" s="241"/>
      <c r="L111" s="241"/>
      <c r="M111" s="241"/>
      <c r="N111" s="241"/>
      <c r="O111" s="241"/>
      <c r="P111" s="241"/>
      <c r="Q111" s="241"/>
      <c r="R111" s="241"/>
      <c r="W111" s="209"/>
      <c r="X111" s="209"/>
      <c r="Y111" s="209"/>
      <c r="Z111" s="209"/>
      <c r="AA111" s="209"/>
      <c r="AB111" s="209"/>
      <c r="AC111" s="209"/>
      <c r="AD111" s="209"/>
      <c r="AE111" s="209"/>
      <c r="AF111" s="209"/>
      <c r="AG111" s="209"/>
    </row>
    <row r="113" spans="1:33" s="208" customFormat="1" ht="20.100000000000001" customHeight="1" x14ac:dyDescent="0.25">
      <c r="A113" s="21" t="s">
        <v>24</v>
      </c>
      <c r="B113" s="21"/>
      <c r="C113" s="21"/>
      <c r="D113" s="21"/>
      <c r="E113" s="21"/>
      <c r="F113" s="21"/>
      <c r="G113" s="21"/>
      <c r="H113" s="21"/>
      <c r="I113" s="21"/>
      <c r="J113" s="21"/>
      <c r="K113" s="21"/>
      <c r="L113" s="21"/>
      <c r="M113" s="21"/>
      <c r="N113" s="21"/>
      <c r="O113" s="21"/>
      <c r="P113" s="21"/>
      <c r="Q113" s="21"/>
      <c r="R113" s="21"/>
      <c r="W113" s="209"/>
      <c r="X113" s="209"/>
      <c r="Y113" s="209"/>
      <c r="Z113" s="209"/>
      <c r="AA113" s="209"/>
      <c r="AB113" s="209"/>
      <c r="AC113" s="209"/>
      <c r="AD113" s="209"/>
      <c r="AE113" s="209"/>
      <c r="AF113" s="209"/>
      <c r="AG113" s="209"/>
    </row>
    <row r="115" spans="1:33" s="208" customFormat="1" ht="39.950000000000003" customHeight="1" x14ac:dyDescent="0.25">
      <c r="A115" s="25" t="s">
        <v>26</v>
      </c>
      <c r="B115" s="25"/>
      <c r="C115" s="25"/>
      <c r="D115" s="25"/>
      <c r="E115" s="25"/>
      <c r="F115" s="25"/>
      <c r="G115" s="25"/>
      <c r="H115" s="25"/>
      <c r="I115" s="278" t="s">
        <v>63</v>
      </c>
      <c r="J115" s="25" t="s">
        <v>25</v>
      </c>
      <c r="K115" s="25"/>
      <c r="L115" s="25"/>
      <c r="M115" s="25" t="s">
        <v>19</v>
      </c>
      <c r="N115" s="25"/>
      <c r="O115" s="25"/>
      <c r="P115" s="25" t="s">
        <v>27</v>
      </c>
      <c r="Q115" s="25"/>
      <c r="R115" s="25"/>
      <c r="W115" s="209"/>
      <c r="X115" s="209"/>
      <c r="Y115" s="209"/>
      <c r="Z115" s="209"/>
      <c r="AA115" s="209"/>
      <c r="AB115" s="209"/>
      <c r="AC115" s="209"/>
      <c r="AD115" s="209"/>
      <c r="AE115" s="209"/>
      <c r="AF115" s="209"/>
      <c r="AG115" s="209"/>
    </row>
    <row r="116" spans="1:33" s="208" customFormat="1" ht="20.100000000000001" customHeight="1" x14ac:dyDescent="0.25">
      <c r="A116" s="17" t="s">
        <v>192</v>
      </c>
      <c r="B116" s="17"/>
      <c r="C116" s="17"/>
      <c r="D116" s="17"/>
      <c r="E116" s="17"/>
      <c r="F116" s="17"/>
      <c r="G116" s="17"/>
      <c r="H116" s="17"/>
      <c r="I116" s="241" t="s">
        <v>219</v>
      </c>
      <c r="J116" s="29">
        <v>0.15</v>
      </c>
      <c r="K116" s="29"/>
      <c r="L116" s="29"/>
      <c r="M116" s="29">
        <f>J116</f>
        <v>0.15</v>
      </c>
      <c r="N116" s="29"/>
      <c r="O116" s="29"/>
      <c r="P116" s="29">
        <f>(J116-M116)</f>
        <v>0</v>
      </c>
      <c r="Q116" s="29"/>
      <c r="R116" s="29"/>
      <c r="W116" s="209"/>
      <c r="X116" s="209"/>
      <c r="Y116" s="209"/>
      <c r="Z116" s="209"/>
      <c r="AA116" s="209"/>
      <c r="AB116" s="209"/>
      <c r="AC116" s="209"/>
      <c r="AD116" s="209"/>
      <c r="AE116" s="209"/>
      <c r="AF116" s="209"/>
      <c r="AG116" s="209"/>
    </row>
    <row r="117" spans="1:33" s="208" customFormat="1" ht="20.100000000000001" customHeight="1" x14ac:dyDescent="0.25">
      <c r="A117" s="27" t="s">
        <v>193</v>
      </c>
      <c r="B117" s="27"/>
      <c r="C117" s="27"/>
      <c r="D117" s="27"/>
      <c r="E117" s="27"/>
      <c r="F117" s="27"/>
      <c r="G117" s="27"/>
      <c r="H117" s="27"/>
      <c r="I117" s="246" t="s">
        <v>220</v>
      </c>
      <c r="J117" s="15">
        <v>0.1</v>
      </c>
      <c r="K117" s="15"/>
      <c r="L117" s="15"/>
      <c r="M117" s="15">
        <f t="shared" ref="M117:M122" si="8">J117</f>
        <v>0.1</v>
      </c>
      <c r="N117" s="15"/>
      <c r="O117" s="15"/>
      <c r="P117" s="15">
        <f t="shared" ref="P117:P122" si="9">(J117-M117)</f>
        <v>0</v>
      </c>
      <c r="Q117" s="15"/>
      <c r="R117" s="15"/>
      <c r="W117" s="209"/>
      <c r="X117" s="209"/>
      <c r="Y117" s="209"/>
      <c r="Z117" s="209"/>
      <c r="AA117" s="209"/>
      <c r="AB117" s="209"/>
      <c r="AC117" s="209"/>
      <c r="AD117" s="209"/>
      <c r="AE117" s="209"/>
      <c r="AF117" s="209"/>
      <c r="AG117" s="209"/>
    </row>
    <row r="118" spans="1:33" s="208" customFormat="1" ht="20.100000000000001" customHeight="1" x14ac:dyDescent="0.25">
      <c r="A118" s="27" t="s">
        <v>194</v>
      </c>
      <c r="B118" s="27"/>
      <c r="C118" s="27"/>
      <c r="D118" s="27"/>
      <c r="E118" s="27"/>
      <c r="F118" s="27"/>
      <c r="G118" s="27"/>
      <c r="H118" s="27"/>
      <c r="I118" s="246" t="s">
        <v>221</v>
      </c>
      <c r="J118" s="15">
        <v>0.05</v>
      </c>
      <c r="K118" s="15"/>
      <c r="L118" s="15"/>
      <c r="M118" s="15">
        <f t="shared" si="8"/>
        <v>0.05</v>
      </c>
      <c r="N118" s="15"/>
      <c r="O118" s="15"/>
      <c r="P118" s="15">
        <f t="shared" si="9"/>
        <v>0</v>
      </c>
      <c r="Q118" s="15"/>
      <c r="R118" s="15"/>
      <c r="W118" s="209"/>
      <c r="X118" s="209"/>
      <c r="Y118" s="209"/>
      <c r="Z118" s="209"/>
      <c r="AA118" s="209"/>
      <c r="AB118" s="209"/>
      <c r="AC118" s="209"/>
      <c r="AD118" s="209"/>
      <c r="AE118" s="209"/>
      <c r="AF118" s="209"/>
      <c r="AG118" s="209"/>
    </row>
    <row r="119" spans="1:33" s="208" customFormat="1" ht="20.100000000000001" customHeight="1" x14ac:dyDescent="0.25">
      <c r="A119" s="27" t="s">
        <v>195</v>
      </c>
      <c r="B119" s="27"/>
      <c r="C119" s="27"/>
      <c r="D119" s="27"/>
      <c r="E119" s="27"/>
      <c r="F119" s="27"/>
      <c r="G119" s="27"/>
      <c r="H119" s="27"/>
      <c r="I119" s="246" t="s">
        <v>222</v>
      </c>
      <c r="J119" s="15">
        <v>0.15</v>
      </c>
      <c r="K119" s="15"/>
      <c r="L119" s="15"/>
      <c r="M119" s="15">
        <f t="shared" si="8"/>
        <v>0.15</v>
      </c>
      <c r="N119" s="15"/>
      <c r="O119" s="15"/>
      <c r="P119" s="15">
        <f t="shared" si="9"/>
        <v>0</v>
      </c>
      <c r="Q119" s="15"/>
      <c r="R119" s="15"/>
      <c r="W119" s="209"/>
      <c r="X119" s="209"/>
      <c r="Y119" s="209"/>
      <c r="Z119" s="209"/>
      <c r="AA119" s="209"/>
      <c r="AB119" s="209"/>
      <c r="AC119" s="209"/>
      <c r="AD119" s="209"/>
      <c r="AE119" s="209"/>
      <c r="AF119" s="209"/>
      <c r="AG119" s="209"/>
    </row>
    <row r="120" spans="1:33" s="208" customFormat="1" ht="20.100000000000001" customHeight="1" x14ac:dyDescent="0.25">
      <c r="A120" s="27" t="s">
        <v>196</v>
      </c>
      <c r="B120" s="27"/>
      <c r="C120" s="27"/>
      <c r="D120" s="27"/>
      <c r="E120" s="27"/>
      <c r="F120" s="27"/>
      <c r="G120" s="27"/>
      <c r="H120" s="27"/>
      <c r="I120" s="246" t="s">
        <v>223</v>
      </c>
      <c r="J120" s="15">
        <v>0.1</v>
      </c>
      <c r="K120" s="15"/>
      <c r="L120" s="15"/>
      <c r="M120" s="15">
        <f t="shared" si="8"/>
        <v>0.1</v>
      </c>
      <c r="N120" s="15"/>
      <c r="O120" s="15"/>
      <c r="P120" s="15">
        <f t="shared" si="9"/>
        <v>0</v>
      </c>
      <c r="Q120" s="15"/>
      <c r="R120" s="15"/>
      <c r="W120" s="209"/>
      <c r="X120" s="209"/>
      <c r="Y120" s="209"/>
      <c r="Z120" s="209"/>
      <c r="AA120" s="209"/>
      <c r="AB120" s="209"/>
      <c r="AC120" s="209"/>
      <c r="AD120" s="209"/>
      <c r="AE120" s="209"/>
      <c r="AF120" s="209"/>
      <c r="AG120" s="209"/>
    </row>
    <row r="121" spans="1:33" s="208" customFormat="1" ht="20.100000000000001" customHeight="1" x14ac:dyDescent="0.25">
      <c r="A121" s="27" t="s">
        <v>0</v>
      </c>
      <c r="B121" s="27"/>
      <c r="C121" s="27"/>
      <c r="D121" s="27"/>
      <c r="E121" s="27"/>
      <c r="F121" s="27"/>
      <c r="G121" s="27"/>
      <c r="H121" s="27"/>
      <c r="I121" s="246" t="s">
        <v>224</v>
      </c>
      <c r="J121" s="15">
        <v>0.3</v>
      </c>
      <c r="K121" s="15"/>
      <c r="L121" s="15"/>
      <c r="M121" s="15">
        <f t="shared" si="8"/>
        <v>0.3</v>
      </c>
      <c r="N121" s="15"/>
      <c r="O121" s="15"/>
      <c r="P121" s="15">
        <f t="shared" si="9"/>
        <v>0</v>
      </c>
      <c r="Q121" s="15"/>
      <c r="R121" s="15"/>
      <c r="W121" s="209"/>
      <c r="X121" s="209"/>
      <c r="Y121" s="209"/>
      <c r="Z121" s="209"/>
      <c r="AA121" s="209"/>
      <c r="AB121" s="209"/>
      <c r="AC121" s="209"/>
      <c r="AD121" s="209"/>
      <c r="AE121" s="209"/>
      <c r="AF121" s="209"/>
      <c r="AG121" s="209"/>
    </row>
    <row r="122" spans="1:33" s="208" customFormat="1" ht="20.100000000000001" customHeight="1" x14ac:dyDescent="0.25">
      <c r="A122" s="27" t="s">
        <v>197</v>
      </c>
      <c r="B122" s="27"/>
      <c r="C122" s="27"/>
      <c r="D122" s="27"/>
      <c r="E122" s="27"/>
      <c r="F122" s="27"/>
      <c r="G122" s="27"/>
      <c r="H122" s="27"/>
      <c r="I122" s="246" t="s">
        <v>225</v>
      </c>
      <c r="J122" s="15">
        <v>0.05</v>
      </c>
      <c r="K122" s="15"/>
      <c r="L122" s="15"/>
      <c r="M122" s="15">
        <f t="shared" si="8"/>
        <v>0.05</v>
      </c>
      <c r="N122" s="15"/>
      <c r="O122" s="15"/>
      <c r="P122" s="15">
        <f t="shared" si="9"/>
        <v>0</v>
      </c>
      <c r="Q122" s="15"/>
      <c r="R122" s="15"/>
      <c r="W122" s="209"/>
      <c r="X122" s="209"/>
      <c r="Y122" s="209"/>
      <c r="Z122" s="209"/>
      <c r="AA122" s="209"/>
      <c r="AB122" s="209"/>
      <c r="AC122" s="209"/>
      <c r="AD122" s="209"/>
      <c r="AE122" s="209"/>
      <c r="AF122" s="209"/>
      <c r="AG122" s="209"/>
    </row>
    <row r="124" spans="1:33" s="208" customFormat="1" ht="20.100000000000001" customHeight="1" x14ac:dyDescent="0.25">
      <c r="A124" s="22" t="s">
        <v>81</v>
      </c>
      <c r="B124" s="22"/>
      <c r="C124" s="22"/>
      <c r="D124" s="22"/>
      <c r="E124" s="22"/>
      <c r="F124" s="22"/>
      <c r="G124" s="22"/>
      <c r="H124" s="22"/>
      <c r="I124" s="22"/>
      <c r="J124" s="32">
        <f>1+(SUM(J116:L122))</f>
        <v>1.9</v>
      </c>
      <c r="K124" s="32"/>
      <c r="L124" s="32"/>
      <c r="M124" s="32">
        <f>1+(SUM(M116:O122))</f>
        <v>1.9</v>
      </c>
      <c r="N124" s="32"/>
      <c r="O124" s="32"/>
      <c r="P124" s="241"/>
      <c r="Q124" s="241"/>
      <c r="R124" s="241"/>
      <c r="W124" s="209"/>
      <c r="X124" s="209"/>
      <c r="Y124" s="209"/>
      <c r="Z124" s="209"/>
      <c r="AA124" s="209"/>
      <c r="AB124" s="209"/>
      <c r="AC124" s="209"/>
      <c r="AD124" s="209"/>
      <c r="AE124" s="209"/>
      <c r="AF124" s="209"/>
      <c r="AG124" s="209"/>
    </row>
    <row r="125" spans="1:33" s="208" customFormat="1" ht="20.100000000000001" customHeight="1" x14ac:dyDescent="0.25">
      <c r="A125" s="26" t="s">
        <v>229</v>
      </c>
      <c r="B125" s="26"/>
      <c r="C125" s="26"/>
      <c r="D125" s="26"/>
      <c r="E125" s="26"/>
      <c r="F125" s="26"/>
      <c r="G125" s="26"/>
      <c r="H125" s="26"/>
      <c r="I125" s="26"/>
      <c r="J125" s="26"/>
      <c r="K125" s="26"/>
      <c r="L125" s="26"/>
      <c r="M125" s="26"/>
      <c r="N125" s="26"/>
      <c r="O125" s="26"/>
      <c r="P125" s="32">
        <f>SUM(P116:R122)</f>
        <v>0</v>
      </c>
      <c r="Q125" s="32"/>
      <c r="R125" s="32"/>
      <c r="W125" s="209"/>
      <c r="X125" s="209"/>
      <c r="Y125" s="209"/>
      <c r="Z125" s="209"/>
      <c r="AA125" s="209"/>
      <c r="AB125" s="209"/>
      <c r="AC125" s="209"/>
      <c r="AD125" s="209"/>
      <c r="AE125" s="209"/>
      <c r="AF125" s="209"/>
      <c r="AG125" s="209"/>
    </row>
    <row r="127" spans="1:33" s="208" customFormat="1" ht="20.100000000000001" customHeight="1" x14ac:dyDescent="0.25">
      <c r="A127" s="25" t="s">
        <v>198</v>
      </c>
      <c r="B127" s="25"/>
      <c r="C127" s="25"/>
      <c r="D127" s="25"/>
      <c r="E127" s="25"/>
      <c r="F127" s="25"/>
      <c r="G127" s="25"/>
      <c r="H127" s="25"/>
      <c r="I127" s="24" t="s">
        <v>20</v>
      </c>
      <c r="J127" s="24"/>
      <c r="K127" s="24"/>
      <c r="L127" s="24"/>
      <c r="M127" s="24"/>
      <c r="N127" s="24"/>
      <c r="O127" s="24"/>
      <c r="P127" s="25" t="s">
        <v>3</v>
      </c>
      <c r="Q127" s="25"/>
      <c r="R127" s="25"/>
      <c r="W127" s="209"/>
      <c r="X127" s="209"/>
      <c r="Y127" s="209"/>
      <c r="Z127" s="209"/>
      <c r="AA127" s="209"/>
      <c r="AB127" s="209"/>
      <c r="AC127" s="209"/>
      <c r="AD127" s="209"/>
      <c r="AE127" s="209"/>
      <c r="AF127" s="209"/>
      <c r="AG127" s="209"/>
    </row>
    <row r="128" spans="1:33" s="208" customFormat="1" ht="20.100000000000001" customHeight="1" x14ac:dyDescent="0.25">
      <c r="A128" s="25"/>
      <c r="B128" s="25"/>
      <c r="C128" s="25"/>
      <c r="D128" s="25"/>
      <c r="E128" s="25"/>
      <c r="F128" s="25"/>
      <c r="G128" s="25"/>
      <c r="H128" s="25"/>
      <c r="I128" s="282" t="s">
        <v>219</v>
      </c>
      <c r="J128" s="282" t="s">
        <v>220</v>
      </c>
      <c r="K128" s="282" t="s">
        <v>221</v>
      </c>
      <c r="L128" s="282" t="s">
        <v>222</v>
      </c>
      <c r="M128" s="282" t="s">
        <v>223</v>
      </c>
      <c r="N128" s="282" t="s">
        <v>224</v>
      </c>
      <c r="O128" s="282" t="s">
        <v>225</v>
      </c>
      <c r="P128" s="25"/>
      <c r="Q128" s="25"/>
      <c r="R128" s="25"/>
      <c r="W128" s="209"/>
      <c r="X128" s="209"/>
      <c r="Y128" s="209"/>
      <c r="Z128" s="209"/>
      <c r="AA128" s="209"/>
      <c r="AB128" s="209"/>
      <c r="AC128" s="209"/>
      <c r="AD128" s="209"/>
      <c r="AE128" s="209"/>
      <c r="AF128" s="209"/>
      <c r="AG128" s="209"/>
    </row>
    <row r="129" spans="1:33" s="208" customFormat="1" ht="20.100000000000001" customHeight="1" x14ac:dyDescent="0.25">
      <c r="A129" s="24"/>
      <c r="B129" s="24"/>
      <c r="C129" s="24"/>
      <c r="D129" s="24"/>
      <c r="E129" s="24"/>
      <c r="F129" s="24"/>
      <c r="G129" s="24"/>
      <c r="H129" s="24"/>
      <c r="I129" s="237">
        <f>$M$116</f>
        <v>0.15</v>
      </c>
      <c r="J129" s="237">
        <f>$M$117</f>
        <v>0.1</v>
      </c>
      <c r="K129" s="237">
        <f>$M$118</f>
        <v>0.05</v>
      </c>
      <c r="L129" s="237">
        <f>$M$119</f>
        <v>0.15</v>
      </c>
      <c r="M129" s="237">
        <f>$M$120</f>
        <v>0.1</v>
      </c>
      <c r="N129" s="237">
        <f>$M$121</f>
        <v>0.3</v>
      </c>
      <c r="O129" s="237">
        <f>$M$122</f>
        <v>0.05</v>
      </c>
      <c r="P129" s="33">
        <f>1+(SUM(I129:O129))</f>
        <v>1.9</v>
      </c>
      <c r="Q129" s="33"/>
      <c r="R129" s="33"/>
      <c r="W129" s="209"/>
      <c r="X129" s="209"/>
      <c r="Y129" s="209"/>
      <c r="Z129" s="209"/>
      <c r="AA129" s="209"/>
      <c r="AB129" s="209"/>
      <c r="AC129" s="209"/>
      <c r="AD129" s="209"/>
      <c r="AE129" s="209"/>
      <c r="AF129" s="209"/>
      <c r="AG129" s="209"/>
    </row>
    <row r="131" spans="1:33" ht="20.100000000000001" customHeight="1" x14ac:dyDescent="0.25">
      <c r="A131" s="34" t="s">
        <v>80</v>
      </c>
      <c r="B131" s="34"/>
      <c r="C131" s="34"/>
      <c r="D131" s="34"/>
      <c r="E131" s="34"/>
      <c r="F131" s="34"/>
      <c r="G131" s="34"/>
      <c r="H131" s="34"/>
      <c r="I131" s="34"/>
      <c r="J131" s="34"/>
      <c r="K131" s="34"/>
      <c r="L131" s="34"/>
      <c r="M131" s="34"/>
      <c r="N131" s="34"/>
      <c r="O131" s="34"/>
      <c r="P131" s="34"/>
      <c r="Q131" s="34"/>
      <c r="R131" s="34"/>
    </row>
    <row r="132" spans="1:33" ht="20.100000000000001" customHeight="1" x14ac:dyDescent="0.25">
      <c r="A132" s="34"/>
      <c r="B132" s="34"/>
      <c r="C132" s="34"/>
      <c r="D132" s="34"/>
      <c r="E132" s="34"/>
      <c r="F132" s="34"/>
      <c r="G132" s="34"/>
      <c r="H132" s="34"/>
      <c r="I132" s="34"/>
      <c r="J132" s="34"/>
      <c r="K132" s="34"/>
      <c r="L132" s="34"/>
      <c r="M132" s="34"/>
      <c r="N132" s="34"/>
      <c r="O132" s="34"/>
      <c r="P132" s="34"/>
      <c r="Q132" s="34"/>
      <c r="R132" s="34"/>
    </row>
    <row r="133" spans="1:33" ht="20.100000000000001" customHeight="1" x14ac:dyDescent="0.25">
      <c r="A133" s="277"/>
      <c r="B133" s="277"/>
      <c r="C133" s="277"/>
      <c r="D133" s="277"/>
      <c r="E133" s="277"/>
      <c r="F133" s="277"/>
      <c r="G133" s="277"/>
      <c r="H133" s="277"/>
      <c r="I133" s="277"/>
      <c r="J133" s="277"/>
      <c r="K133" s="277"/>
      <c r="L133" s="277"/>
      <c r="M133" s="277"/>
      <c r="N133" s="277"/>
      <c r="O133" s="277"/>
      <c r="P133" s="277"/>
      <c r="Q133" s="277"/>
      <c r="R133" s="277"/>
    </row>
    <row r="135" spans="1:33" ht="39.950000000000003" customHeight="1" x14ac:dyDescent="0.25">
      <c r="A135" s="278" t="s">
        <v>5</v>
      </c>
      <c r="B135" s="25" t="str">
        <f t="shared" ref="B135:B140" si="10">P38</f>
        <v>Valor unitário homogeneizado</v>
      </c>
      <c r="C135" s="25"/>
      <c r="D135" s="25"/>
      <c r="E135" s="278"/>
      <c r="F135" s="278"/>
      <c r="G135" s="278"/>
      <c r="H135" s="278"/>
      <c r="I135" s="278" t="s">
        <v>219</v>
      </c>
      <c r="J135" s="278" t="s">
        <v>220</v>
      </c>
      <c r="K135" s="278" t="s">
        <v>221</v>
      </c>
      <c r="L135" s="278" t="s">
        <v>222</v>
      </c>
      <c r="M135" s="278" t="s">
        <v>223</v>
      </c>
      <c r="N135" s="278" t="s">
        <v>224</v>
      </c>
      <c r="O135" s="278" t="s">
        <v>225</v>
      </c>
      <c r="P135" s="25" t="s">
        <v>3</v>
      </c>
      <c r="Q135" s="25"/>
      <c r="R135" s="25"/>
      <c r="S135" s="209"/>
      <c r="T135" s="209"/>
      <c r="U135" s="209"/>
      <c r="V135" s="209"/>
      <c r="Y135" s="208"/>
      <c r="Z135" s="208" t="s">
        <v>180</v>
      </c>
      <c r="AA135" s="208" t="s">
        <v>181</v>
      </c>
      <c r="AB135" s="208" t="s">
        <v>182</v>
      </c>
    </row>
    <row r="136" spans="1:33" ht="20.100000000000001" customHeight="1" x14ac:dyDescent="0.25">
      <c r="A136" s="275">
        <v>1</v>
      </c>
      <c r="B136" s="35">
        <f t="shared" si="10"/>
        <v>540</v>
      </c>
      <c r="C136" s="35"/>
      <c r="D136" s="35"/>
      <c r="E136" s="237"/>
      <c r="F136" s="237"/>
      <c r="G136" s="237"/>
      <c r="H136" s="237"/>
      <c r="I136" s="237">
        <f>$J$116</f>
        <v>0.15</v>
      </c>
      <c r="J136" s="237">
        <f>$J$117</f>
        <v>0.1</v>
      </c>
      <c r="K136" s="237">
        <f>$J$118</f>
        <v>0.05</v>
      </c>
      <c r="L136" s="237">
        <f>$J$119</f>
        <v>0.15</v>
      </c>
      <c r="M136" s="237">
        <f>$J$120</f>
        <v>0.1</v>
      </c>
      <c r="N136" s="237">
        <f>$J$121</f>
        <v>0.3</v>
      </c>
      <c r="O136" s="237">
        <f>$J$122</f>
        <v>0.05</v>
      </c>
      <c r="P136" s="33">
        <f t="shared" ref="P136:P140" si="11">1+(SUM(I136:O136))</f>
        <v>1.9</v>
      </c>
      <c r="Q136" s="33"/>
      <c r="R136" s="33"/>
      <c r="S136" s="209"/>
      <c r="T136" s="209"/>
      <c r="U136" s="209"/>
      <c r="V136" s="209"/>
      <c r="Y136" s="208"/>
      <c r="Z136" s="208">
        <v>1</v>
      </c>
      <c r="AA136" s="214">
        <f t="shared" ref="AA136:AA140" si="12">P136</f>
        <v>1.9</v>
      </c>
      <c r="AB136" s="208">
        <v>1.9</v>
      </c>
    </row>
    <row r="137" spans="1:33" ht="20.100000000000001" customHeight="1" x14ac:dyDescent="0.25">
      <c r="A137" s="276">
        <v>2</v>
      </c>
      <c r="B137" s="18">
        <f t="shared" si="10"/>
        <v>562.5</v>
      </c>
      <c r="C137" s="18"/>
      <c r="D137" s="18"/>
      <c r="E137" s="236"/>
      <c r="F137" s="236"/>
      <c r="G137" s="236"/>
      <c r="H137" s="236"/>
      <c r="I137" s="236">
        <f t="shared" ref="I137:I140" si="13">$J$116</f>
        <v>0.15</v>
      </c>
      <c r="J137" s="236">
        <f t="shared" ref="J137:J140" si="14">$J$117</f>
        <v>0.1</v>
      </c>
      <c r="K137" s="236">
        <f t="shared" ref="K137:K140" si="15">$J$118</f>
        <v>0.05</v>
      </c>
      <c r="L137" s="236">
        <f t="shared" ref="L137:L140" si="16">$J$119</f>
        <v>0.15</v>
      </c>
      <c r="M137" s="236">
        <f t="shared" ref="M137:M140" si="17">$J$120</f>
        <v>0.1</v>
      </c>
      <c r="N137" s="236">
        <f t="shared" ref="N137:N140" si="18">$J$121</f>
        <v>0.3</v>
      </c>
      <c r="O137" s="236">
        <f t="shared" ref="O137:O140" si="19">$J$122</f>
        <v>0.05</v>
      </c>
      <c r="P137" s="16">
        <f t="shared" si="11"/>
        <v>1.9</v>
      </c>
      <c r="Q137" s="16"/>
      <c r="R137" s="16"/>
      <c r="S137" s="209"/>
      <c r="T137" s="209"/>
      <c r="U137" s="209"/>
      <c r="V137" s="209"/>
      <c r="Y137" s="208"/>
      <c r="Z137" s="208">
        <v>1</v>
      </c>
      <c r="AA137" s="214">
        <f t="shared" si="12"/>
        <v>1.9</v>
      </c>
      <c r="AB137" s="208">
        <v>1.9</v>
      </c>
    </row>
    <row r="138" spans="1:33" ht="20.100000000000001" customHeight="1" x14ac:dyDescent="0.25">
      <c r="A138" s="276">
        <v>3</v>
      </c>
      <c r="B138" s="18">
        <f t="shared" si="10"/>
        <v>660</v>
      </c>
      <c r="C138" s="18"/>
      <c r="D138" s="18"/>
      <c r="E138" s="236"/>
      <c r="F138" s="236"/>
      <c r="G138" s="236"/>
      <c r="H138" s="236"/>
      <c r="I138" s="236">
        <f t="shared" si="13"/>
        <v>0.15</v>
      </c>
      <c r="J138" s="236">
        <f t="shared" si="14"/>
        <v>0.1</v>
      </c>
      <c r="K138" s="236">
        <f t="shared" si="15"/>
        <v>0.05</v>
      </c>
      <c r="L138" s="236">
        <f t="shared" si="16"/>
        <v>0.15</v>
      </c>
      <c r="M138" s="236">
        <f t="shared" si="17"/>
        <v>0.1</v>
      </c>
      <c r="N138" s="236">
        <f t="shared" si="18"/>
        <v>0.3</v>
      </c>
      <c r="O138" s="236">
        <f t="shared" si="19"/>
        <v>0.05</v>
      </c>
      <c r="P138" s="16">
        <f t="shared" si="11"/>
        <v>1.9</v>
      </c>
      <c r="Q138" s="16"/>
      <c r="R138" s="16"/>
      <c r="S138" s="209"/>
      <c r="T138" s="209"/>
      <c r="U138" s="209"/>
      <c r="V138" s="209"/>
      <c r="Y138" s="208"/>
      <c r="Z138" s="208">
        <v>1</v>
      </c>
      <c r="AA138" s="214">
        <f t="shared" si="12"/>
        <v>1.9</v>
      </c>
      <c r="AB138" s="208">
        <v>1.9</v>
      </c>
    </row>
    <row r="139" spans="1:33" ht="20.100000000000001" customHeight="1" x14ac:dyDescent="0.25">
      <c r="A139" s="276">
        <v>4</v>
      </c>
      <c r="B139" s="18">
        <f t="shared" si="10"/>
        <v>1237.5</v>
      </c>
      <c r="C139" s="18"/>
      <c r="D139" s="18"/>
      <c r="E139" s="236"/>
      <c r="F139" s="236"/>
      <c r="G139" s="236"/>
      <c r="H139" s="236"/>
      <c r="I139" s="236">
        <f t="shared" si="13"/>
        <v>0.15</v>
      </c>
      <c r="J139" s="236">
        <f t="shared" si="14"/>
        <v>0.1</v>
      </c>
      <c r="K139" s="236">
        <f t="shared" si="15"/>
        <v>0.05</v>
      </c>
      <c r="L139" s="236">
        <f t="shared" si="16"/>
        <v>0.15</v>
      </c>
      <c r="M139" s="236">
        <f t="shared" si="17"/>
        <v>0.1</v>
      </c>
      <c r="N139" s="236">
        <f t="shared" si="18"/>
        <v>0.3</v>
      </c>
      <c r="O139" s="236">
        <f t="shared" si="19"/>
        <v>0.05</v>
      </c>
      <c r="P139" s="16">
        <f t="shared" si="11"/>
        <v>1.9</v>
      </c>
      <c r="Q139" s="16"/>
      <c r="R139" s="16"/>
      <c r="S139" s="209"/>
      <c r="T139" s="209"/>
      <c r="U139" s="209"/>
      <c r="V139" s="209"/>
      <c r="Y139" s="208"/>
      <c r="Z139" s="208">
        <v>1</v>
      </c>
      <c r="AA139" s="214">
        <f t="shared" si="12"/>
        <v>1.9</v>
      </c>
      <c r="AB139" s="208">
        <v>1.9</v>
      </c>
    </row>
    <row r="140" spans="1:33" ht="20.100000000000001" customHeight="1" x14ac:dyDescent="0.25">
      <c r="A140" s="276">
        <v>5</v>
      </c>
      <c r="B140" s="18">
        <f t="shared" si="10"/>
        <v>692.30769230769238</v>
      </c>
      <c r="C140" s="18"/>
      <c r="D140" s="18"/>
      <c r="E140" s="236"/>
      <c r="F140" s="236"/>
      <c r="G140" s="236"/>
      <c r="H140" s="236"/>
      <c r="I140" s="236">
        <f t="shared" si="13"/>
        <v>0.15</v>
      </c>
      <c r="J140" s="236">
        <f t="shared" si="14"/>
        <v>0.1</v>
      </c>
      <c r="K140" s="236">
        <f t="shared" si="15"/>
        <v>0.05</v>
      </c>
      <c r="L140" s="236">
        <f t="shared" si="16"/>
        <v>0.15</v>
      </c>
      <c r="M140" s="236">
        <f t="shared" si="17"/>
        <v>0.1</v>
      </c>
      <c r="N140" s="236">
        <f t="shared" si="18"/>
        <v>0.3</v>
      </c>
      <c r="O140" s="236">
        <f t="shared" si="19"/>
        <v>0.05</v>
      </c>
      <c r="P140" s="16">
        <f t="shared" si="11"/>
        <v>1.9</v>
      </c>
      <c r="Q140" s="16"/>
      <c r="R140" s="16"/>
      <c r="S140" s="209"/>
      <c r="T140" s="209"/>
      <c r="U140" s="209"/>
      <c r="V140" s="209"/>
      <c r="Y140" s="208"/>
      <c r="Z140" s="208">
        <v>1</v>
      </c>
      <c r="AA140" s="214">
        <f t="shared" si="12"/>
        <v>1.9</v>
      </c>
      <c r="AB140" s="208">
        <v>1.9</v>
      </c>
    </row>
    <row r="158" spans="1:33" s="208" customFormat="1" ht="39.950000000000003" customHeight="1" x14ac:dyDescent="0.25">
      <c r="A158" s="278" t="s">
        <v>5</v>
      </c>
      <c r="B158" s="25" t="str">
        <f t="shared" ref="B158:B163" si="20">B135</f>
        <v>Valor unitário homogeneizado</v>
      </c>
      <c r="C158" s="25"/>
      <c r="D158" s="25"/>
      <c r="E158" s="25" t="s">
        <v>226</v>
      </c>
      <c r="F158" s="25"/>
      <c r="G158" s="25"/>
      <c r="H158" s="25" t="s">
        <v>227</v>
      </c>
      <c r="I158" s="25"/>
      <c r="J158" s="25"/>
      <c r="K158" s="25" t="s">
        <v>9</v>
      </c>
      <c r="L158" s="25"/>
      <c r="M158" s="25"/>
      <c r="N158" s="25" t="s">
        <v>28</v>
      </c>
      <c r="O158" s="25"/>
      <c r="P158" s="25"/>
      <c r="Q158" s="25"/>
      <c r="R158" s="25"/>
      <c r="W158" s="209"/>
      <c r="X158" s="209"/>
      <c r="Y158" s="209"/>
      <c r="Z158" s="209"/>
      <c r="AA158" s="209"/>
      <c r="AB158" s="209"/>
      <c r="AC158" s="209"/>
      <c r="AD158" s="209"/>
      <c r="AE158" s="209"/>
      <c r="AF158" s="209"/>
      <c r="AG158" s="209"/>
    </row>
    <row r="159" spans="1:33" s="208" customFormat="1" ht="20.100000000000001" customHeight="1" x14ac:dyDescent="0.25">
      <c r="A159" s="275">
        <v>1</v>
      </c>
      <c r="B159" s="35">
        <f t="shared" si="20"/>
        <v>540</v>
      </c>
      <c r="C159" s="35"/>
      <c r="D159" s="35"/>
      <c r="E159" s="52">
        <f>P136</f>
        <v>1.9</v>
      </c>
      <c r="F159" s="52"/>
      <c r="G159" s="52"/>
      <c r="H159" s="52">
        <f>$P$129</f>
        <v>1.9</v>
      </c>
      <c r="I159" s="52"/>
      <c r="J159" s="52"/>
      <c r="K159" s="52">
        <f>H159/E159</f>
        <v>1</v>
      </c>
      <c r="L159" s="52"/>
      <c r="M159" s="52"/>
      <c r="N159" s="35">
        <f t="shared" ref="N159:N163" si="21">B159*K159</f>
        <v>540</v>
      </c>
      <c r="O159" s="35"/>
      <c r="P159" s="35"/>
      <c r="Q159" s="35"/>
      <c r="R159" s="35"/>
      <c r="W159" s="209"/>
      <c r="X159" s="209"/>
      <c r="Y159" s="209"/>
      <c r="Z159" s="209"/>
      <c r="AA159" s="209"/>
      <c r="AB159" s="209"/>
      <c r="AC159" s="209"/>
      <c r="AD159" s="209"/>
      <c r="AE159" s="209"/>
      <c r="AF159" s="209"/>
      <c r="AG159" s="209"/>
    </row>
    <row r="160" spans="1:33" s="208" customFormat="1" ht="20.100000000000001" customHeight="1" x14ac:dyDescent="0.25">
      <c r="A160" s="276">
        <v>2</v>
      </c>
      <c r="B160" s="18">
        <f t="shared" si="20"/>
        <v>562.5</v>
      </c>
      <c r="C160" s="18"/>
      <c r="D160" s="18"/>
      <c r="E160" s="48">
        <f>P137</f>
        <v>1.9</v>
      </c>
      <c r="F160" s="48"/>
      <c r="G160" s="48"/>
      <c r="H160" s="48">
        <f t="shared" ref="H160:H163" si="22">$P$129</f>
        <v>1.9</v>
      </c>
      <c r="I160" s="48"/>
      <c r="J160" s="48"/>
      <c r="K160" s="48">
        <f t="shared" ref="K160:K163" si="23">H160/E160</f>
        <v>1</v>
      </c>
      <c r="L160" s="48"/>
      <c r="M160" s="48"/>
      <c r="N160" s="18">
        <f t="shared" si="21"/>
        <v>562.5</v>
      </c>
      <c r="O160" s="18"/>
      <c r="P160" s="18"/>
      <c r="Q160" s="18"/>
      <c r="R160" s="18"/>
      <c r="W160" s="209"/>
      <c r="X160" s="209"/>
      <c r="Y160" s="209"/>
      <c r="Z160" s="209"/>
      <c r="AA160" s="209"/>
      <c r="AB160" s="209"/>
      <c r="AC160" s="209"/>
      <c r="AD160" s="209"/>
      <c r="AE160" s="209"/>
      <c r="AF160" s="209"/>
      <c r="AG160" s="209"/>
    </row>
    <row r="161" spans="1:33" s="208" customFormat="1" ht="20.100000000000001" customHeight="1" x14ac:dyDescent="0.25">
      <c r="A161" s="276">
        <v>3</v>
      </c>
      <c r="B161" s="18">
        <f t="shared" si="20"/>
        <v>660</v>
      </c>
      <c r="C161" s="18"/>
      <c r="D161" s="18"/>
      <c r="E161" s="48">
        <f>P138</f>
        <v>1.9</v>
      </c>
      <c r="F161" s="48"/>
      <c r="G161" s="48"/>
      <c r="H161" s="48">
        <f t="shared" si="22"/>
        <v>1.9</v>
      </c>
      <c r="I161" s="48"/>
      <c r="J161" s="48"/>
      <c r="K161" s="48">
        <f t="shared" si="23"/>
        <v>1</v>
      </c>
      <c r="L161" s="48"/>
      <c r="M161" s="48"/>
      <c r="N161" s="18">
        <f t="shared" si="21"/>
        <v>660</v>
      </c>
      <c r="O161" s="18"/>
      <c r="P161" s="18"/>
      <c r="Q161" s="18"/>
      <c r="R161" s="18"/>
      <c r="W161" s="209"/>
      <c r="X161" s="209"/>
      <c r="Y161" s="209"/>
      <c r="Z161" s="209"/>
      <c r="AA161" s="209"/>
      <c r="AB161" s="209"/>
      <c r="AC161" s="209"/>
      <c r="AD161" s="209"/>
      <c r="AE161" s="209"/>
      <c r="AF161" s="209"/>
      <c r="AG161" s="209"/>
    </row>
    <row r="162" spans="1:33" s="208" customFormat="1" ht="20.100000000000001" customHeight="1" x14ac:dyDescent="0.25">
      <c r="A162" s="276">
        <v>4</v>
      </c>
      <c r="B162" s="18">
        <f t="shared" si="20"/>
        <v>1237.5</v>
      </c>
      <c r="C162" s="18"/>
      <c r="D162" s="18"/>
      <c r="E162" s="48">
        <f>P139</f>
        <v>1.9</v>
      </c>
      <c r="F162" s="48"/>
      <c r="G162" s="48"/>
      <c r="H162" s="48">
        <f t="shared" si="22"/>
        <v>1.9</v>
      </c>
      <c r="I162" s="48"/>
      <c r="J162" s="48"/>
      <c r="K162" s="48">
        <f t="shared" si="23"/>
        <v>1</v>
      </c>
      <c r="L162" s="48"/>
      <c r="M162" s="48"/>
      <c r="N162" s="18">
        <f t="shared" si="21"/>
        <v>1237.5</v>
      </c>
      <c r="O162" s="18"/>
      <c r="P162" s="18"/>
      <c r="Q162" s="18"/>
      <c r="R162" s="18"/>
      <c r="W162" s="209"/>
      <c r="X162" s="209"/>
      <c r="Y162" s="209"/>
      <c r="Z162" s="209"/>
      <c r="AA162" s="209"/>
      <c r="AB162" s="209"/>
      <c r="AC162" s="209"/>
      <c r="AD162" s="209"/>
      <c r="AE162" s="209"/>
      <c r="AF162" s="209"/>
      <c r="AG162" s="209"/>
    </row>
    <row r="163" spans="1:33" s="208" customFormat="1" ht="20.100000000000001" customHeight="1" x14ac:dyDescent="0.25">
      <c r="A163" s="276">
        <v>5</v>
      </c>
      <c r="B163" s="18">
        <f t="shared" si="20"/>
        <v>692.30769230769238</v>
      </c>
      <c r="C163" s="18"/>
      <c r="D163" s="18"/>
      <c r="E163" s="48">
        <f>P140</f>
        <v>1.9</v>
      </c>
      <c r="F163" s="48"/>
      <c r="G163" s="48"/>
      <c r="H163" s="48">
        <f t="shared" si="22"/>
        <v>1.9</v>
      </c>
      <c r="I163" s="48"/>
      <c r="J163" s="48"/>
      <c r="K163" s="48">
        <f t="shared" si="23"/>
        <v>1</v>
      </c>
      <c r="L163" s="48"/>
      <c r="M163" s="48"/>
      <c r="N163" s="18">
        <f t="shared" si="21"/>
        <v>692.30769230769238</v>
      </c>
      <c r="O163" s="18"/>
      <c r="P163" s="18"/>
      <c r="Q163" s="18"/>
      <c r="R163" s="18"/>
      <c r="W163" s="209"/>
      <c r="X163" s="209"/>
      <c r="Y163" s="209"/>
      <c r="Z163" s="209"/>
      <c r="AA163" s="209"/>
      <c r="AB163" s="209"/>
      <c r="AC163" s="209"/>
      <c r="AD163" s="209"/>
      <c r="AE163" s="209"/>
      <c r="AF163" s="209"/>
      <c r="AG163" s="209"/>
    </row>
    <row r="165" spans="1:33" s="208" customFormat="1" ht="20.100000000000001" customHeight="1" x14ac:dyDescent="0.25">
      <c r="A165" s="241"/>
      <c r="B165" s="241"/>
      <c r="C165" s="241"/>
      <c r="D165" s="241"/>
      <c r="E165" s="241"/>
      <c r="F165" s="241"/>
      <c r="G165" s="241"/>
      <c r="H165" s="241"/>
      <c r="I165" s="241"/>
      <c r="J165" s="241"/>
      <c r="K165" s="241"/>
      <c r="L165" s="22" t="s">
        <v>22</v>
      </c>
      <c r="M165" s="22"/>
      <c r="N165" s="22"/>
      <c r="O165" s="22"/>
      <c r="P165" s="30">
        <f>AVERAGE(N159:R163)</f>
        <v>738.46153846153845</v>
      </c>
      <c r="Q165" s="30"/>
      <c r="R165" s="30"/>
      <c r="W165" s="209"/>
      <c r="X165" s="209"/>
      <c r="Y165" s="209"/>
      <c r="Z165" s="209"/>
      <c r="AA165" s="209"/>
      <c r="AB165" s="209"/>
      <c r="AC165" s="209"/>
      <c r="AD165" s="209"/>
      <c r="AE165" s="209"/>
      <c r="AF165" s="209"/>
      <c r="AG165" s="209"/>
    </row>
    <row r="166" spans="1:33" s="208" customFormat="1" ht="20.100000000000001" customHeight="1" x14ac:dyDescent="0.25">
      <c r="A166" s="241"/>
      <c r="B166" s="241"/>
      <c r="C166" s="241"/>
      <c r="D166" s="241"/>
      <c r="E166" s="241"/>
      <c r="F166" s="241"/>
      <c r="G166" s="241"/>
      <c r="H166" s="241"/>
      <c r="I166" s="241"/>
      <c r="J166" s="241"/>
      <c r="K166" s="241"/>
      <c r="L166" s="17" t="s">
        <v>23</v>
      </c>
      <c r="M166" s="17"/>
      <c r="N166" s="17"/>
      <c r="O166" s="17"/>
      <c r="P166" s="30">
        <f>STDEVA(N159:R163)</f>
        <v>286.21461436022588</v>
      </c>
      <c r="Q166" s="30"/>
      <c r="R166" s="30"/>
      <c r="W166" s="209"/>
      <c r="X166" s="209"/>
      <c r="Y166" s="209"/>
      <c r="Z166" s="209"/>
      <c r="AA166" s="209"/>
      <c r="AB166" s="209"/>
      <c r="AC166" s="209"/>
      <c r="AD166" s="209"/>
      <c r="AE166" s="209"/>
      <c r="AF166" s="209"/>
      <c r="AG166" s="209"/>
    </row>
    <row r="167" spans="1:33" s="208" customFormat="1" ht="20.100000000000001" customHeight="1" x14ac:dyDescent="0.25">
      <c r="A167" s="241"/>
      <c r="B167" s="241"/>
      <c r="C167" s="241"/>
      <c r="D167" s="241"/>
      <c r="E167" s="241"/>
      <c r="F167" s="241"/>
      <c r="G167" s="241"/>
      <c r="H167" s="241"/>
      <c r="I167" s="241"/>
      <c r="J167" s="241"/>
      <c r="K167" s="241"/>
      <c r="L167" s="27" t="s">
        <v>21</v>
      </c>
      <c r="M167" s="27"/>
      <c r="N167" s="27"/>
      <c r="O167" s="27"/>
      <c r="P167" s="31">
        <f>P166/P165</f>
        <v>0.38758229027947255</v>
      </c>
      <c r="Q167" s="31"/>
      <c r="R167" s="31"/>
      <c r="W167" s="209"/>
      <c r="X167" s="209"/>
      <c r="Y167" s="209"/>
      <c r="Z167" s="209"/>
      <c r="AA167" s="209"/>
      <c r="AB167" s="209"/>
      <c r="AC167" s="209"/>
      <c r="AD167" s="209"/>
      <c r="AE167" s="209"/>
      <c r="AF167" s="209"/>
      <c r="AG167" s="209"/>
    </row>
    <row r="185" spans="1:26" ht="20.100000000000001" customHeight="1" x14ac:dyDescent="0.25">
      <c r="A185" s="21" t="s">
        <v>231</v>
      </c>
      <c r="B185" s="21"/>
      <c r="C185" s="21"/>
      <c r="D185" s="21"/>
      <c r="E185" s="21"/>
      <c r="F185" s="21"/>
      <c r="G185" s="21"/>
      <c r="H185" s="21"/>
      <c r="I185" s="21"/>
      <c r="J185" s="21"/>
      <c r="K185" s="21"/>
      <c r="L185" s="21"/>
      <c r="M185" s="21"/>
      <c r="N185" s="21"/>
      <c r="O185" s="21"/>
      <c r="P185" s="21"/>
      <c r="Q185" s="21"/>
      <c r="R185" s="21"/>
    </row>
    <row r="187" spans="1:26" ht="20.100000000000001" customHeight="1" x14ac:dyDescent="0.25">
      <c r="A187" s="21" t="s">
        <v>232</v>
      </c>
      <c r="B187" s="21"/>
      <c r="C187" s="21"/>
      <c r="D187" s="21"/>
      <c r="E187" s="21"/>
      <c r="F187" s="21"/>
      <c r="G187" s="21"/>
      <c r="H187" s="21"/>
      <c r="I187" s="21"/>
      <c r="J187" s="21"/>
      <c r="K187" s="21"/>
      <c r="L187" s="21"/>
      <c r="M187" s="21"/>
      <c r="N187" s="21"/>
      <c r="O187" s="21"/>
      <c r="P187" s="21"/>
      <c r="Q187" s="21"/>
      <c r="R187" s="21"/>
    </row>
    <row r="189" spans="1:26" ht="20.100000000000001" customHeight="1" x14ac:dyDescent="0.25">
      <c r="A189" s="364" t="s">
        <v>5</v>
      </c>
      <c r="B189" s="39" t="s">
        <v>18</v>
      </c>
      <c r="C189" s="39"/>
      <c r="D189" s="39"/>
      <c r="E189" s="39"/>
      <c r="F189" s="39"/>
      <c r="I189" s="22" t="s">
        <v>29</v>
      </c>
      <c r="J189" s="22"/>
      <c r="K189" s="22"/>
      <c r="L189" s="22"/>
      <c r="M189" s="22"/>
      <c r="N189" s="51">
        <v>0.3</v>
      </c>
      <c r="O189" s="51"/>
      <c r="W189" s="209" t="s">
        <v>30</v>
      </c>
      <c r="X189" s="209" t="s">
        <v>31</v>
      </c>
      <c r="Y189" s="209" t="s">
        <v>22</v>
      </c>
      <c r="Z189" s="209">
        <f>VLOOKUP(M198,B190:G194,6,0)</f>
        <v>4</v>
      </c>
    </row>
    <row r="190" spans="1:26" ht="20.100000000000001" customHeight="1" x14ac:dyDescent="0.25">
      <c r="A190" s="275">
        <v>1</v>
      </c>
      <c r="B190" s="35">
        <f>N159</f>
        <v>540</v>
      </c>
      <c r="C190" s="35"/>
      <c r="D190" s="35"/>
      <c r="E190" s="35"/>
      <c r="F190" s="35"/>
      <c r="G190" s="273">
        <f>A190</f>
        <v>1</v>
      </c>
      <c r="I190" s="22" t="s">
        <v>69</v>
      </c>
      <c r="J190" s="22"/>
      <c r="K190" s="22"/>
      <c r="L190" s="22"/>
      <c r="M190" s="23">
        <f>COUNT(B190:B194)</f>
        <v>5</v>
      </c>
      <c r="N190" s="23"/>
      <c r="O190" s="23"/>
      <c r="W190" s="215">
        <f>$M$194</f>
        <v>516.92307692307691</v>
      </c>
      <c r="X190" s="215">
        <f>$M$193</f>
        <v>960</v>
      </c>
      <c r="Y190" s="215">
        <f>$M$192</f>
        <v>738.46153846153845</v>
      </c>
    </row>
    <row r="191" spans="1:26" ht="20.100000000000001" customHeight="1" x14ac:dyDescent="0.25">
      <c r="A191" s="276">
        <v>2</v>
      </c>
      <c r="B191" s="18">
        <f>N160</f>
        <v>562.5</v>
      </c>
      <c r="C191" s="18"/>
      <c r="D191" s="18"/>
      <c r="E191" s="18"/>
      <c r="F191" s="18"/>
      <c r="G191" s="273">
        <f t="shared" ref="G191:G194" si="24">A191</f>
        <v>2</v>
      </c>
      <c r="W191" s="215">
        <f>$M$194</f>
        <v>516.92307692307691</v>
      </c>
      <c r="X191" s="215">
        <f>$M$193</f>
        <v>960</v>
      </c>
      <c r="Y191" s="215">
        <f>$M$192</f>
        <v>738.46153846153845</v>
      </c>
    </row>
    <row r="192" spans="1:26" ht="20.100000000000001" customHeight="1" x14ac:dyDescent="0.25">
      <c r="A192" s="276">
        <v>3</v>
      </c>
      <c r="B192" s="18">
        <f>N161</f>
        <v>660</v>
      </c>
      <c r="C192" s="18"/>
      <c r="D192" s="18"/>
      <c r="E192" s="18"/>
      <c r="F192" s="18"/>
      <c r="G192" s="273">
        <f t="shared" si="24"/>
        <v>3</v>
      </c>
      <c r="I192" s="22" t="s">
        <v>22</v>
      </c>
      <c r="J192" s="22"/>
      <c r="K192" s="22"/>
      <c r="L192" s="22"/>
      <c r="M192" s="30">
        <f>AVERAGE(B190:B194)</f>
        <v>738.46153846153845</v>
      </c>
      <c r="N192" s="30"/>
      <c r="O192" s="30"/>
      <c r="W192" s="215">
        <f>$M$194</f>
        <v>516.92307692307691</v>
      </c>
      <c r="X192" s="215">
        <f>$M$193</f>
        <v>960</v>
      </c>
      <c r="Y192" s="215">
        <f>$M$192</f>
        <v>738.46153846153845</v>
      </c>
    </row>
    <row r="193" spans="1:25" ht="20.100000000000001" customHeight="1" x14ac:dyDescent="0.25">
      <c r="A193" s="276">
        <v>4</v>
      </c>
      <c r="B193" s="18">
        <f>N162</f>
        <v>1237.5</v>
      </c>
      <c r="C193" s="18"/>
      <c r="D193" s="18"/>
      <c r="E193" s="18"/>
      <c r="F193" s="18"/>
      <c r="G193" s="273">
        <f t="shared" si="24"/>
        <v>4</v>
      </c>
      <c r="I193" s="22" t="s">
        <v>31</v>
      </c>
      <c r="J193" s="22"/>
      <c r="K193" s="22"/>
      <c r="L193" s="22"/>
      <c r="M193" s="30">
        <f>M192*(1+N189)</f>
        <v>960</v>
      </c>
      <c r="N193" s="30"/>
      <c r="O193" s="30"/>
      <c r="W193" s="215">
        <f>$M$194</f>
        <v>516.92307692307691</v>
      </c>
      <c r="X193" s="215">
        <f>$M$193</f>
        <v>960</v>
      </c>
      <c r="Y193" s="215">
        <f>$M$192</f>
        <v>738.46153846153845</v>
      </c>
    </row>
    <row r="194" spans="1:25" ht="20.100000000000001" customHeight="1" x14ac:dyDescent="0.25">
      <c r="A194" s="276">
        <v>5</v>
      </c>
      <c r="B194" s="18">
        <f>N163</f>
        <v>692.30769230769238</v>
      </c>
      <c r="C194" s="18"/>
      <c r="D194" s="18"/>
      <c r="E194" s="18"/>
      <c r="F194" s="18"/>
      <c r="G194" s="273">
        <f t="shared" si="24"/>
        <v>5</v>
      </c>
      <c r="I194" s="22" t="s">
        <v>30</v>
      </c>
      <c r="J194" s="22"/>
      <c r="K194" s="22"/>
      <c r="L194" s="22"/>
      <c r="M194" s="30">
        <f>M192*(1-N189)</f>
        <v>516.92307692307691</v>
      </c>
      <c r="N194" s="30"/>
      <c r="O194" s="30"/>
      <c r="W194" s="215">
        <f>$M$194</f>
        <v>516.92307692307691</v>
      </c>
      <c r="X194" s="215">
        <f>$M$193</f>
        <v>960</v>
      </c>
      <c r="Y194" s="215">
        <f>$M$192</f>
        <v>738.46153846153845</v>
      </c>
    </row>
    <row r="195" spans="1:25" ht="20.100000000000001" customHeight="1" x14ac:dyDescent="0.25">
      <c r="I195" s="22" t="s">
        <v>33</v>
      </c>
      <c r="J195" s="22"/>
      <c r="K195" s="22"/>
      <c r="L195" s="22"/>
      <c r="M195" s="30">
        <f>MAX(B190:B194)</f>
        <v>1237.5</v>
      </c>
      <c r="N195" s="30"/>
      <c r="O195" s="30"/>
    </row>
    <row r="196" spans="1:25" ht="20.100000000000001" customHeight="1" x14ac:dyDescent="0.25">
      <c r="I196" s="22" t="s">
        <v>32</v>
      </c>
      <c r="J196" s="22"/>
      <c r="K196" s="22"/>
      <c r="L196" s="22"/>
      <c r="M196" s="30">
        <f>MIN(B190:B194)</f>
        <v>540</v>
      </c>
      <c r="N196" s="30"/>
      <c r="O196" s="30"/>
      <c r="V196" s="214"/>
    </row>
    <row r="197" spans="1:25" ht="20.100000000000001" customHeight="1" x14ac:dyDescent="0.25">
      <c r="V197" s="214"/>
    </row>
    <row r="198" spans="1:25" ht="20.100000000000001" customHeight="1" x14ac:dyDescent="0.25">
      <c r="I198" s="22" t="s">
        <v>36</v>
      </c>
      <c r="J198" s="22"/>
      <c r="K198" s="62">
        <f>IF(M198="Nada a excluir","",Z189)</f>
        <v>4</v>
      </c>
      <c r="L198" s="62"/>
      <c r="M198" s="30" cm="1">
        <f t="array" ref="M198">_xlfn.IFS(AND(OR(M195&gt;M193,M196&lt;M194),(M195-M192)&gt;(M192-M196)),M195,AND(OR(M196&lt;M194,M195&gt;M193),(M192-M196)&gt;(M195-M192)),M196,AND(M195&lt;=M193,M196&gt;=M194),"Nada a excluir")</f>
        <v>1237.5</v>
      </c>
      <c r="N198" s="30"/>
      <c r="O198" s="30"/>
      <c r="V198" s="214"/>
    </row>
    <row r="199" spans="1:25" ht="20.100000000000001" customHeight="1" x14ac:dyDescent="0.25">
      <c r="I199" s="27" t="s">
        <v>35</v>
      </c>
      <c r="J199" s="27"/>
      <c r="K199" s="27"/>
      <c r="L199" s="27"/>
      <c r="M199" s="49" t="str">
        <f>IF(M198="Nada a excluir","Encerrar","Continuar")</f>
        <v>Continuar</v>
      </c>
      <c r="N199" s="49"/>
      <c r="O199" s="49"/>
      <c r="V199" s="214"/>
    </row>
    <row r="200" spans="1:25" ht="20.100000000000001" customHeight="1" x14ac:dyDescent="0.25">
      <c r="V200" s="214"/>
    </row>
    <row r="201" spans="1:25" ht="20.100000000000001" customHeight="1" x14ac:dyDescent="0.25">
      <c r="I201" s="22" t="s">
        <v>34</v>
      </c>
      <c r="J201" s="22"/>
      <c r="K201" s="22"/>
      <c r="L201" s="22"/>
      <c r="M201" s="36">
        <f>STDEVA(B190:B194)</f>
        <v>286.21461436022588</v>
      </c>
      <c r="N201" s="37"/>
      <c r="O201" s="37"/>
      <c r="V201" s="214"/>
    </row>
    <row r="202" spans="1:25" ht="20.100000000000001" customHeight="1" x14ac:dyDescent="0.25">
      <c r="I202" s="27" t="s">
        <v>21</v>
      </c>
      <c r="J202" s="27"/>
      <c r="K202" s="27"/>
      <c r="L202" s="27"/>
      <c r="M202" s="38">
        <f>M201/M192</f>
        <v>0.38758229027947255</v>
      </c>
      <c r="N202" s="38"/>
      <c r="O202" s="38"/>
      <c r="V202" s="214"/>
    </row>
    <row r="203" spans="1:25" ht="20.100000000000001" customHeight="1" x14ac:dyDescent="0.25">
      <c r="V203" s="214"/>
    </row>
    <row r="204" spans="1:25" ht="20.100000000000001" customHeight="1" x14ac:dyDescent="0.25">
      <c r="V204" s="214"/>
    </row>
    <row r="205" spans="1:25" ht="20.100000000000001" customHeight="1" x14ac:dyDescent="0.25">
      <c r="V205" s="214"/>
    </row>
    <row r="217" spans="1:30" ht="20.100000000000001" customHeight="1" x14ac:dyDescent="0.25">
      <c r="P217" s="283"/>
      <c r="Q217" s="283"/>
      <c r="R217" s="283"/>
    </row>
    <row r="220" spans="1:30" ht="20.100000000000001" customHeight="1" x14ac:dyDescent="0.25">
      <c r="A220" s="21" t="s">
        <v>233</v>
      </c>
      <c r="B220" s="21"/>
      <c r="C220" s="21"/>
      <c r="D220" s="21"/>
      <c r="E220" s="21"/>
      <c r="F220" s="21"/>
      <c r="G220" s="21"/>
      <c r="H220" s="21"/>
      <c r="I220" s="21"/>
      <c r="J220" s="21"/>
      <c r="K220" s="21"/>
      <c r="L220" s="21"/>
      <c r="M220" s="21"/>
      <c r="N220" s="21"/>
      <c r="O220" s="21"/>
      <c r="P220" s="21"/>
      <c r="Q220" s="21"/>
      <c r="R220" s="21"/>
    </row>
    <row r="222" spans="1:30" ht="20.100000000000001" customHeight="1" x14ac:dyDescent="0.25">
      <c r="A222" s="364" t="s">
        <v>5</v>
      </c>
      <c r="B222" s="39" t="s">
        <v>18</v>
      </c>
      <c r="C222" s="39"/>
      <c r="D222" s="39"/>
      <c r="E222" s="39"/>
      <c r="F222" s="39"/>
      <c r="I222" s="22" t="s">
        <v>69</v>
      </c>
      <c r="J222" s="22"/>
      <c r="K222" s="22"/>
      <c r="L222" s="22"/>
      <c r="M222" s="22"/>
      <c r="N222" s="42">
        <f>COUNT(B223:B227)</f>
        <v>5</v>
      </c>
      <c r="O222" s="42"/>
      <c r="W222" s="209" t="s">
        <v>30</v>
      </c>
      <c r="X222" s="209" t="s">
        <v>31</v>
      </c>
      <c r="Y222" s="209" t="s">
        <v>22</v>
      </c>
      <c r="Z222" s="209">
        <f>VLOOKUP(M233,B223:G227,6,0)</f>
        <v>4</v>
      </c>
    </row>
    <row r="223" spans="1:30" ht="20.100000000000001" customHeight="1" x14ac:dyDescent="0.25">
      <c r="A223" s="275">
        <v>1</v>
      </c>
      <c r="B223" s="35">
        <f>N159</f>
        <v>540</v>
      </c>
      <c r="C223" s="35"/>
      <c r="D223" s="35"/>
      <c r="E223" s="35"/>
      <c r="F223" s="35"/>
      <c r="G223" s="273">
        <f>A223</f>
        <v>1</v>
      </c>
      <c r="I223" s="22" t="s">
        <v>37</v>
      </c>
      <c r="J223" s="22"/>
      <c r="K223" s="22"/>
      <c r="L223" s="22"/>
      <c r="M223" s="22"/>
      <c r="N223" s="41">
        <f>_xlfn.NORM.S.INV(1-((1/N222)/4))</f>
        <v>1.6448536269514715</v>
      </c>
      <c r="O223" s="41"/>
      <c r="W223" s="215">
        <f>$M$229</f>
        <v>267.6803919446042</v>
      </c>
      <c r="X223" s="215">
        <f>$M$228</f>
        <v>1209.2426849784727</v>
      </c>
      <c r="Y223" s="215">
        <f>$M$192</f>
        <v>738.46153846153845</v>
      </c>
      <c r="AB223" s="215"/>
      <c r="AC223" s="215"/>
      <c r="AD223" s="215"/>
    </row>
    <row r="224" spans="1:30" ht="20.100000000000001" customHeight="1" x14ac:dyDescent="0.25">
      <c r="A224" s="276">
        <v>2</v>
      </c>
      <c r="B224" s="18">
        <f>N160</f>
        <v>562.5</v>
      </c>
      <c r="C224" s="18"/>
      <c r="D224" s="18"/>
      <c r="E224" s="18"/>
      <c r="F224" s="18"/>
      <c r="G224" s="273">
        <f t="shared" ref="G224:G227" si="25">A224</f>
        <v>2</v>
      </c>
      <c r="N224" s="5"/>
      <c r="O224" s="5"/>
      <c r="W224" s="215">
        <f>$M$229</f>
        <v>267.6803919446042</v>
      </c>
      <c r="X224" s="215">
        <f>$M$228</f>
        <v>1209.2426849784727</v>
      </c>
      <c r="Y224" s="215">
        <f>$M$192</f>
        <v>738.46153846153845</v>
      </c>
      <c r="AB224" s="215"/>
      <c r="AC224" s="215"/>
      <c r="AD224" s="215"/>
    </row>
    <row r="225" spans="1:30" ht="20.100000000000001" customHeight="1" x14ac:dyDescent="0.25">
      <c r="A225" s="276">
        <v>3</v>
      </c>
      <c r="B225" s="18">
        <f>N161</f>
        <v>660</v>
      </c>
      <c r="C225" s="18"/>
      <c r="D225" s="18"/>
      <c r="E225" s="18"/>
      <c r="F225" s="18"/>
      <c r="G225" s="273">
        <f t="shared" si="25"/>
        <v>3</v>
      </c>
      <c r="I225" s="22" t="s">
        <v>22</v>
      </c>
      <c r="J225" s="22"/>
      <c r="K225" s="22"/>
      <c r="L225" s="22"/>
      <c r="M225" s="30">
        <f>AVERAGE(B223:B227)</f>
        <v>738.46153846153845</v>
      </c>
      <c r="N225" s="30"/>
      <c r="O225" s="30"/>
      <c r="W225" s="215">
        <f>$M$229</f>
        <v>267.6803919446042</v>
      </c>
      <c r="X225" s="215">
        <f>$M$228</f>
        <v>1209.2426849784727</v>
      </c>
      <c r="Y225" s="215">
        <f>$M$192</f>
        <v>738.46153846153845</v>
      </c>
      <c r="AB225" s="215"/>
      <c r="AC225" s="215"/>
      <c r="AD225" s="215"/>
    </row>
    <row r="226" spans="1:30" ht="20.100000000000001" customHeight="1" x14ac:dyDescent="0.25">
      <c r="A226" s="276">
        <v>4</v>
      </c>
      <c r="B226" s="18">
        <f>N162</f>
        <v>1237.5</v>
      </c>
      <c r="C226" s="18"/>
      <c r="D226" s="18"/>
      <c r="E226" s="18"/>
      <c r="F226" s="18"/>
      <c r="G226" s="273">
        <f t="shared" si="25"/>
        <v>4</v>
      </c>
      <c r="I226" s="22" t="s">
        <v>23</v>
      </c>
      <c r="J226" s="22"/>
      <c r="K226" s="22"/>
      <c r="L226" s="22"/>
      <c r="M226" s="30">
        <f>STDEVA(B223:F227)</f>
        <v>286.21461436022588</v>
      </c>
      <c r="N226" s="30"/>
      <c r="O226" s="30"/>
      <c r="W226" s="215">
        <f>$M$229</f>
        <v>267.6803919446042</v>
      </c>
      <c r="X226" s="215">
        <f>$M$228</f>
        <v>1209.2426849784727</v>
      </c>
      <c r="Y226" s="215">
        <f>$M$192</f>
        <v>738.46153846153845</v>
      </c>
      <c r="AB226" s="215"/>
      <c r="AC226" s="215"/>
      <c r="AD226" s="215"/>
    </row>
    <row r="227" spans="1:30" ht="20.100000000000001" customHeight="1" x14ac:dyDescent="0.25">
      <c r="A227" s="276">
        <v>5</v>
      </c>
      <c r="B227" s="18">
        <f>N163</f>
        <v>692.30769230769238</v>
      </c>
      <c r="C227" s="18"/>
      <c r="D227" s="18"/>
      <c r="E227" s="18"/>
      <c r="F227" s="18"/>
      <c r="G227" s="273">
        <f t="shared" si="25"/>
        <v>5</v>
      </c>
      <c r="W227" s="215">
        <f>$M$229</f>
        <v>267.6803919446042</v>
      </c>
      <c r="X227" s="215">
        <f>$M$228</f>
        <v>1209.2426849784727</v>
      </c>
      <c r="Y227" s="215">
        <f>$M$192</f>
        <v>738.46153846153845</v>
      </c>
      <c r="AB227" s="215"/>
      <c r="AC227" s="215"/>
      <c r="AD227" s="215"/>
    </row>
    <row r="228" spans="1:30" ht="20.100000000000001" customHeight="1" x14ac:dyDescent="0.25">
      <c r="I228" s="22" t="s">
        <v>31</v>
      </c>
      <c r="J228" s="22"/>
      <c r="K228" s="22"/>
      <c r="L228" s="22"/>
      <c r="M228" s="30">
        <f>M225+(N223*M226)</f>
        <v>1209.2426849784727</v>
      </c>
      <c r="N228" s="30"/>
      <c r="O228" s="30"/>
      <c r="AB228" s="215"/>
      <c r="AC228" s="215"/>
      <c r="AD228" s="215"/>
    </row>
    <row r="229" spans="1:30" ht="20.100000000000001" customHeight="1" x14ac:dyDescent="0.25">
      <c r="I229" s="22" t="s">
        <v>30</v>
      </c>
      <c r="J229" s="22"/>
      <c r="K229" s="22"/>
      <c r="L229" s="22"/>
      <c r="M229" s="30">
        <f>M225-(N223*M226)</f>
        <v>267.6803919446042</v>
      </c>
      <c r="N229" s="30"/>
      <c r="O229" s="30"/>
      <c r="AB229" s="215"/>
      <c r="AC229" s="215"/>
      <c r="AD229" s="215"/>
    </row>
    <row r="230" spans="1:30" ht="20.100000000000001" customHeight="1" x14ac:dyDescent="0.25">
      <c r="I230" s="22" t="s">
        <v>33</v>
      </c>
      <c r="J230" s="22"/>
      <c r="K230" s="22"/>
      <c r="L230" s="22"/>
      <c r="M230" s="30">
        <f>MAX(B223:B227)</f>
        <v>1237.5</v>
      </c>
      <c r="N230" s="30"/>
      <c r="O230" s="30"/>
      <c r="AB230" s="215"/>
      <c r="AC230" s="215"/>
      <c r="AD230" s="215"/>
    </row>
    <row r="231" spans="1:30" ht="20.100000000000001" customHeight="1" x14ac:dyDescent="0.25">
      <c r="I231" s="22" t="s">
        <v>32</v>
      </c>
      <c r="J231" s="22"/>
      <c r="K231" s="22"/>
      <c r="L231" s="22"/>
      <c r="M231" s="30">
        <f>MIN(B223:B227)</f>
        <v>540</v>
      </c>
      <c r="N231" s="30"/>
      <c r="O231" s="30"/>
      <c r="AB231" s="215"/>
      <c r="AC231" s="215"/>
      <c r="AD231" s="215"/>
    </row>
    <row r="232" spans="1:30" ht="20.100000000000001" customHeight="1" x14ac:dyDescent="0.25">
      <c r="AB232" s="215"/>
      <c r="AC232" s="215"/>
      <c r="AD232" s="215"/>
    </row>
    <row r="233" spans="1:30" ht="20.100000000000001" customHeight="1" x14ac:dyDescent="0.25">
      <c r="I233" s="22" t="s">
        <v>36</v>
      </c>
      <c r="J233" s="22"/>
      <c r="K233" s="62">
        <f>IF(M233="Nada a excluir","",Z222)</f>
        <v>4</v>
      </c>
      <c r="L233" s="62"/>
      <c r="M233" s="30" cm="1">
        <f t="array" ref="M233">_xlfn.IFS(AND(OR(M230&gt;M228,M231&lt;M229),(M230-M225)&gt;(M225-M231)),M230,AND(OR(M231&lt;M229,M230&gt;M228),(M225-M231)&gt;(M230-M225)),M231,AND(M230&lt;=M228,M231&gt;=M229),"Nada a excluir")</f>
        <v>1237.5</v>
      </c>
      <c r="N233" s="30"/>
      <c r="O233" s="30"/>
      <c r="AB233" s="215"/>
      <c r="AC233" s="215"/>
      <c r="AD233" s="215"/>
    </row>
    <row r="234" spans="1:30" ht="20.100000000000001" customHeight="1" x14ac:dyDescent="0.25">
      <c r="I234" s="27" t="s">
        <v>35</v>
      </c>
      <c r="J234" s="27"/>
      <c r="K234" s="27"/>
      <c r="L234" s="27"/>
      <c r="M234" s="49" t="str">
        <f>IF(M233="Nada a excluir","Encerrar","Continuar")</f>
        <v>Continuar</v>
      </c>
      <c r="N234" s="49"/>
      <c r="O234" s="49"/>
      <c r="AB234" s="215"/>
      <c r="AC234" s="215"/>
      <c r="AD234" s="215"/>
    </row>
    <row r="235" spans="1:30" ht="20.100000000000001" customHeight="1" x14ac:dyDescent="0.25">
      <c r="AB235" s="215"/>
      <c r="AC235" s="215"/>
      <c r="AD235" s="215"/>
    </row>
    <row r="236" spans="1:30" ht="20.100000000000001" customHeight="1" x14ac:dyDescent="0.25">
      <c r="I236" s="22" t="s">
        <v>34</v>
      </c>
      <c r="J236" s="22"/>
      <c r="K236" s="22"/>
      <c r="L236" s="22"/>
      <c r="M236" s="36">
        <f>M226</f>
        <v>286.21461436022588</v>
      </c>
      <c r="N236" s="37"/>
      <c r="O236" s="37"/>
      <c r="AB236" s="215"/>
      <c r="AC236" s="215"/>
      <c r="AD236" s="215"/>
    </row>
    <row r="237" spans="1:30" ht="20.100000000000001" customHeight="1" x14ac:dyDescent="0.25">
      <c r="I237" s="27" t="s">
        <v>21</v>
      </c>
      <c r="J237" s="27"/>
      <c r="K237" s="27"/>
      <c r="L237" s="27"/>
      <c r="M237" s="38">
        <f>M226/M225</f>
        <v>0.38758229027947255</v>
      </c>
      <c r="N237" s="38"/>
      <c r="O237" s="38"/>
      <c r="AB237" s="215"/>
      <c r="AC237" s="215"/>
      <c r="AD237" s="215"/>
    </row>
    <row r="238" spans="1:30" ht="20.100000000000001" customHeight="1" x14ac:dyDescent="0.25">
      <c r="AB238" s="215"/>
      <c r="AC238" s="215"/>
      <c r="AD238" s="215"/>
    </row>
    <row r="239" spans="1:30" ht="20.100000000000001" customHeight="1" x14ac:dyDescent="0.25">
      <c r="AB239" s="215"/>
      <c r="AC239" s="215"/>
      <c r="AD239" s="215"/>
    </row>
    <row r="240" spans="1:30" ht="20.100000000000001" customHeight="1" x14ac:dyDescent="0.25">
      <c r="AB240" s="215"/>
      <c r="AC240" s="215"/>
      <c r="AD240" s="215"/>
    </row>
    <row r="241" spans="1:30" ht="20.100000000000001" customHeight="1" x14ac:dyDescent="0.25">
      <c r="AB241" s="215"/>
      <c r="AC241" s="215"/>
      <c r="AD241" s="215"/>
    </row>
    <row r="242" spans="1:30" ht="20.100000000000001" customHeight="1" x14ac:dyDescent="0.25">
      <c r="AB242" s="215"/>
      <c r="AC242" s="215"/>
      <c r="AD242" s="215"/>
    </row>
    <row r="243" spans="1:30" ht="20.100000000000001" customHeight="1" x14ac:dyDescent="0.25">
      <c r="AB243" s="215"/>
      <c r="AC243" s="215"/>
      <c r="AD243" s="215"/>
    </row>
    <row r="244" spans="1:30" ht="20.100000000000001" customHeight="1" x14ac:dyDescent="0.25">
      <c r="AB244" s="215"/>
      <c r="AC244" s="215"/>
      <c r="AD244" s="215"/>
    </row>
    <row r="245" spans="1:30" ht="20.100000000000001" customHeight="1" x14ac:dyDescent="0.25">
      <c r="AB245" s="215"/>
      <c r="AC245" s="215"/>
      <c r="AD245" s="215"/>
    </row>
    <row r="246" spans="1:30" ht="20.100000000000001" customHeight="1" x14ac:dyDescent="0.25">
      <c r="AB246" s="215"/>
      <c r="AC246" s="215"/>
      <c r="AD246" s="215"/>
    </row>
    <row r="247" spans="1:30" ht="20.100000000000001" customHeight="1" x14ac:dyDescent="0.25">
      <c r="AB247" s="215"/>
      <c r="AC247" s="215"/>
      <c r="AD247" s="215"/>
    </row>
    <row r="256" spans="1:30" ht="20.100000000000001" customHeight="1" x14ac:dyDescent="0.25">
      <c r="A256" s="21" t="s">
        <v>234</v>
      </c>
      <c r="B256" s="21"/>
      <c r="C256" s="21"/>
      <c r="D256" s="21"/>
      <c r="E256" s="21"/>
      <c r="F256" s="21"/>
      <c r="G256" s="21"/>
      <c r="H256" s="21"/>
      <c r="I256" s="21"/>
      <c r="J256" s="21"/>
      <c r="K256" s="21"/>
      <c r="L256" s="21"/>
      <c r="M256" s="21"/>
      <c r="N256" s="21"/>
      <c r="O256" s="21"/>
      <c r="P256" s="21"/>
      <c r="Q256" s="21"/>
      <c r="R256" s="21"/>
    </row>
    <row r="258" spans="1:26" ht="20.100000000000001" customHeight="1" x14ac:dyDescent="0.25">
      <c r="A258" s="364" t="s">
        <v>5</v>
      </c>
      <c r="B258" s="39" t="s">
        <v>18</v>
      </c>
      <c r="C258" s="39"/>
      <c r="D258" s="39"/>
      <c r="E258" s="39"/>
      <c r="F258" s="39"/>
      <c r="I258" s="22" t="s">
        <v>69</v>
      </c>
      <c r="J258" s="22"/>
      <c r="K258" s="22"/>
      <c r="L258" s="22"/>
      <c r="M258" s="22"/>
      <c r="N258" s="42">
        <f>COUNT(B259:B263)</f>
        <v>5</v>
      </c>
      <c r="O258" s="42"/>
      <c r="V258" s="209">
        <f>_xlfn.T.INV.2T(N259,N260)</f>
        <v>2.3533634348018233</v>
      </c>
      <c r="W258" s="209" t="s">
        <v>30</v>
      </c>
      <c r="X258" s="209" t="s">
        <v>31</v>
      </c>
      <c r="Y258" s="209" t="s">
        <v>22</v>
      </c>
      <c r="Z258" s="216">
        <f>VLOOKUP(M271,B259:G263,6,0)</f>
        <v>4</v>
      </c>
    </row>
    <row r="259" spans="1:26" ht="20.100000000000001" customHeight="1" x14ac:dyDescent="0.25">
      <c r="A259" s="275">
        <v>1</v>
      </c>
      <c r="B259" s="35">
        <f>N159</f>
        <v>540</v>
      </c>
      <c r="C259" s="35"/>
      <c r="D259" s="35"/>
      <c r="E259" s="35"/>
      <c r="F259" s="35"/>
      <c r="G259" s="273">
        <f>A259</f>
        <v>1</v>
      </c>
      <c r="I259" s="22" t="s">
        <v>38</v>
      </c>
      <c r="J259" s="22"/>
      <c r="K259" s="22"/>
      <c r="L259" s="22"/>
      <c r="M259" s="22"/>
      <c r="N259" s="40" cm="1">
        <f t="array" ref="N259">_xlfn.IFS(N258&lt;=5,0.1,AND(N258&gt;=6,N258&lt;=10),0.05,AND(N258&gt;=11,N258&lt;=50),0.01,N258&gt;50,0.001)</f>
        <v>0.1</v>
      </c>
      <c r="O259" s="40"/>
      <c r="V259" s="209">
        <f>((((V258^2)*(N258))-V258^2)/(N258-2+V258^2))^(1/2)</f>
        <v>1.6107672730402394</v>
      </c>
      <c r="W259" s="215">
        <f>$M$267</f>
        <v>277.43640458425369</v>
      </c>
      <c r="X259" s="215">
        <f>$M$266</f>
        <v>1199.4866723388232</v>
      </c>
      <c r="Y259" s="215">
        <f>$M$263</f>
        <v>738.46153846153845</v>
      </c>
    </row>
    <row r="260" spans="1:26" ht="20.100000000000001" customHeight="1" x14ac:dyDescent="0.25">
      <c r="A260" s="276">
        <v>2</v>
      </c>
      <c r="B260" s="18">
        <f>N160</f>
        <v>562.5</v>
      </c>
      <c r="C260" s="18"/>
      <c r="D260" s="18"/>
      <c r="E260" s="18"/>
      <c r="F260" s="18"/>
      <c r="G260" s="273">
        <f t="shared" ref="G260:G263" si="26">A260</f>
        <v>2</v>
      </c>
      <c r="I260" s="22" t="s">
        <v>39</v>
      </c>
      <c r="J260" s="22"/>
      <c r="K260" s="22"/>
      <c r="L260" s="22"/>
      <c r="M260" s="22"/>
      <c r="N260" s="55">
        <f>N258-2</f>
        <v>3</v>
      </c>
      <c r="O260" s="55"/>
      <c r="W260" s="215">
        <f>$M$267</f>
        <v>277.43640458425369</v>
      </c>
      <c r="X260" s="215">
        <f>$M$266</f>
        <v>1199.4866723388232</v>
      </c>
      <c r="Y260" s="215">
        <f>$M$263</f>
        <v>738.46153846153845</v>
      </c>
    </row>
    <row r="261" spans="1:26" ht="20.100000000000001" customHeight="1" x14ac:dyDescent="0.25">
      <c r="A261" s="276">
        <v>3</v>
      </c>
      <c r="B261" s="18">
        <f>N161</f>
        <v>660</v>
      </c>
      <c r="C261" s="18"/>
      <c r="D261" s="18"/>
      <c r="E261" s="18"/>
      <c r="F261" s="18"/>
      <c r="G261" s="273">
        <f t="shared" si="26"/>
        <v>3</v>
      </c>
      <c r="I261" s="22" t="s">
        <v>37</v>
      </c>
      <c r="J261" s="22"/>
      <c r="K261" s="22"/>
      <c r="L261" s="22"/>
      <c r="M261" s="22"/>
      <c r="N261" s="41">
        <f>V259</f>
        <v>1.6107672730402394</v>
      </c>
      <c r="O261" s="41"/>
      <c r="T261" s="209"/>
      <c r="W261" s="215">
        <f>$M$267</f>
        <v>277.43640458425369</v>
      </c>
      <c r="X261" s="215">
        <f>$M$266</f>
        <v>1199.4866723388232</v>
      </c>
      <c r="Y261" s="215">
        <f>$M$263</f>
        <v>738.46153846153845</v>
      </c>
    </row>
    <row r="262" spans="1:26" ht="20.100000000000001" customHeight="1" x14ac:dyDescent="0.25">
      <c r="A262" s="276">
        <v>4</v>
      </c>
      <c r="B262" s="18">
        <f>N162</f>
        <v>1237.5</v>
      </c>
      <c r="C262" s="18"/>
      <c r="D262" s="18"/>
      <c r="E262" s="18"/>
      <c r="F262" s="18"/>
      <c r="G262" s="273">
        <f t="shared" si="26"/>
        <v>4</v>
      </c>
      <c r="T262" s="209"/>
      <c r="W262" s="215">
        <f>$M$267</f>
        <v>277.43640458425369</v>
      </c>
      <c r="X262" s="215">
        <f>$M$266</f>
        <v>1199.4866723388232</v>
      </c>
      <c r="Y262" s="215">
        <f>$M$263</f>
        <v>738.46153846153845</v>
      </c>
    </row>
    <row r="263" spans="1:26" ht="20.100000000000001" customHeight="1" x14ac:dyDescent="0.25">
      <c r="A263" s="276">
        <v>5</v>
      </c>
      <c r="B263" s="18">
        <f>N163</f>
        <v>692.30769230769238</v>
      </c>
      <c r="C263" s="18"/>
      <c r="D263" s="18"/>
      <c r="E263" s="18"/>
      <c r="F263" s="18"/>
      <c r="G263" s="273">
        <f t="shared" si="26"/>
        <v>5</v>
      </c>
      <c r="I263" s="22" t="s">
        <v>22</v>
      </c>
      <c r="J263" s="22"/>
      <c r="K263" s="22"/>
      <c r="L263" s="22"/>
      <c r="M263" s="30">
        <f>AVERAGE(B259:B263)</f>
        <v>738.46153846153845</v>
      </c>
      <c r="N263" s="30"/>
      <c r="O263" s="30"/>
      <c r="W263" s="215">
        <f>$M$267</f>
        <v>277.43640458425369</v>
      </c>
      <c r="X263" s="215">
        <f>$M$266</f>
        <v>1199.4866723388232</v>
      </c>
      <c r="Y263" s="215">
        <f>$M$263</f>
        <v>738.46153846153845</v>
      </c>
    </row>
    <row r="264" spans="1:26" ht="20.100000000000001" customHeight="1" x14ac:dyDescent="0.25">
      <c r="I264" s="22" t="s">
        <v>23</v>
      </c>
      <c r="J264" s="22"/>
      <c r="K264" s="22"/>
      <c r="L264" s="22"/>
      <c r="M264" s="30">
        <f>STDEVA(B259:F263)</f>
        <v>286.21461436022588</v>
      </c>
      <c r="N264" s="30"/>
      <c r="O264" s="30"/>
    </row>
    <row r="266" spans="1:26" ht="20.100000000000001" customHeight="1" x14ac:dyDescent="0.25">
      <c r="I266" s="22" t="s">
        <v>31</v>
      </c>
      <c r="J266" s="22"/>
      <c r="K266" s="22"/>
      <c r="L266" s="22"/>
      <c r="M266" s="30">
        <f>M263+(N261*M264)</f>
        <v>1199.4866723388232</v>
      </c>
      <c r="N266" s="30"/>
      <c r="O266" s="30"/>
    </row>
    <row r="267" spans="1:26" ht="20.100000000000001" customHeight="1" x14ac:dyDescent="0.25">
      <c r="I267" s="22" t="s">
        <v>30</v>
      </c>
      <c r="J267" s="22"/>
      <c r="K267" s="22"/>
      <c r="L267" s="22"/>
      <c r="M267" s="30">
        <f>M263-(N261*M264)</f>
        <v>277.43640458425369</v>
      </c>
      <c r="N267" s="30"/>
      <c r="O267" s="30"/>
    </row>
    <row r="268" spans="1:26" ht="20.100000000000001" customHeight="1" x14ac:dyDescent="0.25">
      <c r="I268" s="22" t="s">
        <v>33</v>
      </c>
      <c r="J268" s="22"/>
      <c r="K268" s="22"/>
      <c r="L268" s="22"/>
      <c r="M268" s="30">
        <f>MAX(B259:B263)</f>
        <v>1237.5</v>
      </c>
      <c r="N268" s="30"/>
      <c r="O268" s="30"/>
    </row>
    <row r="269" spans="1:26" ht="20.100000000000001" customHeight="1" x14ac:dyDescent="0.25">
      <c r="I269" s="22" t="s">
        <v>32</v>
      </c>
      <c r="J269" s="22"/>
      <c r="K269" s="22"/>
      <c r="L269" s="22"/>
      <c r="M269" s="30">
        <f>MIN(B259:B263)</f>
        <v>540</v>
      </c>
      <c r="N269" s="30"/>
      <c r="O269" s="30"/>
    </row>
    <row r="271" spans="1:26" ht="20.100000000000001" customHeight="1" x14ac:dyDescent="0.25">
      <c r="I271" s="22" t="s">
        <v>36</v>
      </c>
      <c r="J271" s="22"/>
      <c r="K271" s="62">
        <f>IF(M271="Nada a excluir","",Z258)</f>
        <v>4</v>
      </c>
      <c r="L271" s="62"/>
      <c r="M271" s="30" cm="1">
        <f t="array" ref="M271">_xlfn.IFS(AND(OR(M268&gt;M266,M269&lt;M267),(M268-M263)&gt;(M263-M269)),M268,AND(OR(M269&lt;M267,M268&gt;M266),(M263-M269)&gt;(M268-M263)),M269,AND(M268&lt;=M266,M269&gt;=M267),"Nada a excluir")</f>
        <v>1237.5</v>
      </c>
      <c r="N271" s="30"/>
      <c r="O271" s="30"/>
    </row>
    <row r="272" spans="1:26" ht="20.100000000000001" customHeight="1" x14ac:dyDescent="0.25">
      <c r="I272" s="27" t="s">
        <v>35</v>
      </c>
      <c r="J272" s="27"/>
      <c r="K272" s="27"/>
      <c r="L272" s="27"/>
      <c r="M272" s="49" t="str">
        <f>IF(M271="Nada a excluir","Encerrar","Continuar")</f>
        <v>Continuar</v>
      </c>
      <c r="N272" s="49"/>
      <c r="O272" s="49"/>
    </row>
    <row r="274" spans="9:15" ht="20.100000000000001" customHeight="1" x14ac:dyDescent="0.25">
      <c r="I274" s="22" t="s">
        <v>34</v>
      </c>
      <c r="J274" s="22"/>
      <c r="K274" s="22"/>
      <c r="L274" s="22"/>
      <c r="M274" s="36">
        <f>M264</f>
        <v>286.21461436022588</v>
      </c>
      <c r="N274" s="37"/>
      <c r="O274" s="37"/>
    </row>
    <row r="275" spans="9:15" ht="20.100000000000001" customHeight="1" x14ac:dyDescent="0.25">
      <c r="I275" s="27" t="s">
        <v>21</v>
      </c>
      <c r="J275" s="27"/>
      <c r="K275" s="27"/>
      <c r="L275" s="27"/>
      <c r="M275" s="38">
        <f>M264/M263</f>
        <v>0.38758229027947255</v>
      </c>
      <c r="N275" s="38"/>
      <c r="O275" s="38"/>
    </row>
    <row r="293" spans="1:33" s="208" customFormat="1" ht="20.100000000000001" customHeight="1" x14ac:dyDescent="0.25">
      <c r="A293" s="44" t="s">
        <v>40</v>
      </c>
      <c r="B293" s="44"/>
      <c r="C293" s="44"/>
      <c r="D293" s="44"/>
      <c r="E293" s="44" t="s">
        <v>22</v>
      </c>
      <c r="F293" s="44"/>
      <c r="G293" s="44"/>
      <c r="H293" s="44" t="s">
        <v>23</v>
      </c>
      <c r="I293" s="44"/>
      <c r="J293" s="44"/>
      <c r="K293" s="44" t="s">
        <v>21</v>
      </c>
      <c r="L293" s="44"/>
      <c r="M293" s="44"/>
      <c r="N293" s="368"/>
      <c r="O293" s="368"/>
      <c r="P293" s="368"/>
      <c r="Q293" s="368"/>
      <c r="R293" s="368"/>
      <c r="W293" s="209"/>
      <c r="X293" s="209"/>
      <c r="Y293" s="209"/>
      <c r="Z293" s="209"/>
      <c r="AA293" s="209"/>
      <c r="AB293" s="209"/>
      <c r="AC293" s="209"/>
      <c r="AD293" s="209"/>
      <c r="AE293" s="209"/>
      <c r="AF293" s="209"/>
      <c r="AG293" s="209"/>
    </row>
    <row r="294" spans="1:33" ht="20.100000000000001" customHeight="1" x14ac:dyDescent="0.25">
      <c r="A294" s="19" t="s">
        <v>41</v>
      </c>
      <c r="B294" s="19"/>
      <c r="C294" s="19"/>
      <c r="D294" s="19"/>
      <c r="E294" s="36">
        <f>M192</f>
        <v>738.46153846153845</v>
      </c>
      <c r="F294" s="36"/>
      <c r="G294" s="36"/>
      <c r="H294" s="36">
        <f>M201</f>
        <v>286.21461436022588</v>
      </c>
      <c r="I294" s="36"/>
      <c r="J294" s="36"/>
      <c r="K294" s="38">
        <f>M202</f>
        <v>0.38758229027947255</v>
      </c>
      <c r="L294" s="38"/>
      <c r="M294" s="38"/>
      <c r="X294" s="217">
        <f>K294</f>
        <v>0.38758229027947255</v>
      </c>
      <c r="Y294" s="209" t="str">
        <f>A294</f>
        <v>Intervalo em torno da média</v>
      </c>
      <c r="Z294" s="215">
        <f>E294</f>
        <v>738.46153846153845</v>
      </c>
      <c r="AA294" s="215">
        <f>H294</f>
        <v>286.21461436022588</v>
      </c>
    </row>
    <row r="295" spans="1:33" ht="20.100000000000001" customHeight="1" x14ac:dyDescent="0.25">
      <c r="A295" s="19" t="s">
        <v>42</v>
      </c>
      <c r="B295" s="19"/>
      <c r="C295" s="19"/>
      <c r="D295" s="19"/>
      <c r="E295" s="36">
        <f>M225</f>
        <v>738.46153846153845</v>
      </c>
      <c r="F295" s="36"/>
      <c r="G295" s="36"/>
      <c r="H295" s="36">
        <f>M226</f>
        <v>286.21461436022588</v>
      </c>
      <c r="I295" s="36"/>
      <c r="J295" s="36"/>
      <c r="K295" s="38">
        <f>M237</f>
        <v>0.38758229027947255</v>
      </c>
      <c r="L295" s="38"/>
      <c r="M295" s="38"/>
      <c r="X295" s="217">
        <f>K295</f>
        <v>0.38758229027947255</v>
      </c>
      <c r="Y295" s="209" t="str">
        <f>A295</f>
        <v>Critério de Chauvenet</v>
      </c>
      <c r="Z295" s="215">
        <f>E295</f>
        <v>738.46153846153845</v>
      </c>
      <c r="AA295" s="215">
        <f>H295</f>
        <v>286.21461436022588</v>
      </c>
    </row>
    <row r="296" spans="1:33" ht="20.100000000000001" customHeight="1" x14ac:dyDescent="0.25">
      <c r="A296" s="19" t="s">
        <v>43</v>
      </c>
      <c r="B296" s="19"/>
      <c r="C296" s="19"/>
      <c r="D296" s="19"/>
      <c r="E296" s="36">
        <f>M263</f>
        <v>738.46153846153845</v>
      </c>
      <c r="F296" s="36"/>
      <c r="G296" s="36"/>
      <c r="H296" s="36">
        <f>M274</f>
        <v>286.21461436022588</v>
      </c>
      <c r="I296" s="36"/>
      <c r="J296" s="36"/>
      <c r="K296" s="38">
        <f>M275</f>
        <v>0.38758229027947255</v>
      </c>
      <c r="L296" s="38"/>
      <c r="M296" s="38"/>
      <c r="X296" s="217">
        <f>K296</f>
        <v>0.38758229027947255</v>
      </c>
      <c r="Y296" s="209" t="str">
        <f>A296</f>
        <v>Critério de Arley</v>
      </c>
      <c r="Z296" s="215">
        <f>E296</f>
        <v>738.46153846153845</v>
      </c>
      <c r="AA296" s="215">
        <f>H296</f>
        <v>286.21461436022588</v>
      </c>
    </row>
    <row r="298" spans="1:33" ht="20.100000000000001" customHeight="1" x14ac:dyDescent="0.25">
      <c r="A298" s="22" t="s">
        <v>44</v>
      </c>
      <c r="B298" s="22"/>
      <c r="C298" s="22"/>
      <c r="D298" s="22"/>
      <c r="E298" s="22"/>
      <c r="F298" s="22"/>
      <c r="G298" s="43">
        <f>MIN(K294:R296)</f>
        <v>0.38758229027947255</v>
      </c>
      <c r="H298" s="43"/>
      <c r="I298" s="43"/>
      <c r="J298" s="43"/>
      <c r="K298" s="43"/>
      <c r="L298" s="43"/>
    </row>
    <row r="299" spans="1:33" ht="20.100000000000001" customHeight="1" x14ac:dyDescent="0.25">
      <c r="A299" s="27" t="s">
        <v>45</v>
      </c>
      <c r="B299" s="27"/>
      <c r="C299" s="27"/>
      <c r="D299" s="27"/>
      <c r="E299" s="27"/>
      <c r="F299" s="27"/>
      <c r="G299" s="49" t="str">
        <f>VLOOKUP(G298,X294:Z296,2,0)</f>
        <v>Intervalo em torno da média</v>
      </c>
      <c r="H299" s="49"/>
      <c r="I299" s="49"/>
      <c r="J299" s="49"/>
      <c r="K299" s="49"/>
      <c r="L299" s="49"/>
    </row>
    <row r="300" spans="1:33" ht="20.100000000000001" customHeight="1" x14ac:dyDescent="0.25">
      <c r="A300" s="27" t="s">
        <v>46</v>
      </c>
      <c r="B300" s="27"/>
      <c r="C300" s="27"/>
      <c r="D300" s="27"/>
      <c r="E300" s="27"/>
      <c r="F300" s="27"/>
      <c r="G300" s="18">
        <f>VLOOKUP(G298,X294:Z296,3,0)</f>
        <v>738.46153846153845</v>
      </c>
      <c r="H300" s="18"/>
      <c r="I300" s="18"/>
      <c r="J300" s="18"/>
      <c r="K300" s="18"/>
      <c r="L300" s="18"/>
    </row>
    <row r="301" spans="1:33" ht="20.100000000000001" customHeight="1" x14ac:dyDescent="0.25">
      <c r="A301" s="27" t="s">
        <v>50</v>
      </c>
      <c r="B301" s="27"/>
      <c r="C301" s="27"/>
      <c r="D301" s="27"/>
      <c r="E301" s="27"/>
      <c r="F301" s="27"/>
      <c r="G301" s="18">
        <f>VLOOKUP(G298,X294:AA296,4,0)</f>
        <v>286.21461436022588</v>
      </c>
      <c r="H301" s="18"/>
      <c r="I301" s="18"/>
      <c r="J301" s="18"/>
      <c r="K301" s="18"/>
      <c r="L301" s="18"/>
    </row>
    <row r="304" spans="1:33" ht="20.100000000000001" customHeight="1" x14ac:dyDescent="0.25">
      <c r="A304" s="21" t="s">
        <v>199</v>
      </c>
      <c r="B304" s="21"/>
      <c r="C304" s="21"/>
      <c r="D304" s="21"/>
      <c r="E304" s="21"/>
      <c r="F304" s="21"/>
      <c r="G304" s="21"/>
      <c r="H304" s="21"/>
      <c r="I304" s="21"/>
      <c r="J304" s="21"/>
      <c r="K304" s="21"/>
      <c r="L304" s="21"/>
      <c r="M304" s="21"/>
      <c r="N304" s="21"/>
      <c r="O304" s="21"/>
      <c r="P304" s="21"/>
      <c r="Q304" s="21"/>
      <c r="R304" s="21"/>
    </row>
    <row r="306" spans="1:33" ht="20.100000000000001" customHeight="1" x14ac:dyDescent="0.25">
      <c r="A306" s="22" t="s">
        <v>22</v>
      </c>
      <c r="B306" s="22"/>
      <c r="C306" s="22"/>
      <c r="D306" s="22"/>
      <c r="E306" s="36">
        <f>G300</f>
        <v>738.46153846153845</v>
      </c>
      <c r="F306" s="37"/>
      <c r="G306" s="37"/>
      <c r="H306" s="37"/>
      <c r="J306" s="284">
        <f>M190</f>
        <v>5</v>
      </c>
      <c r="K306" s="284">
        <f>N222</f>
        <v>5</v>
      </c>
      <c r="L306" s="284">
        <f>N258</f>
        <v>5</v>
      </c>
    </row>
    <row r="307" spans="1:33" ht="20.100000000000001" customHeight="1" x14ac:dyDescent="0.25">
      <c r="A307" s="27" t="s">
        <v>23</v>
      </c>
      <c r="B307" s="27"/>
      <c r="C307" s="27"/>
      <c r="D307" s="27"/>
      <c r="E307" s="48">
        <f>G301</f>
        <v>286.21461436022588</v>
      </c>
      <c r="F307" s="49"/>
      <c r="G307" s="49"/>
      <c r="H307" s="49"/>
    </row>
    <row r="308" spans="1:33" ht="20.100000000000001" customHeight="1" x14ac:dyDescent="0.25">
      <c r="A308" s="27" t="s">
        <v>69</v>
      </c>
      <c r="B308" s="27"/>
      <c r="C308" s="27"/>
      <c r="D308" s="27"/>
      <c r="E308" s="57">
        <f>MIN(J306:L306)</f>
        <v>5</v>
      </c>
      <c r="F308" s="57"/>
      <c r="G308" s="57"/>
      <c r="H308" s="57"/>
    </row>
    <row r="309" spans="1:33" ht="20.100000000000001" customHeight="1" x14ac:dyDescent="0.25">
      <c r="A309" s="27" t="s">
        <v>49</v>
      </c>
      <c r="B309" s="27"/>
      <c r="C309" s="27"/>
      <c r="D309" s="27"/>
      <c r="E309" s="53">
        <v>0.8</v>
      </c>
      <c r="F309" s="53"/>
      <c r="G309" s="53"/>
      <c r="H309" s="53"/>
    </row>
    <row r="310" spans="1:33" s="208" customFormat="1" ht="20.100000000000001" customHeight="1" x14ac:dyDescent="0.25">
      <c r="A310" s="27" t="s">
        <v>228</v>
      </c>
      <c r="B310" s="27"/>
      <c r="C310" s="27"/>
      <c r="D310" s="27"/>
      <c r="E310" s="61">
        <f>_xlfn.T.INV.2T(1-E309,E308-1)</f>
        <v>1.5332062740589445</v>
      </c>
      <c r="F310" s="61"/>
      <c r="G310" s="61"/>
      <c r="H310" s="61"/>
      <c r="I310" s="241"/>
      <c r="J310" s="241"/>
      <c r="K310" s="241"/>
      <c r="L310" s="241"/>
      <c r="M310" s="241"/>
      <c r="N310" s="241"/>
      <c r="O310" s="241"/>
      <c r="P310" s="241"/>
      <c r="Q310" s="241"/>
      <c r="R310" s="241"/>
      <c r="W310" s="209"/>
      <c r="X310" s="209"/>
      <c r="Y310" s="209"/>
      <c r="Z310" s="209"/>
      <c r="AA310" s="209"/>
      <c r="AB310" s="209"/>
      <c r="AC310" s="209"/>
      <c r="AD310" s="209"/>
      <c r="AE310" s="209"/>
      <c r="AF310" s="209"/>
      <c r="AG310" s="209"/>
    </row>
    <row r="311" spans="1:33" s="208" customFormat="1" ht="20.100000000000001" customHeight="1" x14ac:dyDescent="0.25">
      <c r="A311" s="241"/>
      <c r="B311" s="241"/>
      <c r="C311" s="241"/>
      <c r="D311" s="241"/>
      <c r="E311" s="285"/>
      <c r="F311" s="285"/>
      <c r="G311" s="285"/>
      <c r="H311" s="285"/>
      <c r="I311" s="241"/>
      <c r="J311" s="241"/>
      <c r="K311" s="241"/>
      <c r="L311" s="241"/>
      <c r="M311" s="241"/>
      <c r="N311" s="241"/>
      <c r="O311" s="241"/>
      <c r="P311" s="241"/>
      <c r="Q311" s="241"/>
      <c r="R311" s="241"/>
      <c r="W311" s="209"/>
      <c r="X311" s="209"/>
      <c r="Y311" s="209"/>
      <c r="Z311" s="209"/>
      <c r="AA311" s="209"/>
      <c r="AB311" s="209"/>
      <c r="AC311" s="209"/>
      <c r="AD311" s="209"/>
      <c r="AE311" s="209"/>
      <c r="AF311" s="209"/>
      <c r="AG311" s="209"/>
    </row>
    <row r="312" spans="1:33" s="208" customFormat="1" ht="20.100000000000001" customHeight="1" x14ac:dyDescent="0.25">
      <c r="A312" s="34" t="s">
        <v>68</v>
      </c>
      <c r="B312" s="34"/>
      <c r="C312" s="34"/>
      <c r="D312" s="34"/>
      <c r="E312" s="34"/>
      <c r="F312" s="34"/>
      <c r="G312" s="34"/>
      <c r="H312" s="34"/>
      <c r="I312" s="34"/>
      <c r="J312" s="34"/>
      <c r="K312" s="34"/>
      <c r="L312" s="34"/>
      <c r="M312" s="34"/>
      <c r="N312" s="34"/>
      <c r="O312" s="34"/>
      <c r="P312" s="34"/>
      <c r="Q312" s="34"/>
      <c r="R312" s="34"/>
      <c r="W312" s="209"/>
      <c r="X312" s="209"/>
      <c r="Y312" s="209"/>
      <c r="Z312" s="209"/>
      <c r="AA312" s="209"/>
      <c r="AB312" s="209"/>
      <c r="AC312" s="209"/>
      <c r="AD312" s="209"/>
      <c r="AE312" s="209"/>
      <c r="AF312" s="209"/>
      <c r="AG312" s="209"/>
    </row>
    <row r="313" spans="1:33" s="208" customFormat="1" ht="20.100000000000001" customHeight="1" x14ac:dyDescent="0.25">
      <c r="A313" s="34"/>
      <c r="B313" s="34"/>
      <c r="C313" s="34"/>
      <c r="D313" s="34"/>
      <c r="E313" s="34"/>
      <c r="F313" s="34"/>
      <c r="G313" s="34"/>
      <c r="H313" s="34"/>
      <c r="I313" s="34"/>
      <c r="J313" s="34"/>
      <c r="K313" s="34"/>
      <c r="L313" s="34"/>
      <c r="M313" s="34"/>
      <c r="N313" s="34"/>
      <c r="O313" s="34"/>
      <c r="P313" s="34"/>
      <c r="Q313" s="34"/>
      <c r="R313" s="34"/>
      <c r="W313" s="209"/>
      <c r="X313" s="209"/>
      <c r="Y313" s="209"/>
      <c r="Z313" s="209"/>
      <c r="AA313" s="209"/>
      <c r="AB313" s="209"/>
      <c r="AC313" s="209"/>
      <c r="AD313" s="209"/>
      <c r="AE313" s="209"/>
      <c r="AF313" s="209"/>
      <c r="AG313" s="209"/>
    </row>
    <row r="314" spans="1:33" s="208" customFormat="1" ht="20.100000000000001" customHeight="1" x14ac:dyDescent="0.25">
      <c r="A314" s="241"/>
      <c r="B314" s="241"/>
      <c r="C314" s="241"/>
      <c r="D314" s="241"/>
      <c r="E314" s="285"/>
      <c r="F314" s="285"/>
      <c r="G314" s="285"/>
      <c r="H314" s="285"/>
      <c r="I314" s="241"/>
      <c r="J314" s="241"/>
      <c r="K314" s="241"/>
      <c r="L314" s="241"/>
      <c r="M314" s="241"/>
      <c r="N314" s="241"/>
      <c r="O314" s="241"/>
      <c r="P314" s="241"/>
      <c r="Q314" s="241"/>
      <c r="R314" s="241"/>
      <c r="W314" s="209"/>
      <c r="X314" s="209"/>
      <c r="Y314" s="209"/>
      <c r="Z314" s="209"/>
      <c r="AA314" s="209"/>
      <c r="AB314" s="209"/>
      <c r="AC314" s="209"/>
      <c r="AD314" s="209"/>
      <c r="AE314" s="209"/>
      <c r="AF314" s="209"/>
      <c r="AG314" s="209"/>
    </row>
    <row r="315" spans="1:33" s="208" customFormat="1" ht="20.100000000000001" customHeight="1" x14ac:dyDescent="0.25">
      <c r="A315" s="241"/>
      <c r="B315" s="241"/>
      <c r="C315" s="241"/>
      <c r="D315" s="241"/>
      <c r="E315" s="285"/>
      <c r="F315" s="285"/>
      <c r="G315" s="285"/>
      <c r="H315" s="285"/>
      <c r="I315" s="241"/>
      <c r="J315" s="241"/>
      <c r="K315" s="241"/>
      <c r="L315" s="241"/>
      <c r="M315" s="241"/>
      <c r="N315" s="241"/>
      <c r="O315" s="241"/>
      <c r="P315" s="241"/>
      <c r="Q315" s="241"/>
      <c r="R315" s="241"/>
      <c r="W315" s="209"/>
      <c r="X315" s="209"/>
      <c r="Y315" s="209"/>
      <c r="Z315" s="209"/>
      <c r="AA315" s="209"/>
      <c r="AB315" s="209"/>
      <c r="AC315" s="209"/>
      <c r="AD315" s="209"/>
      <c r="AE315" s="209"/>
      <c r="AF315" s="209"/>
      <c r="AG315" s="209"/>
    </row>
    <row r="316" spans="1:33" s="208" customFormat="1" ht="20.100000000000001" customHeight="1" x14ac:dyDescent="0.25">
      <c r="A316" s="21" t="s">
        <v>200</v>
      </c>
      <c r="B316" s="21"/>
      <c r="C316" s="21"/>
      <c r="D316" s="21"/>
      <c r="E316" s="21"/>
      <c r="F316" s="21"/>
      <c r="G316" s="21"/>
      <c r="H316" s="21"/>
      <c r="I316" s="21"/>
      <c r="J316" s="21"/>
      <c r="K316" s="21"/>
      <c r="L316" s="21"/>
      <c r="M316" s="21"/>
      <c r="N316" s="21"/>
      <c r="O316" s="21"/>
      <c r="P316" s="21"/>
      <c r="Q316" s="21"/>
      <c r="R316" s="21"/>
      <c r="W316" s="209"/>
      <c r="X316" s="209"/>
      <c r="Y316" s="209"/>
      <c r="Z316" s="209"/>
      <c r="AA316" s="209"/>
      <c r="AB316" s="209"/>
      <c r="AC316" s="209"/>
      <c r="AD316" s="209"/>
      <c r="AE316" s="209"/>
      <c r="AF316" s="209"/>
      <c r="AG316" s="209"/>
    </row>
    <row r="318" spans="1:33" s="208" customFormat="1" ht="20.100000000000001" customHeight="1" x14ac:dyDescent="0.25">
      <c r="A318" s="22" t="s">
        <v>30</v>
      </c>
      <c r="B318" s="22"/>
      <c r="C318" s="22"/>
      <c r="D318" s="22"/>
      <c r="E318" s="36">
        <f>E306-(_xlfn.CONFIDENCE.T(1-E309,E307,E308))</f>
        <v>542.21256621199029</v>
      </c>
      <c r="F318" s="37"/>
      <c r="G318" s="37"/>
      <c r="H318" s="37"/>
      <c r="I318" s="241"/>
      <c r="J318" s="241"/>
      <c r="K318" s="241"/>
      <c r="L318" s="241"/>
      <c r="M318" s="241"/>
      <c r="N318" s="241"/>
      <c r="O318" s="241"/>
      <c r="P318" s="241"/>
      <c r="Q318" s="241"/>
      <c r="R318" s="241"/>
      <c r="W318" s="209"/>
      <c r="X318" s="209"/>
      <c r="Y318" s="209"/>
      <c r="Z318" s="209"/>
      <c r="AA318" s="209"/>
      <c r="AB318" s="209"/>
      <c r="AC318" s="209"/>
      <c r="AD318" s="209"/>
      <c r="AE318" s="209"/>
      <c r="AF318" s="209"/>
      <c r="AG318" s="209"/>
    </row>
    <row r="319" spans="1:33" s="208" customFormat="1" ht="20.100000000000001" customHeight="1" x14ac:dyDescent="0.25">
      <c r="A319" s="22" t="s">
        <v>31</v>
      </c>
      <c r="B319" s="22"/>
      <c r="C319" s="22"/>
      <c r="D319" s="22"/>
      <c r="E319" s="36">
        <f>E306+(_xlfn.CONFIDENCE.T(1-E309,E307,E308))</f>
        <v>934.71051071108661</v>
      </c>
      <c r="F319" s="37"/>
      <c r="G319" s="37"/>
      <c r="H319" s="37"/>
      <c r="I319" s="241"/>
      <c r="J319" s="241"/>
      <c r="K319" s="241"/>
      <c r="L319" s="241"/>
      <c r="M319" s="241"/>
      <c r="N319" s="241"/>
      <c r="O319" s="241"/>
      <c r="P319" s="241"/>
      <c r="Q319" s="241"/>
      <c r="R319" s="241"/>
      <c r="W319" s="209"/>
      <c r="X319" s="209"/>
      <c r="Y319" s="209"/>
      <c r="Z319" s="209"/>
      <c r="AA319" s="209"/>
      <c r="AB319" s="209"/>
      <c r="AC319" s="209"/>
      <c r="AD319" s="209"/>
      <c r="AE319" s="209"/>
      <c r="AF319" s="209"/>
      <c r="AG319" s="209"/>
    </row>
    <row r="321" spans="1:33" s="208" customFormat="1" ht="20.100000000000001" customHeight="1" x14ac:dyDescent="0.25">
      <c r="A321" s="22" t="s">
        <v>51</v>
      </c>
      <c r="B321" s="22"/>
      <c r="C321" s="22"/>
      <c r="D321" s="22"/>
      <c r="E321" s="36">
        <f>E319-E318</f>
        <v>392.49794449909632</v>
      </c>
      <c r="F321" s="37"/>
      <c r="G321" s="37"/>
      <c r="H321" s="37"/>
      <c r="I321" s="241"/>
      <c r="J321" s="241"/>
      <c r="K321" s="241"/>
      <c r="L321" s="241"/>
      <c r="M321" s="241"/>
      <c r="N321" s="241"/>
      <c r="O321" s="286"/>
      <c r="P321" s="286"/>
      <c r="Q321" s="286"/>
      <c r="R321" s="286"/>
      <c r="W321" s="209"/>
      <c r="X321" s="209"/>
      <c r="Y321" s="209"/>
      <c r="Z321" s="209"/>
      <c r="AA321" s="209"/>
      <c r="AB321" s="209"/>
      <c r="AC321" s="209"/>
      <c r="AD321" s="209"/>
      <c r="AE321" s="209"/>
      <c r="AF321" s="209"/>
      <c r="AG321" s="209"/>
    </row>
    <row r="322" spans="1:33" s="208" customFormat="1" ht="20.100000000000001" customHeight="1" x14ac:dyDescent="0.25">
      <c r="A322" s="22" t="s">
        <v>22</v>
      </c>
      <c r="B322" s="22"/>
      <c r="C322" s="22"/>
      <c r="D322" s="22"/>
      <c r="E322" s="36">
        <f>E306</f>
        <v>738.46153846153845</v>
      </c>
      <c r="F322" s="37"/>
      <c r="G322" s="37"/>
      <c r="H322" s="37"/>
      <c r="I322" s="241"/>
      <c r="J322" s="241"/>
      <c r="K322" s="241"/>
      <c r="L322" s="241"/>
      <c r="M322" s="241"/>
      <c r="N322" s="241"/>
      <c r="O322" s="286"/>
      <c r="P322" s="286"/>
      <c r="Q322" s="286"/>
      <c r="R322" s="286"/>
      <c r="W322" s="209"/>
      <c r="X322" s="209"/>
      <c r="Y322" s="209"/>
      <c r="Z322" s="209"/>
      <c r="AA322" s="209"/>
      <c r="AB322" s="209"/>
      <c r="AC322" s="209"/>
      <c r="AD322" s="209"/>
      <c r="AE322" s="209"/>
      <c r="AF322" s="209"/>
      <c r="AG322" s="209"/>
    </row>
    <row r="323" spans="1:33" s="208" customFormat="1" ht="20.100000000000001" customHeight="1" x14ac:dyDescent="0.25">
      <c r="A323" s="22" t="s">
        <v>211</v>
      </c>
      <c r="B323" s="22"/>
      <c r="C323" s="22"/>
      <c r="D323" s="22"/>
      <c r="E323" s="54">
        <f>E321/E322</f>
        <v>0.53150763317585958</v>
      </c>
      <c r="F323" s="54"/>
      <c r="G323" s="54"/>
      <c r="H323" s="54"/>
      <c r="I323" s="241"/>
      <c r="J323" s="241"/>
      <c r="K323" s="241"/>
      <c r="L323" s="241"/>
      <c r="M323" s="241"/>
      <c r="N323" s="241"/>
      <c r="O323" s="286"/>
      <c r="P323" s="286"/>
      <c r="Q323" s="286"/>
      <c r="R323" s="286"/>
      <c r="W323" s="209"/>
      <c r="X323" s="209"/>
      <c r="Y323" s="209"/>
      <c r="Z323" s="209"/>
      <c r="AA323" s="209"/>
      <c r="AB323" s="209"/>
      <c r="AC323" s="209"/>
      <c r="AD323" s="209"/>
      <c r="AE323" s="209"/>
      <c r="AF323" s="209"/>
      <c r="AG323" s="209"/>
    </row>
    <row r="324" spans="1:33" s="208" customFormat="1" ht="20.100000000000001" customHeight="1" x14ac:dyDescent="0.25">
      <c r="A324" s="241"/>
      <c r="B324" s="241"/>
      <c r="C324" s="241"/>
      <c r="D324" s="241"/>
      <c r="E324" s="241"/>
      <c r="F324" s="241"/>
      <c r="G324" s="241"/>
      <c r="H324" s="241"/>
      <c r="I324" s="241"/>
      <c r="J324" s="241"/>
      <c r="K324" s="241"/>
      <c r="L324" s="241"/>
      <c r="M324" s="241"/>
      <c r="N324" s="241"/>
      <c r="O324" s="286"/>
      <c r="P324" s="286"/>
      <c r="Q324" s="286"/>
      <c r="R324" s="286"/>
      <c r="W324" s="209"/>
      <c r="X324" s="209"/>
      <c r="Y324" s="209"/>
      <c r="Z324" s="209"/>
      <c r="AA324" s="209"/>
      <c r="AB324" s="209"/>
      <c r="AC324" s="209"/>
      <c r="AD324" s="209"/>
      <c r="AE324" s="209"/>
      <c r="AF324" s="209"/>
      <c r="AG324" s="209"/>
    </row>
    <row r="326" spans="1:33" s="208" customFormat="1" ht="20.100000000000001" customHeight="1" x14ac:dyDescent="0.25">
      <c r="A326" s="21" t="s">
        <v>202</v>
      </c>
      <c r="B326" s="21"/>
      <c r="C326" s="21"/>
      <c r="D326" s="21"/>
      <c r="E326" s="21"/>
      <c r="F326" s="21"/>
      <c r="G326" s="21"/>
      <c r="H326" s="21"/>
      <c r="I326" s="21"/>
      <c r="J326" s="21"/>
      <c r="K326" s="21"/>
      <c r="L326" s="21"/>
      <c r="M326" s="21"/>
      <c r="N326" s="21"/>
      <c r="O326" s="21"/>
      <c r="P326" s="21"/>
      <c r="Q326" s="21"/>
      <c r="R326" s="21"/>
      <c r="W326" s="209"/>
      <c r="X326" s="209"/>
      <c r="Y326" s="209"/>
      <c r="Z326" s="209"/>
      <c r="AA326" s="209"/>
      <c r="AB326" s="209"/>
      <c r="AC326" s="209"/>
      <c r="AD326" s="209"/>
      <c r="AE326" s="209"/>
      <c r="AF326" s="209"/>
      <c r="AG326" s="209"/>
    </row>
    <row r="328" spans="1:33" s="208" customFormat="1" ht="20.100000000000001" customHeight="1" x14ac:dyDescent="0.25">
      <c r="A328" s="58" t="s">
        <v>203</v>
      </c>
      <c r="B328" s="58"/>
      <c r="C328" s="58"/>
      <c r="D328" s="58"/>
      <c r="E328" s="33" t="s">
        <v>49</v>
      </c>
      <c r="F328" s="58"/>
      <c r="G328" s="58"/>
      <c r="H328" s="58"/>
      <c r="I328" s="33" t="s">
        <v>204</v>
      </c>
      <c r="J328" s="58"/>
      <c r="K328" s="58"/>
      <c r="L328" s="58"/>
      <c r="M328" s="33" t="s">
        <v>205</v>
      </c>
      <c r="N328" s="58"/>
      <c r="O328" s="58"/>
      <c r="P328" s="58"/>
      <c r="Q328" s="241"/>
      <c r="R328" s="241"/>
      <c r="W328" s="209"/>
      <c r="X328" s="209"/>
      <c r="Y328" s="209"/>
      <c r="Z328" s="209"/>
      <c r="AA328" s="209"/>
      <c r="AB328" s="209"/>
      <c r="AC328" s="209"/>
      <c r="AD328" s="209"/>
      <c r="AE328" s="209"/>
      <c r="AF328" s="209"/>
      <c r="AG328" s="209"/>
    </row>
    <row r="329" spans="1:33" s="208" customFormat="1" ht="20.100000000000001" customHeight="1" x14ac:dyDescent="0.25">
      <c r="A329" s="22" t="s">
        <v>206</v>
      </c>
      <c r="B329" s="22"/>
      <c r="C329" s="22"/>
      <c r="D329" s="22"/>
      <c r="E329" s="36">
        <f>E318</f>
        <v>542.21256621199029</v>
      </c>
      <c r="F329" s="37"/>
      <c r="G329" s="37"/>
      <c r="H329" s="37"/>
      <c r="I329" s="36">
        <f>E306*(1-0.15)</f>
        <v>627.69230769230762</v>
      </c>
      <c r="J329" s="37"/>
      <c r="K329" s="37"/>
      <c r="L329" s="37"/>
      <c r="M329" s="36">
        <f>MAX(E329:I329)</f>
        <v>627.69230769230762</v>
      </c>
      <c r="N329" s="37"/>
      <c r="O329" s="37"/>
      <c r="P329" s="37"/>
      <c r="Q329" s="241"/>
      <c r="R329" s="241"/>
      <c r="W329" s="209"/>
      <c r="X329" s="209"/>
      <c r="Y329" s="209"/>
      <c r="Z329" s="209"/>
      <c r="AA329" s="209"/>
      <c r="AB329" s="209"/>
      <c r="AC329" s="209"/>
      <c r="AD329" s="209"/>
      <c r="AE329" s="209"/>
      <c r="AF329" s="209"/>
      <c r="AG329" s="209"/>
    </row>
    <row r="330" spans="1:33" s="208" customFormat="1" ht="20.100000000000001" customHeight="1" x14ac:dyDescent="0.25">
      <c r="A330" s="22" t="s">
        <v>207</v>
      </c>
      <c r="B330" s="22"/>
      <c r="C330" s="22"/>
      <c r="D330" s="22"/>
      <c r="E330" s="36">
        <f>E319</f>
        <v>934.71051071108661</v>
      </c>
      <c r="F330" s="37"/>
      <c r="G330" s="37"/>
      <c r="H330" s="37"/>
      <c r="I330" s="36">
        <f>E306*(1+0.15)</f>
        <v>849.23076923076917</v>
      </c>
      <c r="J330" s="37"/>
      <c r="K330" s="37"/>
      <c r="L330" s="37"/>
      <c r="M330" s="36">
        <f>MIN(E330:I330)</f>
        <v>849.23076923076917</v>
      </c>
      <c r="N330" s="37"/>
      <c r="O330" s="37"/>
      <c r="P330" s="37"/>
      <c r="Q330" s="241"/>
      <c r="R330" s="241"/>
      <c r="W330" s="209"/>
      <c r="X330" s="209"/>
      <c r="Y330" s="209"/>
      <c r="Z330" s="209"/>
      <c r="AA330" s="209"/>
      <c r="AB330" s="209"/>
      <c r="AC330" s="209"/>
      <c r="AD330" s="209"/>
      <c r="AE330" s="209"/>
      <c r="AF330" s="209"/>
      <c r="AG330" s="209"/>
    </row>
    <row r="332" spans="1:33" s="208" customFormat="1" ht="20.100000000000001" customHeight="1" x14ac:dyDescent="0.25">
      <c r="A332" s="17" t="s">
        <v>208</v>
      </c>
      <c r="B332" s="17"/>
      <c r="C332" s="17"/>
      <c r="D332" s="17"/>
      <c r="E332" s="17"/>
      <c r="F332" s="17"/>
      <c r="G332" s="17"/>
      <c r="H332" s="17"/>
      <c r="I332" s="17"/>
      <c r="J332" s="17"/>
      <c r="K332" s="17"/>
      <c r="L332" s="17"/>
      <c r="M332" s="17"/>
      <c r="N332" s="17"/>
      <c r="O332" s="17"/>
      <c r="P332" s="17"/>
      <c r="Q332" s="17"/>
      <c r="R332" s="17"/>
      <c r="W332" s="209"/>
      <c r="X332" s="209"/>
      <c r="Y332" s="209"/>
      <c r="Z332" s="209"/>
      <c r="AA332" s="209"/>
      <c r="AB332" s="209"/>
      <c r="AC332" s="209"/>
      <c r="AD332" s="209"/>
      <c r="AE332" s="209"/>
      <c r="AF332" s="209"/>
      <c r="AG332" s="209"/>
    </row>
    <row r="333" spans="1:33" s="208" customFormat="1" ht="20.100000000000001" customHeight="1" x14ac:dyDescent="0.25">
      <c r="A333" s="17"/>
      <c r="B333" s="17"/>
      <c r="C333" s="17"/>
      <c r="D333" s="17"/>
      <c r="E333" s="17"/>
      <c r="F333" s="17"/>
      <c r="G333" s="17"/>
      <c r="H333" s="17"/>
      <c r="I333" s="17"/>
      <c r="J333" s="17"/>
      <c r="K333" s="17"/>
      <c r="L333" s="17"/>
      <c r="M333" s="17"/>
      <c r="N333" s="17"/>
      <c r="O333" s="17"/>
      <c r="P333" s="17"/>
      <c r="Q333" s="17"/>
      <c r="R333" s="17"/>
      <c r="W333" s="209"/>
      <c r="X333" s="209"/>
      <c r="Y333" s="209"/>
      <c r="Z333" s="209"/>
      <c r="AA333" s="209"/>
      <c r="AB333" s="209"/>
      <c r="AC333" s="209"/>
      <c r="AD333" s="209"/>
      <c r="AE333" s="209"/>
      <c r="AF333" s="209"/>
      <c r="AG333" s="209"/>
    </row>
    <row r="334" spans="1:33" s="208" customFormat="1" ht="20.100000000000001" customHeight="1" x14ac:dyDescent="0.25">
      <c r="A334" s="34" t="s">
        <v>209</v>
      </c>
      <c r="B334" s="34"/>
      <c r="C334" s="34"/>
      <c r="D334" s="34"/>
      <c r="E334" s="34"/>
      <c r="F334" s="34"/>
      <c r="G334" s="34"/>
      <c r="H334" s="34"/>
      <c r="I334" s="34"/>
      <c r="J334" s="34"/>
      <c r="K334" s="34"/>
      <c r="L334" s="34"/>
      <c r="M334" s="34"/>
      <c r="N334" s="34"/>
      <c r="O334" s="34"/>
      <c r="P334" s="34"/>
      <c r="Q334" s="34"/>
      <c r="R334" s="34"/>
      <c r="W334" s="209"/>
      <c r="X334" s="209"/>
      <c r="Y334" s="209"/>
      <c r="Z334" s="209"/>
      <c r="AA334" s="209"/>
      <c r="AB334" s="209"/>
      <c r="AC334" s="209"/>
      <c r="AD334" s="209"/>
      <c r="AE334" s="209"/>
      <c r="AF334" s="209"/>
      <c r="AG334" s="209"/>
    </row>
    <row r="335" spans="1:33" s="208" customFormat="1" ht="20.100000000000001" customHeight="1" x14ac:dyDescent="0.25">
      <c r="A335" s="34" t="s">
        <v>210</v>
      </c>
      <c r="B335" s="34"/>
      <c r="C335" s="34"/>
      <c r="D335" s="34"/>
      <c r="E335" s="34"/>
      <c r="F335" s="34"/>
      <c r="G335" s="34"/>
      <c r="H335" s="34"/>
      <c r="I335" s="34"/>
      <c r="J335" s="34"/>
      <c r="K335" s="34"/>
      <c r="L335" s="34"/>
      <c r="M335" s="34"/>
      <c r="N335" s="34"/>
      <c r="O335" s="34"/>
      <c r="P335" s="34"/>
      <c r="Q335" s="34"/>
      <c r="R335" s="34"/>
      <c r="W335" s="209"/>
      <c r="X335" s="209"/>
      <c r="Y335" s="209"/>
      <c r="Z335" s="209"/>
      <c r="AA335" s="209"/>
      <c r="AB335" s="209"/>
      <c r="AC335" s="209"/>
      <c r="AD335" s="209"/>
      <c r="AE335" s="209"/>
      <c r="AF335" s="209"/>
      <c r="AG335" s="209"/>
    </row>
    <row r="336" spans="1:33" s="208" customFormat="1" ht="20.100000000000001" customHeight="1" x14ac:dyDescent="0.25">
      <c r="A336" s="287"/>
      <c r="B336" s="287"/>
      <c r="C336" s="287"/>
      <c r="D336" s="287"/>
      <c r="E336" s="287"/>
      <c r="F336" s="287"/>
      <c r="G336" s="287"/>
      <c r="H336" s="287"/>
      <c r="I336" s="287"/>
      <c r="J336" s="287"/>
      <c r="K336" s="287"/>
      <c r="L336" s="287"/>
      <c r="M336" s="287"/>
      <c r="N336" s="287"/>
      <c r="O336" s="287"/>
      <c r="P336" s="287"/>
      <c r="Q336" s="287"/>
      <c r="R336" s="287"/>
      <c r="W336" s="209"/>
      <c r="X336" s="209"/>
      <c r="Y336" s="209"/>
      <c r="Z336" s="209"/>
      <c r="AA336" s="209"/>
      <c r="AB336" s="209"/>
      <c r="AC336" s="209"/>
      <c r="AD336" s="209"/>
      <c r="AE336" s="209"/>
      <c r="AF336" s="209"/>
      <c r="AG336" s="209"/>
    </row>
    <row r="338" spans="1:33" s="208" customFormat="1" ht="20.100000000000001" customHeight="1" x14ac:dyDescent="0.25">
      <c r="A338" s="21" t="s">
        <v>201</v>
      </c>
      <c r="B338" s="21"/>
      <c r="C338" s="21"/>
      <c r="D338" s="21"/>
      <c r="E338" s="21"/>
      <c r="F338" s="21"/>
      <c r="G338" s="21"/>
      <c r="H338" s="21"/>
      <c r="I338" s="21"/>
      <c r="J338" s="21"/>
      <c r="K338" s="21"/>
      <c r="L338" s="21"/>
      <c r="M338" s="21"/>
      <c r="N338" s="21"/>
      <c r="O338" s="21"/>
      <c r="P338" s="21"/>
      <c r="Q338" s="21"/>
      <c r="R338" s="21"/>
      <c r="W338" s="209"/>
      <c r="X338" s="209"/>
      <c r="Y338" s="209"/>
      <c r="Z338" s="209"/>
      <c r="AA338" s="209"/>
      <c r="AB338" s="209"/>
      <c r="AC338" s="209"/>
      <c r="AD338" s="209"/>
      <c r="AE338" s="209"/>
      <c r="AF338" s="209"/>
      <c r="AG338" s="209"/>
    </row>
    <row r="340" spans="1:33" s="208" customFormat="1" ht="20.100000000000001" customHeight="1" x14ac:dyDescent="0.25">
      <c r="A340" s="19" t="s">
        <v>52</v>
      </c>
      <c r="B340" s="19"/>
      <c r="C340" s="19"/>
      <c r="D340" s="19"/>
      <c r="E340" s="36">
        <v>320</v>
      </c>
      <c r="F340" s="36"/>
      <c r="G340" s="288"/>
      <c r="H340" s="288"/>
      <c r="I340" s="288"/>
      <c r="J340" s="288"/>
      <c r="K340" s="288"/>
      <c r="L340" s="288"/>
      <c r="M340" s="288"/>
      <c r="N340" s="288"/>
      <c r="O340" s="288"/>
      <c r="P340" s="288"/>
      <c r="Q340" s="288"/>
      <c r="R340" s="288"/>
      <c r="W340" s="209"/>
      <c r="X340" s="209"/>
      <c r="Y340" s="209"/>
      <c r="Z340" s="209"/>
      <c r="AA340" s="209"/>
      <c r="AB340" s="209"/>
      <c r="AC340" s="209"/>
      <c r="AD340" s="209"/>
      <c r="AE340" s="209"/>
      <c r="AF340" s="209"/>
      <c r="AG340" s="209"/>
    </row>
    <row r="341" spans="1:33" s="208" customFormat="1" ht="20.100000000000001" customHeight="1" x14ac:dyDescent="0.25">
      <c r="A341" s="19" t="s">
        <v>53</v>
      </c>
      <c r="B341" s="19"/>
      <c r="C341" s="19"/>
      <c r="D341" s="19"/>
      <c r="E341" s="36">
        <f>E306</f>
        <v>738.46153846153845</v>
      </c>
      <c r="F341" s="36"/>
      <c r="G341" s="288"/>
      <c r="H341" s="288"/>
      <c r="I341" s="288"/>
      <c r="J341" s="288"/>
      <c r="K341" s="288"/>
      <c r="L341" s="288"/>
      <c r="M341" s="288"/>
      <c r="N341" s="288"/>
      <c r="O341" s="288"/>
      <c r="P341" s="288"/>
      <c r="Q341" s="288"/>
      <c r="R341" s="288"/>
      <c r="W341" s="209"/>
      <c r="X341" s="209"/>
      <c r="Y341" s="209"/>
      <c r="Z341" s="209"/>
      <c r="AA341" s="209"/>
      <c r="AB341" s="209"/>
      <c r="AC341" s="209"/>
      <c r="AD341" s="209"/>
      <c r="AE341" s="209"/>
      <c r="AF341" s="209"/>
      <c r="AG341" s="209"/>
    </row>
    <row r="342" spans="1:33" ht="20.100000000000001" customHeight="1" x14ac:dyDescent="0.25">
      <c r="A342" s="19" t="s">
        <v>65</v>
      </c>
      <c r="B342" s="19"/>
      <c r="C342" s="19"/>
      <c r="D342" s="19"/>
      <c r="E342" s="36">
        <f>E340*E341</f>
        <v>236307.69230769231</v>
      </c>
      <c r="F342" s="36"/>
      <c r="G342" s="288"/>
      <c r="H342" s="288"/>
      <c r="I342" s="288"/>
      <c r="J342" s="288"/>
      <c r="K342" s="288"/>
      <c r="L342" s="288"/>
      <c r="M342" s="288"/>
      <c r="N342" s="288"/>
      <c r="O342" s="288"/>
      <c r="P342" s="288"/>
      <c r="Q342" s="288"/>
      <c r="R342" s="288"/>
      <c r="AA342" s="219"/>
    </row>
    <row r="343" spans="1:33" ht="20.100000000000001" customHeight="1" x14ac:dyDescent="0.25">
      <c r="G343" s="288"/>
      <c r="H343" s="288"/>
      <c r="I343" s="288"/>
      <c r="J343" s="288"/>
      <c r="K343" s="288"/>
      <c r="L343" s="288"/>
      <c r="M343" s="288"/>
      <c r="N343" s="288"/>
      <c r="O343" s="288"/>
      <c r="P343" s="288"/>
      <c r="Q343" s="288"/>
      <c r="R343" s="288"/>
      <c r="AA343" s="219"/>
    </row>
    <row r="344" spans="1:33" ht="20.100000000000001" customHeight="1" x14ac:dyDescent="0.25">
      <c r="G344" s="288"/>
      <c r="H344" s="288"/>
      <c r="I344" s="288"/>
      <c r="J344" s="288"/>
      <c r="K344" s="288"/>
      <c r="L344" s="288"/>
      <c r="M344" s="288"/>
      <c r="N344" s="288"/>
      <c r="O344" s="288"/>
      <c r="P344" s="288"/>
      <c r="Q344" s="288"/>
      <c r="R344" s="288"/>
      <c r="AA344" s="219"/>
    </row>
    <row r="345" spans="1:33" ht="20.100000000000001" customHeight="1" x14ac:dyDescent="0.25">
      <c r="A345" s="46" t="s">
        <v>243</v>
      </c>
      <c r="B345" s="46"/>
      <c r="C345" s="46"/>
      <c r="D345" s="46"/>
      <c r="E345" s="46"/>
      <c r="F345" s="46"/>
      <c r="G345" s="46"/>
      <c r="H345" s="46"/>
      <c r="I345" s="46"/>
      <c r="J345" s="46"/>
      <c r="K345" s="46"/>
      <c r="L345" s="46"/>
      <c r="M345" s="46"/>
      <c r="N345" s="46"/>
      <c r="O345" s="46"/>
      <c r="P345" s="46"/>
      <c r="Q345" s="46"/>
      <c r="R345" s="46"/>
      <c r="AA345" s="219"/>
    </row>
    <row r="346" spans="1:33" ht="20.100000000000001" customHeight="1" x14ac:dyDescent="0.25">
      <c r="AA346" s="219"/>
    </row>
    <row r="347" spans="1:33" ht="20.100000000000001" customHeight="1" x14ac:dyDescent="0.25">
      <c r="A347" s="75" t="s">
        <v>244</v>
      </c>
      <c r="B347" s="75"/>
      <c r="C347" s="75"/>
      <c r="D347" s="75"/>
      <c r="E347" s="75"/>
      <c r="F347" s="75"/>
      <c r="G347" s="75"/>
      <c r="H347" s="75"/>
      <c r="I347" s="75"/>
      <c r="J347" s="75"/>
      <c r="K347" s="75"/>
      <c r="L347" s="75"/>
      <c r="M347" s="75"/>
      <c r="N347" s="75"/>
      <c r="O347" s="75"/>
      <c r="P347" s="75"/>
      <c r="Q347" s="75"/>
      <c r="R347" s="75"/>
      <c r="AA347" s="219"/>
    </row>
    <row r="348" spans="1:33" ht="20.100000000000001" customHeight="1" x14ac:dyDescent="0.25">
      <c r="A348" s="75"/>
      <c r="B348" s="75"/>
      <c r="C348" s="75"/>
      <c r="D348" s="75"/>
      <c r="E348" s="75"/>
      <c r="F348" s="75"/>
      <c r="G348" s="75"/>
      <c r="H348" s="75"/>
      <c r="I348" s="75"/>
      <c r="J348" s="75"/>
      <c r="K348" s="75"/>
      <c r="L348" s="75"/>
      <c r="M348" s="75"/>
      <c r="N348" s="75"/>
      <c r="O348" s="75"/>
      <c r="P348" s="75"/>
      <c r="Q348" s="75"/>
      <c r="R348" s="75"/>
      <c r="AA348" s="219"/>
    </row>
    <row r="349" spans="1:33" ht="20.100000000000001" customHeight="1" x14ac:dyDescent="0.25">
      <c r="A349" s="75"/>
      <c r="B349" s="75"/>
      <c r="C349" s="75"/>
      <c r="D349" s="75"/>
      <c r="E349" s="75"/>
      <c r="F349" s="75"/>
      <c r="G349" s="75"/>
      <c r="H349" s="75"/>
      <c r="I349" s="75"/>
      <c r="J349" s="75"/>
      <c r="K349" s="75"/>
      <c r="L349" s="75"/>
      <c r="M349" s="75"/>
      <c r="N349" s="75"/>
      <c r="O349" s="75"/>
      <c r="P349" s="75"/>
      <c r="Q349" s="75"/>
      <c r="R349" s="75"/>
      <c r="AA349" s="219"/>
    </row>
    <row r="350" spans="1:33" ht="20.100000000000001" customHeight="1" x14ac:dyDescent="0.25">
      <c r="AA350" s="219"/>
    </row>
    <row r="351" spans="1:33" ht="20.100000000000001" customHeight="1" x14ac:dyDescent="0.25">
      <c r="A351" s="22" t="s">
        <v>245</v>
      </c>
      <c r="B351" s="22"/>
      <c r="C351" s="22"/>
      <c r="D351" s="22" t="s">
        <v>246</v>
      </c>
      <c r="E351" s="22"/>
      <c r="F351" s="22"/>
      <c r="G351" s="22"/>
      <c r="H351" s="22"/>
      <c r="I351" s="22"/>
      <c r="J351" s="22" t="s">
        <v>247</v>
      </c>
      <c r="K351" s="22"/>
      <c r="L351" s="22"/>
      <c r="M351" s="22"/>
      <c r="N351" s="248"/>
      <c r="O351" s="77" t="s">
        <v>248</v>
      </c>
      <c r="P351" s="77"/>
      <c r="Q351" s="77"/>
      <c r="R351" s="77"/>
      <c r="T351" s="208" t="s">
        <v>246</v>
      </c>
      <c r="U351" s="208" t="s">
        <v>250</v>
      </c>
      <c r="V351" s="208" t="s">
        <v>286</v>
      </c>
      <c r="AA351" s="219"/>
    </row>
    <row r="352" spans="1:33" ht="20.100000000000001" customHeight="1" x14ac:dyDescent="0.25">
      <c r="A352" s="27" t="s">
        <v>249</v>
      </c>
      <c r="B352" s="27"/>
      <c r="C352" s="27"/>
      <c r="D352" s="72" t="s">
        <v>250</v>
      </c>
      <c r="E352" s="72"/>
      <c r="F352" s="72"/>
      <c r="G352" s="72"/>
      <c r="H352" s="72"/>
      <c r="I352" s="72"/>
      <c r="J352" s="27" t="s">
        <v>251</v>
      </c>
      <c r="K352" s="27"/>
      <c r="L352" s="27"/>
      <c r="M352" s="27"/>
      <c r="N352" s="246"/>
      <c r="O352" s="27" t="s">
        <v>289</v>
      </c>
      <c r="P352" s="27"/>
      <c r="Q352" s="27"/>
      <c r="R352" s="27"/>
      <c r="T352" s="208" t="s">
        <v>280</v>
      </c>
      <c r="U352" s="208" t="s">
        <v>277</v>
      </c>
      <c r="V352" s="208" t="s">
        <v>248</v>
      </c>
      <c r="AA352" s="219"/>
    </row>
    <row r="353" spans="1:27" ht="20.100000000000001" customHeight="1" x14ac:dyDescent="0.25">
      <c r="A353" s="27" t="s">
        <v>252</v>
      </c>
      <c r="B353" s="27"/>
      <c r="C353" s="27"/>
      <c r="D353" s="27"/>
      <c r="E353" s="27"/>
      <c r="F353" s="27"/>
      <c r="G353" s="27"/>
      <c r="H353" s="27"/>
      <c r="I353" s="27"/>
      <c r="J353" s="27"/>
      <c r="K353" s="27"/>
      <c r="L353" s="89">
        <v>2545.33</v>
      </c>
      <c r="M353" s="89"/>
      <c r="N353" s="89"/>
      <c r="O353" s="89"/>
      <c r="P353" s="89"/>
      <c r="Q353" s="89"/>
      <c r="R353" s="89"/>
      <c r="T353" s="209" t="s">
        <v>281</v>
      </c>
      <c r="U353" s="209" t="s">
        <v>282</v>
      </c>
      <c r="V353" s="209" t="s">
        <v>287</v>
      </c>
      <c r="AA353" s="219"/>
    </row>
    <row r="354" spans="1:27" ht="20.100000000000001" customHeight="1" x14ac:dyDescent="0.25">
      <c r="L354" s="1"/>
      <c r="M354" s="1"/>
      <c r="N354" s="1"/>
      <c r="O354" s="1"/>
      <c r="P354" s="1"/>
      <c r="Q354" s="1"/>
      <c r="R354" s="1"/>
      <c r="T354" s="208" t="s">
        <v>274</v>
      </c>
      <c r="U354" s="208" t="s">
        <v>276</v>
      </c>
      <c r="V354" s="208" t="s">
        <v>288</v>
      </c>
      <c r="AA354" s="219"/>
    </row>
    <row r="355" spans="1:27" ht="20.100000000000001" customHeight="1" x14ac:dyDescent="0.25">
      <c r="A355" s="22" t="s">
        <v>253</v>
      </c>
      <c r="B355" s="22"/>
      <c r="C355" s="22"/>
      <c r="D355" s="22"/>
      <c r="E355" s="22"/>
      <c r="F355" s="22"/>
      <c r="G355" s="22"/>
      <c r="H355" s="22"/>
      <c r="I355" s="22"/>
      <c r="J355" s="22"/>
      <c r="K355" s="22"/>
      <c r="L355" s="37">
        <v>125.65</v>
      </c>
      <c r="M355" s="37"/>
      <c r="N355" s="37"/>
      <c r="O355" s="37"/>
      <c r="P355" s="37"/>
      <c r="Q355" s="37"/>
      <c r="R355" s="37"/>
      <c r="T355" s="208" t="s">
        <v>275</v>
      </c>
      <c r="U355" s="208" t="s">
        <v>283</v>
      </c>
      <c r="AA355" s="219"/>
    </row>
    <row r="356" spans="1:27" ht="20.100000000000001" customHeight="1" x14ac:dyDescent="0.25">
      <c r="A356" s="22" t="s">
        <v>254</v>
      </c>
      <c r="B356" s="22"/>
      <c r="C356" s="22"/>
      <c r="D356" s="22"/>
      <c r="E356" s="22"/>
      <c r="F356" s="22"/>
      <c r="G356" s="22"/>
      <c r="H356" s="22"/>
      <c r="I356" s="22"/>
      <c r="J356" s="22"/>
      <c r="K356" s="22"/>
      <c r="L356" s="114">
        <f>L353*L355</f>
        <v>319820.7145</v>
      </c>
      <c r="M356" s="114"/>
      <c r="N356" s="114"/>
      <c r="O356" s="114"/>
      <c r="P356" s="114"/>
      <c r="Q356" s="114"/>
      <c r="R356" s="114"/>
      <c r="U356" s="208" t="s">
        <v>284</v>
      </c>
      <c r="AA356" s="219"/>
    </row>
    <row r="357" spans="1:27" ht="20.100000000000001" customHeight="1" x14ac:dyDescent="0.25">
      <c r="A357" s="240"/>
      <c r="B357" s="240"/>
      <c r="C357" s="240"/>
      <c r="D357" s="240"/>
      <c r="E357" s="240"/>
      <c r="F357" s="240"/>
      <c r="G357" s="240"/>
      <c r="H357" s="240"/>
      <c r="I357" s="240"/>
      <c r="J357" s="240"/>
      <c r="K357" s="240"/>
      <c r="L357" s="240"/>
      <c r="M357" s="240"/>
      <c r="N357" s="240"/>
      <c r="O357" s="240"/>
      <c r="P357" s="240"/>
      <c r="Q357" s="240"/>
      <c r="R357" s="240"/>
      <c r="U357" s="208" t="s">
        <v>285</v>
      </c>
      <c r="AA357" s="219"/>
    </row>
    <row r="358" spans="1:27" ht="20.100000000000001" customHeight="1" x14ac:dyDescent="0.25">
      <c r="A358" s="68" t="s">
        <v>255</v>
      </c>
      <c r="B358" s="68"/>
      <c r="C358" s="68"/>
      <c r="D358" s="68"/>
      <c r="E358" s="68"/>
      <c r="F358" s="68"/>
      <c r="G358" s="68"/>
      <c r="H358" s="68"/>
      <c r="I358" s="68"/>
      <c r="J358" s="68"/>
      <c r="K358" s="68"/>
      <c r="L358" s="68"/>
      <c r="M358" s="68"/>
      <c r="N358" s="68"/>
      <c r="O358" s="68"/>
      <c r="P358" s="68"/>
      <c r="Q358" s="68"/>
      <c r="R358" s="68"/>
      <c r="U358" s="208" t="s">
        <v>279</v>
      </c>
      <c r="AA358" s="219"/>
    </row>
    <row r="359" spans="1:27" ht="20.100000000000001" customHeight="1" x14ac:dyDescent="0.25">
      <c r="A359" s="240"/>
      <c r="B359" s="240"/>
      <c r="C359" s="240"/>
      <c r="D359" s="240"/>
      <c r="E359" s="240"/>
      <c r="F359" s="240"/>
      <c r="G359" s="240"/>
      <c r="H359" s="240"/>
      <c r="I359" s="240"/>
      <c r="J359" s="240"/>
      <c r="K359" s="240"/>
      <c r="L359" s="240"/>
      <c r="M359" s="240"/>
      <c r="N359" s="240"/>
      <c r="O359" s="240"/>
      <c r="P359" s="240"/>
      <c r="Q359" s="240"/>
      <c r="R359" s="240"/>
      <c r="U359" s="208" t="s">
        <v>278</v>
      </c>
      <c r="AA359" s="219"/>
    </row>
    <row r="360" spans="1:27" ht="20.100000000000001" customHeight="1" x14ac:dyDescent="0.25">
      <c r="A360" s="22" t="s">
        <v>256</v>
      </c>
      <c r="B360" s="22"/>
      <c r="C360" s="22"/>
      <c r="D360" s="22"/>
      <c r="E360" s="76">
        <v>25</v>
      </c>
      <c r="F360" s="76"/>
      <c r="G360" s="76"/>
      <c r="H360" s="76"/>
      <c r="T360" s="209"/>
      <c r="U360" s="209"/>
      <c r="AA360" s="219"/>
    </row>
    <row r="361" spans="1:27" ht="20.100000000000001" customHeight="1" x14ac:dyDescent="0.25">
      <c r="A361" s="22" t="s">
        <v>257</v>
      </c>
      <c r="B361" s="22"/>
      <c r="C361" s="22"/>
      <c r="D361" s="22"/>
      <c r="E361" s="57">
        <v>70</v>
      </c>
      <c r="F361" s="57"/>
      <c r="G361" s="57"/>
      <c r="H361" s="57"/>
      <c r="T361" s="209"/>
      <c r="U361" s="209"/>
      <c r="AA361" s="219"/>
    </row>
    <row r="362" spans="1:27" ht="20.100000000000001" customHeight="1" x14ac:dyDescent="0.25">
      <c r="A362" s="27" t="s">
        <v>258</v>
      </c>
      <c r="B362" s="27"/>
      <c r="C362" s="27"/>
      <c r="D362" s="27"/>
      <c r="E362" s="74">
        <f>E360/E361</f>
        <v>0.35714285714285715</v>
      </c>
      <c r="F362" s="74"/>
      <c r="G362" s="74"/>
      <c r="H362" s="74"/>
      <c r="T362" s="209"/>
      <c r="U362" s="209"/>
      <c r="AA362" s="219"/>
    </row>
    <row r="363" spans="1:27" ht="20.100000000000001" customHeight="1" x14ac:dyDescent="0.25">
      <c r="A363" s="240"/>
      <c r="B363" s="240"/>
      <c r="C363" s="240"/>
      <c r="D363" s="240"/>
      <c r="E363" s="240"/>
      <c r="F363" s="240"/>
      <c r="G363" s="240"/>
      <c r="H363" s="240"/>
      <c r="I363" s="240"/>
      <c r="AA363" s="219"/>
    </row>
    <row r="364" spans="1:27" ht="20.100000000000001" customHeight="1" x14ac:dyDescent="0.25">
      <c r="A364" s="34" t="s">
        <v>350</v>
      </c>
      <c r="B364" s="34"/>
      <c r="C364" s="34"/>
      <c r="D364" s="34"/>
      <c r="E364" s="34"/>
      <c r="F364" s="34"/>
      <c r="G364" s="34"/>
      <c r="H364" s="34"/>
      <c r="I364" s="34"/>
      <c r="J364" s="34"/>
      <c r="K364" s="34"/>
      <c r="L364" s="34"/>
      <c r="M364" s="34"/>
      <c r="N364" s="34"/>
      <c r="O364" s="34"/>
      <c r="P364" s="34"/>
      <c r="Q364" s="34"/>
      <c r="R364" s="34"/>
      <c r="S364" s="220"/>
      <c r="T364" s="220"/>
      <c r="AA364" s="219"/>
    </row>
    <row r="365" spans="1:27" ht="20.100000000000001" customHeight="1" x14ac:dyDescent="0.25">
      <c r="A365" s="34"/>
      <c r="B365" s="34"/>
      <c r="C365" s="34"/>
      <c r="D365" s="34"/>
      <c r="E365" s="34"/>
      <c r="F365" s="34"/>
      <c r="G365" s="34"/>
      <c r="H365" s="34"/>
      <c r="I365" s="34"/>
      <c r="J365" s="34"/>
      <c r="K365" s="34"/>
      <c r="L365" s="34"/>
      <c r="M365" s="34"/>
      <c r="N365" s="34"/>
      <c r="O365" s="34"/>
      <c r="P365" s="34"/>
      <c r="Q365" s="34"/>
      <c r="R365" s="34"/>
      <c r="AA365" s="219"/>
    </row>
    <row r="366" spans="1:27" ht="20.100000000000001" customHeight="1" x14ac:dyDescent="0.25">
      <c r="A366" s="277"/>
      <c r="B366" s="277"/>
      <c r="C366" s="277"/>
      <c r="D366" s="277"/>
      <c r="E366" s="277"/>
      <c r="F366" s="277"/>
      <c r="G366" s="277"/>
      <c r="H366" s="277"/>
      <c r="I366" s="277"/>
      <c r="J366" s="277"/>
      <c r="K366" s="277"/>
      <c r="L366" s="277"/>
      <c r="M366" s="277"/>
      <c r="N366" s="277"/>
      <c r="O366" s="277"/>
      <c r="P366" s="277"/>
      <c r="Q366" s="277"/>
      <c r="R366" s="277"/>
      <c r="AA366" s="219"/>
    </row>
    <row r="367" spans="1:27" ht="20.100000000000001" customHeight="1" x14ac:dyDescent="0.25">
      <c r="A367" s="110" t="s">
        <v>5</v>
      </c>
      <c r="B367" s="110"/>
      <c r="C367" s="110" t="s">
        <v>351</v>
      </c>
      <c r="D367" s="110"/>
      <c r="E367" s="110"/>
      <c r="F367" s="110"/>
      <c r="G367" s="110"/>
      <c r="H367" s="110"/>
      <c r="I367" s="110"/>
      <c r="J367" s="110"/>
      <c r="K367" s="110"/>
      <c r="L367" s="110"/>
      <c r="M367" s="110"/>
      <c r="N367" s="110"/>
      <c r="O367" s="110"/>
      <c r="P367" s="110" t="s">
        <v>352</v>
      </c>
      <c r="Q367" s="110"/>
      <c r="R367" s="110"/>
      <c r="S367" s="209"/>
      <c r="T367" s="209"/>
      <c r="AA367" s="219"/>
    </row>
    <row r="368" spans="1:27" ht="20.100000000000001" customHeight="1" x14ac:dyDescent="0.25">
      <c r="A368" s="111">
        <v>1</v>
      </c>
      <c r="B368" s="111"/>
      <c r="C368" s="112" t="s">
        <v>353</v>
      </c>
      <c r="D368" s="112"/>
      <c r="E368" s="112"/>
      <c r="F368" s="112"/>
      <c r="G368" s="112"/>
      <c r="H368" s="112"/>
      <c r="I368" s="112"/>
      <c r="J368" s="112"/>
      <c r="K368" s="112"/>
      <c r="L368" s="112"/>
      <c r="M368" s="112"/>
      <c r="N368" s="112"/>
      <c r="O368" s="112"/>
      <c r="P368" s="113">
        <v>0.04</v>
      </c>
      <c r="Q368" s="113"/>
      <c r="R368" s="113"/>
      <c r="S368" s="209"/>
      <c r="T368" s="209"/>
      <c r="AA368" s="219"/>
    </row>
    <row r="369" spans="1:27" ht="20.100000000000001" customHeight="1" x14ac:dyDescent="0.25">
      <c r="A369" s="97"/>
      <c r="B369" s="97"/>
      <c r="C369" s="104"/>
      <c r="D369" s="104"/>
      <c r="E369" s="104"/>
      <c r="F369" s="104"/>
      <c r="G369" s="104"/>
      <c r="H369" s="104"/>
      <c r="I369" s="104"/>
      <c r="J369" s="104"/>
      <c r="K369" s="104"/>
      <c r="L369" s="104"/>
      <c r="M369" s="104"/>
      <c r="N369" s="104"/>
      <c r="O369" s="104"/>
      <c r="P369" s="106"/>
      <c r="Q369" s="106"/>
      <c r="R369" s="106"/>
      <c r="S369" s="209"/>
      <c r="T369" s="209"/>
      <c r="AA369" s="219"/>
    </row>
    <row r="370" spans="1:27" ht="20.100000000000001" customHeight="1" x14ac:dyDescent="0.25">
      <c r="A370" s="97">
        <v>2</v>
      </c>
      <c r="B370" s="97"/>
      <c r="C370" s="104" t="s">
        <v>354</v>
      </c>
      <c r="D370" s="104"/>
      <c r="E370" s="104"/>
      <c r="F370" s="104"/>
      <c r="G370" s="104"/>
      <c r="H370" s="104"/>
      <c r="I370" s="104"/>
      <c r="J370" s="104"/>
      <c r="K370" s="104"/>
      <c r="L370" s="104"/>
      <c r="M370" s="104"/>
      <c r="N370" s="104"/>
      <c r="O370" s="104"/>
      <c r="P370" s="106">
        <v>7.0000000000000001E-3</v>
      </c>
      <c r="Q370" s="106"/>
      <c r="R370" s="106"/>
      <c r="S370" s="209"/>
      <c r="T370" s="209"/>
      <c r="AA370" s="219"/>
    </row>
    <row r="371" spans="1:27" ht="20.100000000000001" customHeight="1" x14ac:dyDescent="0.25">
      <c r="A371" s="107">
        <v>3</v>
      </c>
      <c r="B371" s="107"/>
      <c r="C371" s="108" t="s">
        <v>355</v>
      </c>
      <c r="D371" s="108"/>
      <c r="E371" s="108"/>
      <c r="F371" s="108"/>
      <c r="G371" s="108"/>
      <c r="H371" s="108"/>
      <c r="I371" s="108"/>
      <c r="J371" s="108"/>
      <c r="K371" s="108"/>
      <c r="L371" s="108"/>
      <c r="M371" s="108"/>
      <c r="N371" s="108"/>
      <c r="O371" s="108"/>
      <c r="P371" s="109">
        <v>0.15</v>
      </c>
      <c r="Q371" s="109"/>
      <c r="R371" s="109"/>
      <c r="S371" s="209"/>
      <c r="T371" s="209"/>
      <c r="AA371" s="219"/>
    </row>
    <row r="372" spans="1:27" ht="20.100000000000001" customHeight="1" x14ac:dyDescent="0.25">
      <c r="A372" s="107">
        <v>4</v>
      </c>
      <c r="B372" s="107"/>
      <c r="C372" s="108" t="s">
        <v>356</v>
      </c>
      <c r="D372" s="108"/>
      <c r="E372" s="108"/>
      <c r="F372" s="108"/>
      <c r="G372" s="108"/>
      <c r="H372" s="108"/>
      <c r="I372" s="108"/>
      <c r="J372" s="108"/>
      <c r="K372" s="108"/>
      <c r="L372" s="108"/>
      <c r="M372" s="108"/>
      <c r="N372" s="108"/>
      <c r="O372" s="108"/>
      <c r="P372" s="109">
        <v>0.1</v>
      </c>
      <c r="Q372" s="109"/>
      <c r="R372" s="109"/>
      <c r="S372" s="209"/>
      <c r="T372" s="209"/>
      <c r="AA372" s="219"/>
    </row>
    <row r="373" spans="1:27" ht="20.100000000000001" customHeight="1" x14ac:dyDescent="0.25">
      <c r="A373" s="107">
        <v>5</v>
      </c>
      <c r="B373" s="107"/>
      <c r="C373" s="108" t="s">
        <v>357</v>
      </c>
      <c r="D373" s="108"/>
      <c r="E373" s="108"/>
      <c r="F373" s="108"/>
      <c r="G373" s="108"/>
      <c r="H373" s="108"/>
      <c r="I373" s="108"/>
      <c r="J373" s="108"/>
      <c r="K373" s="108"/>
      <c r="L373" s="108"/>
      <c r="M373" s="108"/>
      <c r="N373" s="108"/>
      <c r="O373" s="108"/>
      <c r="P373" s="109">
        <v>7.4999999999999997E-2</v>
      </c>
      <c r="Q373" s="109"/>
      <c r="R373" s="109"/>
      <c r="S373" s="209"/>
      <c r="T373" s="209"/>
      <c r="AA373" s="219"/>
    </row>
    <row r="374" spans="1:27" ht="20.100000000000001" customHeight="1" x14ac:dyDescent="0.25">
      <c r="A374" s="107">
        <v>6</v>
      </c>
      <c r="B374" s="107"/>
      <c r="C374" s="108" t="s">
        <v>358</v>
      </c>
      <c r="D374" s="108"/>
      <c r="E374" s="108"/>
      <c r="F374" s="108"/>
      <c r="G374" s="108"/>
      <c r="H374" s="108"/>
      <c r="I374" s="108"/>
      <c r="J374" s="108"/>
      <c r="K374" s="108"/>
      <c r="L374" s="108"/>
      <c r="M374" s="108"/>
      <c r="N374" s="108"/>
      <c r="O374" s="108"/>
      <c r="P374" s="109">
        <v>0.04</v>
      </c>
      <c r="Q374" s="109"/>
      <c r="R374" s="109"/>
      <c r="S374" s="209"/>
      <c r="T374" s="209"/>
      <c r="AA374" s="219"/>
    </row>
    <row r="375" spans="1:27" ht="20.100000000000001" customHeight="1" x14ac:dyDescent="0.25">
      <c r="A375" s="107">
        <v>7</v>
      </c>
      <c r="B375" s="107"/>
      <c r="C375" s="108" t="s">
        <v>359</v>
      </c>
      <c r="D375" s="108"/>
      <c r="E375" s="108"/>
      <c r="F375" s="108"/>
      <c r="G375" s="108"/>
      <c r="H375" s="108"/>
      <c r="I375" s="108"/>
      <c r="J375" s="108"/>
      <c r="K375" s="108"/>
      <c r="L375" s="108"/>
      <c r="M375" s="108"/>
      <c r="N375" s="108"/>
      <c r="O375" s="108"/>
      <c r="P375" s="109">
        <v>0.12</v>
      </c>
      <c r="Q375" s="109"/>
      <c r="R375" s="109"/>
      <c r="S375" s="209"/>
      <c r="T375" s="209"/>
      <c r="AA375" s="219"/>
    </row>
    <row r="376" spans="1:27" ht="20.100000000000001" customHeight="1" x14ac:dyDescent="0.25">
      <c r="A376" s="102">
        <v>8</v>
      </c>
      <c r="B376" s="102"/>
      <c r="C376" s="103" t="s">
        <v>360</v>
      </c>
      <c r="D376" s="103"/>
      <c r="E376" s="103"/>
      <c r="F376" s="103"/>
      <c r="G376" s="103"/>
      <c r="H376" s="103"/>
      <c r="I376" s="103"/>
      <c r="J376" s="103"/>
      <c r="K376" s="103"/>
      <c r="L376" s="103"/>
      <c r="M376" s="103"/>
      <c r="N376" s="103"/>
      <c r="O376" s="103"/>
      <c r="P376" s="105">
        <v>0.08</v>
      </c>
      <c r="Q376" s="105"/>
      <c r="R376" s="105"/>
      <c r="S376" s="209"/>
      <c r="T376" s="209"/>
      <c r="AA376" s="219"/>
    </row>
    <row r="377" spans="1:27" ht="20.100000000000001" customHeight="1" x14ac:dyDescent="0.25">
      <c r="A377" s="97"/>
      <c r="B377" s="97"/>
      <c r="C377" s="104"/>
      <c r="D377" s="104"/>
      <c r="E377" s="104"/>
      <c r="F377" s="104"/>
      <c r="G377" s="104"/>
      <c r="H377" s="104"/>
      <c r="I377" s="104"/>
      <c r="J377" s="104"/>
      <c r="K377" s="104"/>
      <c r="L377" s="104"/>
      <c r="M377" s="104"/>
      <c r="N377" s="104"/>
      <c r="O377" s="104"/>
      <c r="P377" s="106"/>
      <c r="Q377" s="106"/>
      <c r="R377" s="106"/>
      <c r="S377" s="209"/>
      <c r="T377" s="209"/>
      <c r="AA377" s="219"/>
    </row>
    <row r="378" spans="1:27" ht="20.100000000000001" customHeight="1" x14ac:dyDescent="0.25">
      <c r="A378" s="107">
        <v>9</v>
      </c>
      <c r="B378" s="107"/>
      <c r="C378" s="108" t="s">
        <v>361</v>
      </c>
      <c r="D378" s="108"/>
      <c r="E378" s="108"/>
      <c r="F378" s="108"/>
      <c r="G378" s="108"/>
      <c r="H378" s="108"/>
      <c r="I378" s="108"/>
      <c r="J378" s="108"/>
      <c r="K378" s="108"/>
      <c r="L378" s="108"/>
      <c r="M378" s="108"/>
      <c r="N378" s="108"/>
      <c r="O378" s="108"/>
      <c r="P378" s="109">
        <v>7.0000000000000007E-2</v>
      </c>
      <c r="Q378" s="109"/>
      <c r="R378" s="109"/>
      <c r="S378" s="209"/>
      <c r="T378" s="209"/>
      <c r="AA378" s="219"/>
    </row>
    <row r="379" spans="1:27" ht="20.100000000000001" customHeight="1" x14ac:dyDescent="0.25">
      <c r="A379" s="107">
        <v>10</v>
      </c>
      <c r="B379" s="107"/>
      <c r="C379" s="108" t="s">
        <v>362</v>
      </c>
      <c r="D379" s="108"/>
      <c r="E379" s="108"/>
      <c r="F379" s="108"/>
      <c r="G379" s="108"/>
      <c r="H379" s="108"/>
      <c r="I379" s="108"/>
      <c r="J379" s="108"/>
      <c r="K379" s="108"/>
      <c r="L379" s="108"/>
      <c r="M379" s="108"/>
      <c r="N379" s="108"/>
      <c r="O379" s="108"/>
      <c r="P379" s="109">
        <v>0.03</v>
      </c>
      <c r="Q379" s="109"/>
      <c r="R379" s="109"/>
      <c r="S379" s="209"/>
      <c r="T379" s="209"/>
      <c r="AA379" s="219"/>
    </row>
    <row r="380" spans="1:27" ht="20.100000000000001" customHeight="1" x14ac:dyDescent="0.25">
      <c r="A380" s="107">
        <v>11</v>
      </c>
      <c r="B380" s="107"/>
      <c r="C380" s="108" t="s">
        <v>363</v>
      </c>
      <c r="D380" s="108"/>
      <c r="E380" s="108"/>
      <c r="F380" s="108"/>
      <c r="G380" s="108"/>
      <c r="H380" s="108"/>
      <c r="I380" s="108"/>
      <c r="J380" s="108"/>
      <c r="K380" s="108"/>
      <c r="L380" s="108"/>
      <c r="M380" s="108"/>
      <c r="N380" s="108"/>
      <c r="O380" s="108"/>
      <c r="P380" s="109">
        <v>4.4999999999999998E-2</v>
      </c>
      <c r="Q380" s="109"/>
      <c r="R380" s="109"/>
      <c r="S380" s="209"/>
      <c r="T380" s="209"/>
      <c r="AA380" s="219"/>
    </row>
    <row r="381" spans="1:27" ht="20.100000000000001" customHeight="1" x14ac:dyDescent="0.25">
      <c r="A381" s="107">
        <v>12</v>
      </c>
      <c r="B381" s="107"/>
      <c r="C381" s="108" t="s">
        <v>364</v>
      </c>
      <c r="D381" s="108"/>
      <c r="E381" s="108"/>
      <c r="F381" s="108"/>
      <c r="G381" s="108"/>
      <c r="H381" s="108"/>
      <c r="I381" s="108"/>
      <c r="J381" s="108"/>
      <c r="K381" s="108"/>
      <c r="L381" s="108"/>
      <c r="M381" s="108"/>
      <c r="N381" s="108"/>
      <c r="O381" s="108"/>
      <c r="P381" s="109">
        <v>0.01</v>
      </c>
      <c r="Q381" s="109"/>
      <c r="R381" s="109"/>
      <c r="S381" s="209"/>
      <c r="T381" s="209"/>
      <c r="AA381" s="219"/>
    </row>
    <row r="382" spans="1:27" ht="20.100000000000001" customHeight="1" x14ac:dyDescent="0.25">
      <c r="A382" s="107">
        <v>13</v>
      </c>
      <c r="B382" s="107"/>
      <c r="C382" s="108" t="s">
        <v>365</v>
      </c>
      <c r="D382" s="108"/>
      <c r="E382" s="108"/>
      <c r="F382" s="108"/>
      <c r="G382" s="108"/>
      <c r="H382" s="108"/>
      <c r="I382" s="108"/>
      <c r="J382" s="108"/>
      <c r="K382" s="108"/>
      <c r="L382" s="108"/>
      <c r="M382" s="108"/>
      <c r="N382" s="108"/>
      <c r="O382" s="108"/>
      <c r="P382" s="109">
        <v>7.0000000000000007E-2</v>
      </c>
      <c r="Q382" s="109"/>
      <c r="R382" s="109"/>
      <c r="S382" s="209"/>
      <c r="T382" s="209"/>
      <c r="AA382" s="219"/>
    </row>
    <row r="383" spans="1:27" ht="20.100000000000001" customHeight="1" x14ac:dyDescent="0.25">
      <c r="A383" s="107">
        <v>14</v>
      </c>
      <c r="B383" s="107"/>
      <c r="C383" s="108" t="s">
        <v>366</v>
      </c>
      <c r="D383" s="108"/>
      <c r="E383" s="108"/>
      <c r="F383" s="108"/>
      <c r="G383" s="108"/>
      <c r="H383" s="108"/>
      <c r="I383" s="108"/>
      <c r="J383" s="108"/>
      <c r="K383" s="108"/>
      <c r="L383" s="108"/>
      <c r="M383" s="108"/>
      <c r="N383" s="108"/>
      <c r="O383" s="108"/>
      <c r="P383" s="109">
        <v>1.4999999999999999E-2</v>
      </c>
      <c r="Q383" s="109"/>
      <c r="R383" s="109"/>
      <c r="S383" s="209"/>
      <c r="T383" s="209"/>
      <c r="AA383" s="219"/>
    </row>
    <row r="384" spans="1:27" ht="20.100000000000001" customHeight="1" x14ac:dyDescent="0.25">
      <c r="A384" s="107">
        <v>15</v>
      </c>
      <c r="B384" s="107"/>
      <c r="C384" s="108" t="s">
        <v>367</v>
      </c>
      <c r="D384" s="108"/>
      <c r="E384" s="108"/>
      <c r="F384" s="108"/>
      <c r="G384" s="108"/>
      <c r="H384" s="108"/>
      <c r="I384" s="108"/>
      <c r="J384" s="108"/>
      <c r="K384" s="108"/>
      <c r="L384" s="108"/>
      <c r="M384" s="108"/>
      <c r="N384" s="108"/>
      <c r="O384" s="108"/>
      <c r="P384" s="109">
        <v>3.3000000000000002E-2</v>
      </c>
      <c r="Q384" s="109"/>
      <c r="R384" s="109"/>
      <c r="S384" s="209"/>
      <c r="T384" s="209"/>
      <c r="AA384" s="219"/>
    </row>
    <row r="385" spans="1:27" ht="20.100000000000001" customHeight="1" x14ac:dyDescent="0.25">
      <c r="A385" s="107">
        <v>16</v>
      </c>
      <c r="B385" s="107"/>
      <c r="C385" s="108" t="s">
        <v>368</v>
      </c>
      <c r="D385" s="108"/>
      <c r="E385" s="108"/>
      <c r="F385" s="108"/>
      <c r="G385" s="108"/>
      <c r="H385" s="108"/>
      <c r="I385" s="108"/>
      <c r="J385" s="108"/>
      <c r="K385" s="108"/>
      <c r="L385" s="108"/>
      <c r="M385" s="108"/>
      <c r="N385" s="108"/>
      <c r="O385" s="108"/>
      <c r="P385" s="109">
        <v>1.7000000000000001E-2</v>
      </c>
      <c r="Q385" s="109"/>
      <c r="R385" s="109"/>
      <c r="S385" s="209"/>
      <c r="T385" s="209"/>
      <c r="AA385" s="219"/>
    </row>
    <row r="386" spans="1:27" ht="20.100000000000001" customHeight="1" x14ac:dyDescent="0.25">
      <c r="A386" s="107">
        <v>17</v>
      </c>
      <c r="B386" s="107"/>
      <c r="C386" s="108" t="s">
        <v>369</v>
      </c>
      <c r="D386" s="108"/>
      <c r="E386" s="108"/>
      <c r="F386" s="108"/>
      <c r="G386" s="108"/>
      <c r="H386" s="108"/>
      <c r="I386" s="108"/>
      <c r="J386" s="108"/>
      <c r="K386" s="108"/>
      <c r="L386" s="108"/>
      <c r="M386" s="108"/>
      <c r="N386" s="108"/>
      <c r="O386" s="108"/>
      <c r="P386" s="109">
        <v>1.4999999999999999E-2</v>
      </c>
      <c r="Q386" s="109"/>
      <c r="R386" s="109"/>
      <c r="S386" s="209"/>
      <c r="T386" s="209"/>
      <c r="AA386" s="219"/>
    </row>
    <row r="387" spans="1:27" ht="20.100000000000001" customHeight="1" x14ac:dyDescent="0.25">
      <c r="A387" s="107">
        <v>18</v>
      </c>
      <c r="B387" s="107"/>
      <c r="C387" s="108" t="s">
        <v>370</v>
      </c>
      <c r="D387" s="108"/>
      <c r="E387" s="108"/>
      <c r="F387" s="108"/>
      <c r="G387" s="108"/>
      <c r="H387" s="108"/>
      <c r="I387" s="108"/>
      <c r="J387" s="108"/>
      <c r="K387" s="108"/>
      <c r="L387" s="108"/>
      <c r="M387" s="108"/>
      <c r="N387" s="108"/>
      <c r="O387" s="108"/>
      <c r="P387" s="109">
        <v>3.5000000000000003E-2</v>
      </c>
      <c r="Q387" s="109"/>
      <c r="R387" s="109"/>
      <c r="S387" s="209"/>
      <c r="T387" s="209"/>
      <c r="AA387" s="219"/>
    </row>
    <row r="388" spans="1:27" ht="20.100000000000001" customHeight="1" x14ac:dyDescent="0.25">
      <c r="A388" s="107">
        <v>19</v>
      </c>
      <c r="B388" s="107"/>
      <c r="C388" s="108" t="s">
        <v>371</v>
      </c>
      <c r="D388" s="108"/>
      <c r="E388" s="108"/>
      <c r="F388" s="108"/>
      <c r="G388" s="108"/>
      <c r="H388" s="108"/>
      <c r="I388" s="108"/>
      <c r="J388" s="108"/>
      <c r="K388" s="108"/>
      <c r="L388" s="108"/>
      <c r="M388" s="108"/>
      <c r="N388" s="108"/>
      <c r="O388" s="108"/>
      <c r="P388" s="109">
        <v>0.01</v>
      </c>
      <c r="Q388" s="109"/>
      <c r="R388" s="109"/>
      <c r="S388" s="209"/>
      <c r="T388" s="209"/>
      <c r="AA388" s="219"/>
    </row>
    <row r="389" spans="1:27" ht="20.100000000000001" customHeight="1" x14ac:dyDescent="0.25">
      <c r="A389" s="102">
        <v>20</v>
      </c>
      <c r="B389" s="102"/>
      <c r="C389" s="103" t="s">
        <v>372</v>
      </c>
      <c r="D389" s="103"/>
      <c r="E389" s="103"/>
      <c r="F389" s="103"/>
      <c r="G389" s="103"/>
      <c r="H389" s="103"/>
      <c r="I389" s="103"/>
      <c r="J389" s="103"/>
      <c r="K389" s="103"/>
      <c r="L389" s="103"/>
      <c r="M389" s="103"/>
      <c r="N389" s="103"/>
      <c r="O389" s="103"/>
      <c r="P389" s="105">
        <v>2.5000000000000001E-2</v>
      </c>
      <c r="Q389" s="105"/>
      <c r="R389" s="105"/>
      <c r="S389" s="209"/>
      <c r="T389" s="209"/>
      <c r="AA389" s="219"/>
    </row>
    <row r="390" spans="1:27" ht="20.100000000000001" customHeight="1" x14ac:dyDescent="0.25">
      <c r="A390" s="97"/>
      <c r="B390" s="97"/>
      <c r="C390" s="104"/>
      <c r="D390" s="104"/>
      <c r="E390" s="104"/>
      <c r="F390" s="104"/>
      <c r="G390" s="104"/>
      <c r="H390" s="104"/>
      <c r="I390" s="104"/>
      <c r="J390" s="104"/>
      <c r="K390" s="104"/>
      <c r="L390" s="104"/>
      <c r="M390" s="104"/>
      <c r="N390" s="104"/>
      <c r="O390" s="104"/>
      <c r="P390" s="106"/>
      <c r="Q390" s="106"/>
      <c r="R390" s="106"/>
      <c r="S390" s="209"/>
      <c r="T390" s="209"/>
      <c r="AA390" s="219"/>
    </row>
    <row r="391" spans="1:27" ht="20.100000000000001" customHeight="1" x14ac:dyDescent="0.25">
      <c r="A391" s="107">
        <v>21</v>
      </c>
      <c r="B391" s="107"/>
      <c r="C391" s="108" t="s">
        <v>373</v>
      </c>
      <c r="D391" s="108"/>
      <c r="E391" s="108"/>
      <c r="F391" s="108"/>
      <c r="G391" s="108"/>
      <c r="H391" s="108"/>
      <c r="I391" s="108"/>
      <c r="J391" s="108"/>
      <c r="K391" s="108"/>
      <c r="L391" s="108"/>
      <c r="M391" s="108"/>
      <c r="N391" s="108"/>
      <c r="O391" s="108"/>
      <c r="P391" s="109">
        <v>1.2999999999999999E-2</v>
      </c>
      <c r="Q391" s="109"/>
      <c r="R391" s="109"/>
      <c r="S391" s="209"/>
      <c r="T391" s="209"/>
      <c r="AA391" s="219"/>
    </row>
    <row r="392" spans="1:27" ht="20.100000000000001" customHeight="1" x14ac:dyDescent="0.25">
      <c r="AA392" s="219"/>
    </row>
    <row r="393" spans="1:27" ht="20.100000000000001" customHeight="1" x14ac:dyDescent="0.25">
      <c r="A393" s="25" t="s">
        <v>5</v>
      </c>
      <c r="B393" s="25"/>
      <c r="C393" s="25" t="s">
        <v>352</v>
      </c>
      <c r="D393" s="25"/>
      <c r="E393" s="25" t="s">
        <v>123</v>
      </c>
      <c r="F393" s="25"/>
      <c r="G393" s="25" t="s">
        <v>64</v>
      </c>
      <c r="H393" s="25"/>
      <c r="I393" s="25"/>
      <c r="J393" s="25"/>
      <c r="K393" s="25"/>
      <c r="L393" s="25"/>
      <c r="M393" s="25" t="s">
        <v>374</v>
      </c>
      <c r="N393" s="25"/>
      <c r="O393" s="25"/>
      <c r="P393" s="25" t="s">
        <v>375</v>
      </c>
      <c r="Q393" s="25"/>
      <c r="R393" s="25"/>
      <c r="AA393" s="219"/>
    </row>
    <row r="394" spans="1:27" ht="20.100000000000001" customHeight="1" x14ac:dyDescent="0.25">
      <c r="A394" s="25"/>
      <c r="B394" s="25"/>
      <c r="C394" s="25"/>
      <c r="D394" s="25"/>
      <c r="E394" s="25"/>
      <c r="F394" s="25"/>
      <c r="G394" s="25"/>
      <c r="H394" s="25"/>
      <c r="I394" s="25"/>
      <c r="J394" s="25"/>
      <c r="K394" s="25"/>
      <c r="L394" s="25"/>
      <c r="M394" s="25"/>
      <c r="N394" s="25"/>
      <c r="O394" s="25"/>
      <c r="P394" s="25"/>
      <c r="Q394" s="25"/>
      <c r="R394" s="25"/>
      <c r="V394" s="208" t="s">
        <v>127</v>
      </c>
      <c r="W394" s="209" t="s">
        <v>290</v>
      </c>
      <c r="X394" s="209">
        <v>0</v>
      </c>
      <c r="AA394" s="219"/>
    </row>
    <row r="395" spans="1:27" ht="20.100000000000001" customHeight="1" x14ac:dyDescent="0.25">
      <c r="A395" s="97">
        <v>1</v>
      </c>
      <c r="B395" s="97"/>
      <c r="C395" s="98">
        <f>P368</f>
        <v>0.04</v>
      </c>
      <c r="D395" s="98"/>
      <c r="E395" s="99" t="s">
        <v>132</v>
      </c>
      <c r="F395" s="99"/>
      <c r="G395" s="19" t="str">
        <f>VLOOKUP(E395,$V$394:$X$402,2,0)</f>
        <v>regular</v>
      </c>
      <c r="H395" s="19"/>
      <c r="I395" s="19"/>
      <c r="J395" s="19"/>
      <c r="K395" s="19"/>
      <c r="L395" s="19"/>
      <c r="M395" s="100">
        <f>VLOOKUP(E395,$V$394:$X$402,3,0)</f>
        <v>2.52</v>
      </c>
      <c r="N395" s="100"/>
      <c r="O395" s="100"/>
      <c r="P395" s="101">
        <f t="shared" ref="P395:P415" si="27">C395*M395</f>
        <v>0.1008</v>
      </c>
      <c r="Q395" s="101"/>
      <c r="R395" s="101"/>
      <c r="V395" s="208" t="s">
        <v>129</v>
      </c>
      <c r="W395" s="209" t="s">
        <v>291</v>
      </c>
      <c r="X395" s="209">
        <v>0.32</v>
      </c>
      <c r="AA395" s="219"/>
    </row>
    <row r="396" spans="1:27" ht="20.100000000000001" customHeight="1" x14ac:dyDescent="0.25">
      <c r="A396" s="97">
        <v>2</v>
      </c>
      <c r="B396" s="97"/>
      <c r="C396" s="98">
        <f t="shared" ref="C396:C402" si="28">P370</f>
        <v>7.0000000000000001E-3</v>
      </c>
      <c r="D396" s="98"/>
      <c r="E396" s="99" t="s">
        <v>134</v>
      </c>
      <c r="F396" s="99"/>
      <c r="G396" s="19" t="str">
        <f t="shared" ref="G396:G415" si="29">VLOOKUP(E396,$V$394:$X$402,2,0)</f>
        <v>entre regular e reparos simples</v>
      </c>
      <c r="H396" s="19"/>
      <c r="I396" s="19"/>
      <c r="J396" s="19"/>
      <c r="K396" s="19"/>
      <c r="L396" s="19"/>
      <c r="M396" s="100">
        <f t="shared" ref="M396:M415" si="30">VLOOKUP(E396,$V$394:$X$402,3,0)</f>
        <v>8.09</v>
      </c>
      <c r="N396" s="100"/>
      <c r="O396" s="100"/>
      <c r="P396" s="101">
        <f t="shared" si="27"/>
        <v>5.663E-2</v>
      </c>
      <c r="Q396" s="101"/>
      <c r="R396" s="101"/>
      <c r="V396" s="208" t="s">
        <v>132</v>
      </c>
      <c r="W396" s="209" t="s">
        <v>47</v>
      </c>
      <c r="X396" s="209">
        <v>2.52</v>
      </c>
      <c r="AA396" s="219"/>
    </row>
    <row r="397" spans="1:27" ht="20.100000000000001" customHeight="1" x14ac:dyDescent="0.25">
      <c r="A397" s="97">
        <v>3</v>
      </c>
      <c r="B397" s="97"/>
      <c r="C397" s="98">
        <f t="shared" si="28"/>
        <v>0.15</v>
      </c>
      <c r="D397" s="98"/>
      <c r="E397" s="99" t="s">
        <v>132</v>
      </c>
      <c r="F397" s="99"/>
      <c r="G397" s="19" t="str">
        <f t="shared" si="29"/>
        <v>regular</v>
      </c>
      <c r="H397" s="19"/>
      <c r="I397" s="19"/>
      <c r="J397" s="19"/>
      <c r="K397" s="19"/>
      <c r="L397" s="19"/>
      <c r="M397" s="100">
        <f t="shared" si="30"/>
        <v>2.52</v>
      </c>
      <c r="N397" s="100"/>
      <c r="O397" s="100"/>
      <c r="P397" s="101">
        <f t="shared" si="27"/>
        <v>0.378</v>
      </c>
      <c r="Q397" s="101"/>
      <c r="R397" s="101"/>
      <c r="V397" s="208" t="s">
        <v>134</v>
      </c>
      <c r="W397" s="209" t="s">
        <v>292</v>
      </c>
      <c r="X397" s="209">
        <v>8.09</v>
      </c>
      <c r="AA397" s="219"/>
    </row>
    <row r="398" spans="1:27" ht="20.100000000000001" customHeight="1" x14ac:dyDescent="0.25">
      <c r="A398" s="97">
        <v>4</v>
      </c>
      <c r="B398" s="97"/>
      <c r="C398" s="98">
        <f t="shared" si="28"/>
        <v>0.1</v>
      </c>
      <c r="D398" s="98"/>
      <c r="E398" s="99" t="s">
        <v>137</v>
      </c>
      <c r="F398" s="99"/>
      <c r="G398" s="19" t="str">
        <f t="shared" si="29"/>
        <v>reparos simples</v>
      </c>
      <c r="H398" s="19"/>
      <c r="I398" s="19"/>
      <c r="J398" s="19"/>
      <c r="K398" s="19"/>
      <c r="L398" s="19"/>
      <c r="M398" s="100">
        <f t="shared" si="30"/>
        <v>18.100000000000001</v>
      </c>
      <c r="N398" s="100"/>
      <c r="O398" s="100"/>
      <c r="P398" s="101">
        <f t="shared" si="27"/>
        <v>1.8100000000000003</v>
      </c>
      <c r="Q398" s="101"/>
      <c r="R398" s="101"/>
      <c r="V398" s="208" t="s">
        <v>137</v>
      </c>
      <c r="W398" s="209" t="s">
        <v>293</v>
      </c>
      <c r="X398" s="209">
        <v>18.100000000000001</v>
      </c>
      <c r="AA398" s="219"/>
    </row>
    <row r="399" spans="1:27" ht="20.100000000000001" customHeight="1" x14ac:dyDescent="0.25">
      <c r="A399" s="97">
        <v>5</v>
      </c>
      <c r="B399" s="97"/>
      <c r="C399" s="98">
        <f t="shared" si="28"/>
        <v>7.4999999999999997E-2</v>
      </c>
      <c r="D399" s="98"/>
      <c r="E399" s="99" t="s">
        <v>132</v>
      </c>
      <c r="F399" s="99"/>
      <c r="G399" s="19" t="str">
        <f t="shared" si="29"/>
        <v>regular</v>
      </c>
      <c r="H399" s="19"/>
      <c r="I399" s="19"/>
      <c r="J399" s="19"/>
      <c r="K399" s="19"/>
      <c r="L399" s="19"/>
      <c r="M399" s="100">
        <f t="shared" si="30"/>
        <v>2.52</v>
      </c>
      <c r="N399" s="100"/>
      <c r="O399" s="100"/>
      <c r="P399" s="101">
        <f t="shared" si="27"/>
        <v>0.189</v>
      </c>
      <c r="Q399" s="101"/>
      <c r="R399" s="101"/>
      <c r="V399" s="208" t="s">
        <v>140</v>
      </c>
      <c r="W399" s="209" t="s">
        <v>297</v>
      </c>
      <c r="X399" s="209">
        <v>33.200000000000003</v>
      </c>
      <c r="AA399" s="219"/>
    </row>
    <row r="400" spans="1:27" ht="20.100000000000001" customHeight="1" x14ac:dyDescent="0.25">
      <c r="A400" s="97">
        <v>6</v>
      </c>
      <c r="B400" s="97"/>
      <c r="C400" s="98">
        <f t="shared" si="28"/>
        <v>0.04</v>
      </c>
      <c r="D400" s="98"/>
      <c r="E400" s="99" t="s">
        <v>129</v>
      </c>
      <c r="F400" s="99"/>
      <c r="G400" s="19" t="str">
        <f t="shared" si="29"/>
        <v>entre novo e regular</v>
      </c>
      <c r="H400" s="19"/>
      <c r="I400" s="19"/>
      <c r="J400" s="19"/>
      <c r="K400" s="19"/>
      <c r="L400" s="19"/>
      <c r="M400" s="100">
        <f t="shared" si="30"/>
        <v>0.32</v>
      </c>
      <c r="N400" s="100"/>
      <c r="O400" s="100"/>
      <c r="P400" s="101">
        <f t="shared" si="27"/>
        <v>1.2800000000000001E-2</v>
      </c>
      <c r="Q400" s="101"/>
      <c r="R400" s="101"/>
      <c r="V400" s="208" t="s">
        <v>143</v>
      </c>
      <c r="W400" s="209" t="s">
        <v>294</v>
      </c>
      <c r="X400" s="209">
        <v>52.6</v>
      </c>
      <c r="AA400" s="219"/>
    </row>
    <row r="401" spans="1:27" ht="20.100000000000001" customHeight="1" x14ac:dyDescent="0.25">
      <c r="A401" s="97">
        <v>7</v>
      </c>
      <c r="B401" s="97"/>
      <c r="C401" s="98">
        <f t="shared" si="28"/>
        <v>0.12</v>
      </c>
      <c r="D401" s="98"/>
      <c r="E401" s="99" t="s">
        <v>140</v>
      </c>
      <c r="F401" s="99"/>
      <c r="G401" s="19" t="str">
        <f t="shared" si="29"/>
        <v>entre reparos simples e importantes</v>
      </c>
      <c r="H401" s="19"/>
      <c r="I401" s="19"/>
      <c r="J401" s="19"/>
      <c r="K401" s="19"/>
      <c r="L401" s="19"/>
      <c r="M401" s="100">
        <f t="shared" si="30"/>
        <v>33.200000000000003</v>
      </c>
      <c r="N401" s="100"/>
      <c r="O401" s="100"/>
      <c r="P401" s="101">
        <f t="shared" si="27"/>
        <v>3.984</v>
      </c>
      <c r="Q401" s="101"/>
      <c r="R401" s="101"/>
      <c r="V401" s="208" t="s">
        <v>146</v>
      </c>
      <c r="W401" s="209" t="s">
        <v>295</v>
      </c>
      <c r="X401" s="209">
        <v>75.2</v>
      </c>
      <c r="AA401" s="219"/>
    </row>
    <row r="402" spans="1:27" ht="20.100000000000001" customHeight="1" x14ac:dyDescent="0.25">
      <c r="A402" s="97">
        <v>8</v>
      </c>
      <c r="B402" s="97"/>
      <c r="C402" s="98">
        <f t="shared" si="28"/>
        <v>0.08</v>
      </c>
      <c r="D402" s="98"/>
      <c r="E402" s="99" t="s">
        <v>137</v>
      </c>
      <c r="F402" s="99"/>
      <c r="G402" s="19" t="str">
        <f t="shared" si="29"/>
        <v>reparos simples</v>
      </c>
      <c r="H402" s="19"/>
      <c r="I402" s="19"/>
      <c r="J402" s="19"/>
      <c r="K402" s="19"/>
      <c r="L402" s="19"/>
      <c r="M402" s="100">
        <f t="shared" si="30"/>
        <v>18.100000000000001</v>
      </c>
      <c r="N402" s="100"/>
      <c r="O402" s="100"/>
      <c r="P402" s="101">
        <f t="shared" si="27"/>
        <v>1.4480000000000002</v>
      </c>
      <c r="Q402" s="101"/>
      <c r="R402" s="101"/>
      <c r="V402" s="208" t="s">
        <v>60</v>
      </c>
      <c r="W402" s="209" t="s">
        <v>296</v>
      </c>
      <c r="X402" s="209">
        <v>100</v>
      </c>
      <c r="AA402" s="219"/>
    </row>
    <row r="403" spans="1:27" ht="20.100000000000001" customHeight="1" x14ac:dyDescent="0.25">
      <c r="A403" s="97">
        <v>9</v>
      </c>
      <c r="B403" s="97"/>
      <c r="C403" s="98">
        <f t="shared" ref="C403:C414" si="31">P378</f>
        <v>7.0000000000000007E-2</v>
      </c>
      <c r="D403" s="98"/>
      <c r="E403" s="99" t="s">
        <v>132</v>
      </c>
      <c r="F403" s="99"/>
      <c r="G403" s="19" t="str">
        <f t="shared" si="29"/>
        <v>regular</v>
      </c>
      <c r="H403" s="19"/>
      <c r="I403" s="19"/>
      <c r="J403" s="19"/>
      <c r="K403" s="19"/>
      <c r="L403" s="19"/>
      <c r="M403" s="100">
        <f t="shared" si="30"/>
        <v>2.52</v>
      </c>
      <c r="N403" s="100"/>
      <c r="O403" s="100"/>
      <c r="P403" s="101">
        <f t="shared" si="27"/>
        <v>0.17640000000000003</v>
      </c>
      <c r="Q403" s="101"/>
      <c r="R403" s="101"/>
      <c r="AA403" s="219"/>
    </row>
    <row r="404" spans="1:27" ht="20.100000000000001" customHeight="1" x14ac:dyDescent="0.25">
      <c r="A404" s="97">
        <v>10</v>
      </c>
      <c r="B404" s="97"/>
      <c r="C404" s="98">
        <f t="shared" si="31"/>
        <v>0.03</v>
      </c>
      <c r="D404" s="98"/>
      <c r="E404" s="99" t="s">
        <v>132</v>
      </c>
      <c r="F404" s="99"/>
      <c r="G404" s="19" t="str">
        <f t="shared" si="29"/>
        <v>regular</v>
      </c>
      <c r="H404" s="19"/>
      <c r="I404" s="19"/>
      <c r="J404" s="19"/>
      <c r="K404" s="19"/>
      <c r="L404" s="19"/>
      <c r="M404" s="100">
        <f t="shared" si="30"/>
        <v>2.52</v>
      </c>
      <c r="N404" s="100"/>
      <c r="O404" s="100"/>
      <c r="P404" s="101">
        <f t="shared" si="27"/>
        <v>7.5600000000000001E-2</v>
      </c>
      <c r="Q404" s="101"/>
      <c r="R404" s="101"/>
      <c r="AA404" s="219"/>
    </row>
    <row r="405" spans="1:27" ht="20.100000000000001" customHeight="1" x14ac:dyDescent="0.25">
      <c r="A405" s="97">
        <v>11</v>
      </c>
      <c r="B405" s="97"/>
      <c r="C405" s="98">
        <f t="shared" si="31"/>
        <v>4.4999999999999998E-2</v>
      </c>
      <c r="D405" s="98"/>
      <c r="E405" s="99" t="s">
        <v>60</v>
      </c>
      <c r="F405" s="99"/>
      <c r="G405" s="19" t="str">
        <f t="shared" si="29"/>
        <v>sem valor</v>
      </c>
      <c r="H405" s="19"/>
      <c r="I405" s="19"/>
      <c r="J405" s="19"/>
      <c r="K405" s="19"/>
      <c r="L405" s="19"/>
      <c r="M405" s="100">
        <f t="shared" si="30"/>
        <v>100</v>
      </c>
      <c r="N405" s="100"/>
      <c r="O405" s="100"/>
      <c r="P405" s="101">
        <f t="shared" si="27"/>
        <v>4.5</v>
      </c>
      <c r="Q405" s="101"/>
      <c r="R405" s="101"/>
      <c r="W405" s="209" t="s">
        <v>298</v>
      </c>
      <c r="X405" s="230">
        <f>((E360/E361)+(E360^2/E361^2))/2</f>
        <v>0.24234693877551022</v>
      </c>
      <c r="AA405" s="219"/>
    </row>
    <row r="406" spans="1:27" ht="20.100000000000001" customHeight="1" x14ac:dyDescent="0.25">
      <c r="A406" s="97">
        <v>12</v>
      </c>
      <c r="B406" s="97"/>
      <c r="C406" s="98">
        <f t="shared" si="31"/>
        <v>0.01</v>
      </c>
      <c r="D406" s="98"/>
      <c r="E406" s="99" t="s">
        <v>137</v>
      </c>
      <c r="F406" s="99"/>
      <c r="G406" s="19" t="str">
        <f t="shared" si="29"/>
        <v>reparos simples</v>
      </c>
      <c r="H406" s="19"/>
      <c r="I406" s="19"/>
      <c r="J406" s="19"/>
      <c r="K406" s="19"/>
      <c r="L406" s="19"/>
      <c r="M406" s="100">
        <f t="shared" si="30"/>
        <v>18.100000000000001</v>
      </c>
      <c r="N406" s="100"/>
      <c r="O406" s="100"/>
      <c r="P406" s="101">
        <f t="shared" si="27"/>
        <v>0.18100000000000002</v>
      </c>
      <c r="Q406" s="101"/>
      <c r="R406" s="101"/>
      <c r="W406" s="209" t="s">
        <v>299</v>
      </c>
      <c r="X406" s="230">
        <f>X405+((1-X405)*(F419/100))</f>
        <v>0.37934099209183675</v>
      </c>
      <c r="AA406" s="219"/>
    </row>
    <row r="407" spans="1:27" ht="20.100000000000001" customHeight="1" x14ac:dyDescent="0.25">
      <c r="A407" s="97">
        <v>13</v>
      </c>
      <c r="B407" s="97"/>
      <c r="C407" s="98">
        <f t="shared" si="31"/>
        <v>7.0000000000000007E-2</v>
      </c>
      <c r="D407" s="98"/>
      <c r="E407" s="99" t="s">
        <v>140</v>
      </c>
      <c r="F407" s="99"/>
      <c r="G407" s="19" t="str">
        <f t="shared" si="29"/>
        <v>entre reparos simples e importantes</v>
      </c>
      <c r="H407" s="19"/>
      <c r="I407" s="19"/>
      <c r="J407" s="19"/>
      <c r="K407" s="19"/>
      <c r="L407" s="19"/>
      <c r="M407" s="100">
        <f t="shared" si="30"/>
        <v>33.200000000000003</v>
      </c>
      <c r="N407" s="100"/>
      <c r="O407" s="100"/>
      <c r="P407" s="101">
        <f t="shared" si="27"/>
        <v>2.3240000000000003</v>
      </c>
      <c r="Q407" s="101"/>
      <c r="R407" s="101"/>
      <c r="AA407" s="219"/>
    </row>
    <row r="408" spans="1:27" ht="20.100000000000001" customHeight="1" x14ac:dyDescent="0.25">
      <c r="A408" s="97">
        <v>14</v>
      </c>
      <c r="B408" s="97"/>
      <c r="C408" s="98">
        <f t="shared" si="31"/>
        <v>1.4999999999999999E-2</v>
      </c>
      <c r="D408" s="98"/>
      <c r="E408" s="99" t="s">
        <v>134</v>
      </c>
      <c r="F408" s="99"/>
      <c r="G408" s="19" t="str">
        <f t="shared" si="29"/>
        <v>entre regular e reparos simples</v>
      </c>
      <c r="H408" s="19"/>
      <c r="I408" s="19"/>
      <c r="J408" s="19"/>
      <c r="K408" s="19"/>
      <c r="L408" s="19"/>
      <c r="M408" s="100">
        <f t="shared" si="30"/>
        <v>8.09</v>
      </c>
      <c r="N408" s="100"/>
      <c r="O408" s="100"/>
      <c r="P408" s="101">
        <f t="shared" si="27"/>
        <v>0.12135</v>
      </c>
      <c r="Q408" s="101"/>
      <c r="R408" s="101"/>
      <c r="W408" s="208" t="s">
        <v>305</v>
      </c>
      <c r="X408" s="208">
        <f>L433</f>
        <v>236307.69230769231</v>
      </c>
      <c r="AA408" s="219"/>
    </row>
    <row r="409" spans="1:27" ht="20.100000000000001" customHeight="1" x14ac:dyDescent="0.25">
      <c r="A409" s="97">
        <v>15</v>
      </c>
      <c r="B409" s="97"/>
      <c r="C409" s="98">
        <f t="shared" si="31"/>
        <v>3.3000000000000002E-2</v>
      </c>
      <c r="D409" s="98"/>
      <c r="E409" s="99" t="s">
        <v>137</v>
      </c>
      <c r="F409" s="99"/>
      <c r="G409" s="19" t="str">
        <f t="shared" si="29"/>
        <v>reparos simples</v>
      </c>
      <c r="H409" s="19"/>
      <c r="I409" s="19"/>
      <c r="J409" s="19"/>
      <c r="K409" s="19"/>
      <c r="L409" s="19"/>
      <c r="M409" s="100">
        <f t="shared" si="30"/>
        <v>18.100000000000001</v>
      </c>
      <c r="N409" s="100"/>
      <c r="O409" s="100"/>
      <c r="P409" s="101">
        <f t="shared" si="27"/>
        <v>0.59730000000000005</v>
      </c>
      <c r="Q409" s="101"/>
      <c r="R409" s="101"/>
      <c r="W409" s="208" t="s">
        <v>308</v>
      </c>
      <c r="X409" s="208">
        <f>L434</f>
        <v>198499.60737004993</v>
      </c>
      <c r="AA409" s="219"/>
    </row>
    <row r="410" spans="1:27" ht="20.100000000000001" customHeight="1" x14ac:dyDescent="0.25">
      <c r="A410" s="97">
        <v>16</v>
      </c>
      <c r="B410" s="97"/>
      <c r="C410" s="98">
        <f t="shared" si="31"/>
        <v>1.7000000000000001E-2</v>
      </c>
      <c r="D410" s="98"/>
      <c r="E410" s="99" t="s">
        <v>129</v>
      </c>
      <c r="F410" s="99"/>
      <c r="G410" s="19" t="str">
        <f t="shared" si="29"/>
        <v>entre novo e regular</v>
      </c>
      <c r="H410" s="19"/>
      <c r="I410" s="19"/>
      <c r="J410" s="19"/>
      <c r="K410" s="19"/>
      <c r="L410" s="19"/>
      <c r="M410" s="100">
        <f t="shared" si="30"/>
        <v>0.32</v>
      </c>
      <c r="N410" s="100"/>
      <c r="O410" s="100"/>
      <c r="P410" s="101">
        <f t="shared" si="27"/>
        <v>5.4400000000000004E-3</v>
      </c>
      <c r="Q410" s="101"/>
      <c r="R410" s="101"/>
      <c r="AA410" s="219"/>
    </row>
    <row r="411" spans="1:27" ht="20.100000000000001" customHeight="1" x14ac:dyDescent="0.25">
      <c r="A411" s="97">
        <v>17</v>
      </c>
      <c r="B411" s="97"/>
      <c r="C411" s="98">
        <f t="shared" si="31"/>
        <v>1.4999999999999999E-2</v>
      </c>
      <c r="D411" s="98"/>
      <c r="E411" s="99" t="s">
        <v>134</v>
      </c>
      <c r="F411" s="99"/>
      <c r="G411" s="19" t="str">
        <f t="shared" si="29"/>
        <v>entre regular e reparos simples</v>
      </c>
      <c r="H411" s="19"/>
      <c r="I411" s="19"/>
      <c r="J411" s="19"/>
      <c r="K411" s="19"/>
      <c r="L411" s="19"/>
      <c r="M411" s="100">
        <f t="shared" si="30"/>
        <v>8.09</v>
      </c>
      <c r="N411" s="100"/>
      <c r="O411" s="100"/>
      <c r="P411" s="101">
        <f t="shared" si="27"/>
        <v>0.12135</v>
      </c>
      <c r="Q411" s="101"/>
      <c r="R411" s="101"/>
      <c r="AA411" s="219"/>
    </row>
    <row r="412" spans="1:27" ht="20.100000000000001" customHeight="1" x14ac:dyDescent="0.25">
      <c r="A412" s="97">
        <v>18</v>
      </c>
      <c r="B412" s="97"/>
      <c r="C412" s="98">
        <f t="shared" si="31"/>
        <v>3.5000000000000003E-2</v>
      </c>
      <c r="D412" s="98"/>
      <c r="E412" s="99" t="s">
        <v>137</v>
      </c>
      <c r="F412" s="99"/>
      <c r="G412" s="19" t="str">
        <f t="shared" si="29"/>
        <v>reparos simples</v>
      </c>
      <c r="H412" s="19"/>
      <c r="I412" s="19"/>
      <c r="J412" s="19"/>
      <c r="K412" s="19"/>
      <c r="L412" s="19"/>
      <c r="M412" s="100">
        <f t="shared" si="30"/>
        <v>18.100000000000001</v>
      </c>
      <c r="N412" s="100"/>
      <c r="O412" s="100"/>
      <c r="P412" s="101">
        <f t="shared" si="27"/>
        <v>0.63350000000000006</v>
      </c>
      <c r="Q412" s="101"/>
      <c r="R412" s="101"/>
      <c r="AA412" s="219"/>
    </row>
    <row r="413" spans="1:27" ht="20.100000000000001" customHeight="1" x14ac:dyDescent="0.25">
      <c r="A413" s="97">
        <v>19</v>
      </c>
      <c r="B413" s="97"/>
      <c r="C413" s="98">
        <f t="shared" si="31"/>
        <v>0.01</v>
      </c>
      <c r="D413" s="98"/>
      <c r="E413" s="99" t="s">
        <v>129</v>
      </c>
      <c r="F413" s="99"/>
      <c r="G413" s="19" t="str">
        <f t="shared" si="29"/>
        <v>entre novo e regular</v>
      </c>
      <c r="H413" s="19"/>
      <c r="I413" s="19"/>
      <c r="J413" s="19"/>
      <c r="K413" s="19"/>
      <c r="L413" s="19"/>
      <c r="M413" s="100">
        <f t="shared" si="30"/>
        <v>0.32</v>
      </c>
      <c r="N413" s="100"/>
      <c r="O413" s="100"/>
      <c r="P413" s="101">
        <f t="shared" si="27"/>
        <v>3.2000000000000002E-3</v>
      </c>
      <c r="Q413" s="101"/>
      <c r="R413" s="101"/>
      <c r="AA413" s="219"/>
    </row>
    <row r="414" spans="1:27" ht="20.100000000000001" customHeight="1" x14ac:dyDescent="0.25">
      <c r="A414" s="97">
        <v>20</v>
      </c>
      <c r="B414" s="97"/>
      <c r="C414" s="98">
        <f t="shared" si="31"/>
        <v>2.5000000000000001E-2</v>
      </c>
      <c r="D414" s="98"/>
      <c r="E414" s="99" t="s">
        <v>132</v>
      </c>
      <c r="F414" s="99"/>
      <c r="G414" s="19" t="str">
        <f t="shared" si="29"/>
        <v>regular</v>
      </c>
      <c r="H414" s="19"/>
      <c r="I414" s="19"/>
      <c r="J414" s="19"/>
      <c r="K414" s="19"/>
      <c r="L414" s="19"/>
      <c r="M414" s="100">
        <f t="shared" si="30"/>
        <v>2.52</v>
      </c>
      <c r="N414" s="100"/>
      <c r="O414" s="100"/>
      <c r="P414" s="101">
        <f t="shared" si="27"/>
        <v>6.3E-2</v>
      </c>
      <c r="Q414" s="101"/>
      <c r="R414" s="101"/>
      <c r="AA414" s="219"/>
    </row>
    <row r="415" spans="1:27" ht="20.100000000000001" customHeight="1" x14ac:dyDescent="0.25">
      <c r="A415" s="97">
        <v>21</v>
      </c>
      <c r="B415" s="97"/>
      <c r="C415" s="98">
        <f>P391</f>
        <v>1.2999999999999999E-2</v>
      </c>
      <c r="D415" s="98"/>
      <c r="E415" s="99" t="s">
        <v>60</v>
      </c>
      <c r="F415" s="99"/>
      <c r="G415" s="19" t="str">
        <f t="shared" si="29"/>
        <v>sem valor</v>
      </c>
      <c r="H415" s="19"/>
      <c r="I415" s="19"/>
      <c r="J415" s="19"/>
      <c r="K415" s="19"/>
      <c r="L415" s="19"/>
      <c r="M415" s="100">
        <f t="shared" si="30"/>
        <v>100</v>
      </c>
      <c r="N415" s="100"/>
      <c r="O415" s="100"/>
      <c r="P415" s="101">
        <f t="shared" si="27"/>
        <v>1.3</v>
      </c>
      <c r="Q415" s="101"/>
      <c r="R415" s="101"/>
      <c r="AA415" s="219"/>
    </row>
    <row r="416" spans="1:27" ht="20.100000000000001" customHeight="1" x14ac:dyDescent="0.25">
      <c r="C416" s="295"/>
      <c r="D416" s="295"/>
      <c r="E416" s="295"/>
      <c r="F416" s="295"/>
      <c r="AA416" s="219"/>
    </row>
    <row r="417" spans="1:41" ht="20.100000000000001" customHeight="1" x14ac:dyDescent="0.25">
      <c r="A417" s="22" t="s">
        <v>376</v>
      </c>
      <c r="B417" s="22"/>
      <c r="C417" s="95">
        <f>SUM(C395:D415)</f>
        <v>1</v>
      </c>
      <c r="D417" s="95"/>
      <c r="E417" s="250"/>
      <c r="F417" s="250"/>
      <c r="G417" s="248"/>
      <c r="H417" s="248"/>
      <c r="I417" s="37" t="s">
        <v>377</v>
      </c>
      <c r="J417" s="37"/>
      <c r="K417" s="37"/>
      <c r="L417" s="37"/>
      <c r="M417" s="37"/>
      <c r="N417" s="37"/>
      <c r="O417" s="37"/>
      <c r="P417" s="96">
        <f>SUM(P395:P415)</f>
        <v>18.08137</v>
      </c>
      <c r="Q417" s="96"/>
      <c r="R417" s="96"/>
      <c r="AA417" s="219"/>
    </row>
    <row r="418" spans="1:41" ht="20.100000000000001" customHeight="1" x14ac:dyDescent="0.25">
      <c r="AA418" s="219"/>
    </row>
    <row r="419" spans="1:41" ht="20.100000000000001" customHeight="1" x14ac:dyDescent="0.25">
      <c r="A419" s="22" t="s">
        <v>261</v>
      </c>
      <c r="B419" s="22"/>
      <c r="C419" s="22"/>
      <c r="D419" s="22"/>
      <c r="E419" s="22"/>
      <c r="F419" s="37">
        <f>P417</f>
        <v>18.08137</v>
      </c>
      <c r="G419" s="37"/>
      <c r="H419" s="37"/>
      <c r="I419" s="37"/>
      <c r="J419" s="37"/>
      <c r="K419" s="37"/>
      <c r="L419" s="37"/>
      <c r="AA419" s="219"/>
    </row>
    <row r="420" spans="1:41" ht="20.100000000000001" customHeight="1" x14ac:dyDescent="0.25">
      <c r="A420" s="17" t="s">
        <v>262</v>
      </c>
      <c r="B420" s="17"/>
      <c r="C420" s="17"/>
      <c r="D420" s="17"/>
      <c r="E420" s="17"/>
      <c r="F420" s="17"/>
      <c r="G420" s="17"/>
      <c r="H420" s="17"/>
      <c r="I420" s="73">
        <f>X406</f>
        <v>0.37934099209183675</v>
      </c>
      <c r="J420" s="73"/>
      <c r="K420" s="73"/>
      <c r="L420" s="73"/>
      <c r="AA420" s="219"/>
    </row>
    <row r="421" spans="1:41" ht="20.100000000000001" customHeight="1" x14ac:dyDescent="0.25">
      <c r="A421" s="27" t="s">
        <v>263</v>
      </c>
      <c r="B421" s="27"/>
      <c r="C421" s="27"/>
      <c r="D421" s="27"/>
      <c r="E421" s="27"/>
      <c r="F421" s="27"/>
      <c r="G421" s="27"/>
      <c r="H421" s="27"/>
      <c r="I421" s="40">
        <f>-(I420)</f>
        <v>-0.37934099209183675</v>
      </c>
      <c r="J421" s="40"/>
      <c r="K421" s="40"/>
      <c r="L421" s="40"/>
      <c r="AA421" s="219"/>
    </row>
    <row r="422" spans="1:41" ht="20.100000000000001" customHeight="1" x14ac:dyDescent="0.25">
      <c r="A422" s="27" t="s">
        <v>264</v>
      </c>
      <c r="B422" s="27"/>
      <c r="C422" s="27"/>
      <c r="D422" s="27"/>
      <c r="E422" s="27"/>
      <c r="F422" s="27"/>
      <c r="G422" s="27"/>
      <c r="H422" s="27"/>
      <c r="I422" s="70">
        <f>1+I421</f>
        <v>0.62065900790816331</v>
      </c>
      <c r="J422" s="70"/>
      <c r="K422" s="70"/>
      <c r="L422" s="70"/>
      <c r="AA422" s="219"/>
    </row>
    <row r="423" spans="1:41" ht="20.100000000000001" customHeight="1" x14ac:dyDescent="0.25">
      <c r="A423" s="240"/>
      <c r="B423" s="240"/>
      <c r="C423" s="240"/>
      <c r="D423" s="240"/>
      <c r="E423" s="240"/>
      <c r="F423" s="240"/>
      <c r="G423" s="240"/>
      <c r="H423" s="240"/>
      <c r="I423" s="240"/>
      <c r="J423" s="240"/>
      <c r="K423" s="240"/>
      <c r="L423" s="240"/>
      <c r="AA423" s="219"/>
    </row>
    <row r="424" spans="1:41" ht="20.100000000000001" customHeight="1" x14ac:dyDescent="0.25">
      <c r="A424" s="22" t="s">
        <v>254</v>
      </c>
      <c r="B424" s="22"/>
      <c r="C424" s="22"/>
      <c r="D424" s="22"/>
      <c r="E424" s="22"/>
      <c r="F424" s="22"/>
      <c r="G424" s="22"/>
      <c r="H424" s="22"/>
      <c r="I424" s="22"/>
      <c r="J424" s="22"/>
      <c r="K424" s="22"/>
      <c r="L424" s="36">
        <f>L356</f>
        <v>319820.7145</v>
      </c>
      <c r="M424" s="36"/>
      <c r="N424" s="36"/>
      <c r="O424" s="36"/>
      <c r="P424" s="36"/>
      <c r="Q424" s="36"/>
      <c r="R424" s="36"/>
      <c r="AA424" s="219"/>
    </row>
    <row r="425" spans="1:41" ht="20.100000000000001" customHeight="1" x14ac:dyDescent="0.25">
      <c r="A425" s="22" t="s">
        <v>265</v>
      </c>
      <c r="B425" s="22"/>
      <c r="C425" s="22"/>
      <c r="D425" s="22"/>
      <c r="E425" s="22"/>
      <c r="F425" s="22"/>
      <c r="G425" s="22"/>
      <c r="H425" s="22"/>
      <c r="I425" s="22"/>
      <c r="J425" s="22"/>
      <c r="K425" s="22"/>
      <c r="L425" s="36">
        <f>L424*I421</f>
        <v>-121321.10712995008</v>
      </c>
      <c r="M425" s="36"/>
      <c r="N425" s="36"/>
      <c r="O425" s="36"/>
      <c r="P425" s="36"/>
      <c r="Q425" s="36"/>
      <c r="R425" s="36"/>
      <c r="AA425" s="219"/>
    </row>
    <row r="426" spans="1:41" ht="20.100000000000001" customHeight="1" x14ac:dyDescent="0.25">
      <c r="A426" s="273"/>
      <c r="B426" s="273"/>
      <c r="C426" s="273"/>
      <c r="D426" s="273"/>
      <c r="E426" s="273"/>
      <c r="F426" s="273"/>
      <c r="G426" s="273"/>
      <c r="H426" s="273"/>
      <c r="I426" s="273"/>
      <c r="J426" s="273"/>
      <c r="K426" s="273"/>
      <c r="L426" s="273"/>
      <c r="M426" s="273"/>
      <c r="N426" s="273"/>
      <c r="O426" s="273"/>
      <c r="P426" s="273"/>
      <c r="Q426" s="273"/>
      <c r="R426" s="273"/>
      <c r="W426" s="223" t="s">
        <v>92</v>
      </c>
      <c r="X426" s="223" t="s">
        <v>687</v>
      </c>
      <c r="Y426" s="223" t="s">
        <v>89</v>
      </c>
      <c r="Z426" s="223" t="s">
        <v>562</v>
      </c>
      <c r="AA426" s="223" t="s">
        <v>688</v>
      </c>
      <c r="AB426" s="209" t="s">
        <v>689</v>
      </c>
      <c r="AC426" s="223" t="s">
        <v>690</v>
      </c>
      <c r="AD426" s="209" t="s">
        <v>691</v>
      </c>
      <c r="AF426" s="229"/>
      <c r="AG426" s="229"/>
      <c r="AL426" s="210"/>
      <c r="AM426" s="210"/>
      <c r="AN426" s="210"/>
      <c r="AO426" s="210"/>
    </row>
    <row r="427" spans="1:41" ht="20.100000000000001" customHeight="1" x14ac:dyDescent="0.25">
      <c r="A427" s="68" t="s">
        <v>266</v>
      </c>
      <c r="B427" s="68"/>
      <c r="C427" s="68"/>
      <c r="D427" s="68"/>
      <c r="E427" s="68"/>
      <c r="F427" s="68"/>
      <c r="G427" s="68"/>
      <c r="H427" s="68"/>
      <c r="I427" s="68"/>
      <c r="J427" s="68"/>
      <c r="K427" s="68"/>
      <c r="L427" s="36">
        <f>L424+L425</f>
        <v>198499.60737004993</v>
      </c>
      <c r="M427" s="36"/>
      <c r="N427" s="36"/>
      <c r="O427" s="36"/>
      <c r="P427" s="36"/>
      <c r="Q427" s="36"/>
      <c r="R427" s="36"/>
      <c r="U427" s="208" t="s">
        <v>302</v>
      </c>
      <c r="V427" s="227">
        <f>MATCH(K430,X426:AD426,0)</f>
        <v>6</v>
      </c>
      <c r="W427" s="232">
        <v>0</v>
      </c>
      <c r="X427" s="347">
        <v>0.15</v>
      </c>
      <c r="Y427" s="347">
        <v>0.25</v>
      </c>
      <c r="Z427" s="347">
        <v>0.1</v>
      </c>
      <c r="AA427" s="348">
        <v>0.05</v>
      </c>
      <c r="AB427" s="348">
        <v>0.1</v>
      </c>
      <c r="AC427" s="347">
        <v>0.05</v>
      </c>
      <c r="AD427" s="348">
        <v>0.15</v>
      </c>
      <c r="AH427" s="227">
        <v>0</v>
      </c>
      <c r="AI427" s="225">
        <f t="shared" ref="AI427:AI437" si="32">15-(AH427*2.5/10)</f>
        <v>15</v>
      </c>
      <c r="AJ427" s="225">
        <f t="shared" ref="AJ427:AJ437" si="33">25-AH427*4/10</f>
        <v>25</v>
      </c>
      <c r="AK427" s="225">
        <f t="shared" ref="AK427:AK437" si="34">10-AH427*1.6/10</f>
        <v>10</v>
      </c>
      <c r="AL427" s="210">
        <f t="shared" ref="AL427:AL458" si="35">AN427</f>
        <v>5</v>
      </c>
      <c r="AM427" s="210">
        <f t="shared" ref="AM427:AM458" si="36">AK427</f>
        <v>10</v>
      </c>
      <c r="AN427" s="221">
        <f t="shared" ref="AN427:AN437" si="37">5-AH427*0.8/10</f>
        <v>5</v>
      </c>
      <c r="AO427" s="210">
        <f t="shared" ref="AO427:AO458" si="38">AI427</f>
        <v>15</v>
      </c>
    </row>
    <row r="428" spans="1:41" ht="20.100000000000001" customHeight="1" x14ac:dyDescent="0.25">
      <c r="U428" s="208" t="s">
        <v>303</v>
      </c>
      <c r="V428" s="227">
        <f>MATCH(K431,AH427:AH507,0)</f>
        <v>26</v>
      </c>
      <c r="W428" s="232">
        <f t="shared" ref="W428:W459" si="39">AH428</f>
        <v>1</v>
      </c>
      <c r="X428" s="347">
        <f t="shared" ref="X428:X459" si="40">AI428/100</f>
        <v>0.14749999999999999</v>
      </c>
      <c r="Y428" s="347">
        <f t="shared" ref="Y428:Y459" si="41">AJ428/100</f>
        <v>0.24600000000000002</v>
      </c>
      <c r="Z428" s="347">
        <f t="shared" ref="Z428:Z459" si="42">AK428/100</f>
        <v>9.8400000000000001E-2</v>
      </c>
      <c r="AA428" s="348">
        <f t="shared" ref="AA428:AA459" si="43">AC428</f>
        <v>4.9200000000000001E-2</v>
      </c>
      <c r="AB428" s="348">
        <f t="shared" ref="AB428:AB459" si="44">Z428</f>
        <v>9.8400000000000001E-2</v>
      </c>
      <c r="AC428" s="347">
        <f t="shared" ref="AC428:AC459" si="45">AN428/100</f>
        <v>4.9200000000000001E-2</v>
      </c>
      <c r="AD428" s="348">
        <f t="shared" ref="AD428:AD459" si="46">X428</f>
        <v>0.14749999999999999</v>
      </c>
      <c r="AH428" s="227">
        <v>1</v>
      </c>
      <c r="AI428" s="225">
        <f t="shared" si="32"/>
        <v>14.75</v>
      </c>
      <c r="AJ428" s="225">
        <f t="shared" si="33"/>
        <v>24.6</v>
      </c>
      <c r="AK428" s="225">
        <f t="shared" si="34"/>
        <v>9.84</v>
      </c>
      <c r="AL428" s="210">
        <f t="shared" si="35"/>
        <v>4.92</v>
      </c>
      <c r="AM428" s="210">
        <f t="shared" si="36"/>
        <v>9.84</v>
      </c>
      <c r="AN428" s="221">
        <f t="shared" si="37"/>
        <v>4.92</v>
      </c>
      <c r="AO428" s="210">
        <f t="shared" si="38"/>
        <v>14.75</v>
      </c>
    </row>
    <row r="429" spans="1:41" ht="20.100000000000001" customHeight="1" x14ac:dyDescent="0.25">
      <c r="A429" s="69" t="s">
        <v>267</v>
      </c>
      <c r="B429" s="69"/>
      <c r="C429" s="69"/>
      <c r="D429" s="69"/>
      <c r="E429" s="69"/>
      <c r="F429" s="69"/>
      <c r="G429" s="69"/>
      <c r="H429" s="69"/>
      <c r="I429" s="69"/>
      <c r="J429" s="69"/>
      <c r="K429" s="69"/>
      <c r="L429" s="69"/>
      <c r="M429" s="69"/>
      <c r="N429" s="69"/>
      <c r="O429" s="69"/>
      <c r="P429" s="69"/>
      <c r="Q429" s="69"/>
      <c r="R429" s="69"/>
      <c r="U429" s="208" t="s">
        <v>301</v>
      </c>
      <c r="V429" s="224" cm="1">
        <f t="array" ref="V429">INDEX(AI427:AN507,V428,V427)</f>
        <v>1.3</v>
      </c>
      <c r="W429" s="232">
        <f t="shared" si="39"/>
        <v>2</v>
      </c>
      <c r="X429" s="347">
        <f t="shared" si="40"/>
        <v>0.14499999999999999</v>
      </c>
      <c r="Y429" s="347">
        <f t="shared" si="41"/>
        <v>0.24199999999999999</v>
      </c>
      <c r="Z429" s="347">
        <f t="shared" si="42"/>
        <v>9.6799999999999997E-2</v>
      </c>
      <c r="AA429" s="348">
        <f t="shared" si="43"/>
        <v>4.8399999999999999E-2</v>
      </c>
      <c r="AB429" s="348">
        <f t="shared" si="44"/>
        <v>9.6799999999999997E-2</v>
      </c>
      <c r="AC429" s="347">
        <f t="shared" si="45"/>
        <v>4.8399999999999999E-2</v>
      </c>
      <c r="AD429" s="348">
        <f t="shared" si="46"/>
        <v>0.14499999999999999</v>
      </c>
      <c r="AH429" s="227">
        <v>2</v>
      </c>
      <c r="AI429" s="225">
        <f t="shared" si="32"/>
        <v>14.5</v>
      </c>
      <c r="AJ429" s="225">
        <f t="shared" si="33"/>
        <v>24.2</v>
      </c>
      <c r="AK429" s="225">
        <f t="shared" si="34"/>
        <v>9.68</v>
      </c>
      <c r="AL429" s="210">
        <f t="shared" si="35"/>
        <v>4.84</v>
      </c>
      <c r="AM429" s="210">
        <f t="shared" si="36"/>
        <v>9.68</v>
      </c>
      <c r="AN429" s="221">
        <f t="shared" si="37"/>
        <v>4.84</v>
      </c>
      <c r="AO429" s="210">
        <f t="shared" si="38"/>
        <v>14.5</v>
      </c>
    </row>
    <row r="430" spans="1:41" ht="20.100000000000001" customHeight="1" x14ac:dyDescent="0.25">
      <c r="A430" s="22" t="s">
        <v>268</v>
      </c>
      <c r="B430" s="22"/>
      <c r="C430" s="22"/>
      <c r="D430" s="248"/>
      <c r="E430" s="248"/>
      <c r="F430" s="248"/>
      <c r="G430" s="248"/>
      <c r="H430" s="248"/>
      <c r="I430" s="248"/>
      <c r="J430" s="248"/>
      <c r="K430" s="19" t="s">
        <v>690</v>
      </c>
      <c r="L430" s="19"/>
      <c r="M430" s="19"/>
      <c r="N430" s="19"/>
      <c r="O430" s="19"/>
      <c r="P430" s="19"/>
      <c r="Q430" s="19"/>
      <c r="R430" s="19"/>
      <c r="U430" s="208" t="s">
        <v>304</v>
      </c>
      <c r="V430" s="224">
        <f>V429/100</f>
        <v>1.3000000000000001E-2</v>
      </c>
      <c r="W430" s="232">
        <f t="shared" si="39"/>
        <v>3</v>
      </c>
      <c r="X430" s="347">
        <f t="shared" si="40"/>
        <v>0.14249999999999999</v>
      </c>
      <c r="Y430" s="347">
        <f t="shared" si="41"/>
        <v>0.23800000000000002</v>
      </c>
      <c r="Z430" s="347">
        <f t="shared" si="42"/>
        <v>9.5199999999999993E-2</v>
      </c>
      <c r="AA430" s="348">
        <f t="shared" si="43"/>
        <v>4.7599999999999996E-2</v>
      </c>
      <c r="AB430" s="348">
        <f t="shared" si="44"/>
        <v>9.5199999999999993E-2</v>
      </c>
      <c r="AC430" s="347">
        <f t="shared" si="45"/>
        <v>4.7599999999999996E-2</v>
      </c>
      <c r="AD430" s="348">
        <f t="shared" si="46"/>
        <v>0.14249999999999999</v>
      </c>
      <c r="AH430" s="227">
        <v>3</v>
      </c>
      <c r="AI430" s="225">
        <f t="shared" si="32"/>
        <v>14.25</v>
      </c>
      <c r="AJ430" s="225">
        <f t="shared" si="33"/>
        <v>23.8</v>
      </c>
      <c r="AK430" s="225">
        <f t="shared" si="34"/>
        <v>9.52</v>
      </c>
      <c r="AL430" s="210">
        <f t="shared" si="35"/>
        <v>4.76</v>
      </c>
      <c r="AM430" s="210">
        <f t="shared" si="36"/>
        <v>9.52</v>
      </c>
      <c r="AN430" s="221">
        <f t="shared" si="37"/>
        <v>4.76</v>
      </c>
      <c r="AO430" s="210">
        <f t="shared" si="38"/>
        <v>14.25</v>
      </c>
    </row>
    <row r="431" spans="1:41" ht="20.100000000000001" customHeight="1" x14ac:dyDescent="0.25">
      <c r="A431" s="27" t="s">
        <v>269</v>
      </c>
      <c r="B431" s="27"/>
      <c r="C431" s="27"/>
      <c r="D431" s="246"/>
      <c r="E431" s="246"/>
      <c r="F431" s="246"/>
      <c r="G431" s="246"/>
      <c r="H431" s="246"/>
      <c r="I431" s="246"/>
      <c r="J431" s="246"/>
      <c r="K431" s="245">
        <f>E360</f>
        <v>25</v>
      </c>
      <c r="L431" s="249" t="s">
        <v>270</v>
      </c>
      <c r="M431" s="249"/>
      <c r="N431" s="249"/>
      <c r="O431" s="249"/>
      <c r="P431" s="249"/>
      <c r="Q431" s="249"/>
      <c r="R431" s="249"/>
      <c r="U431" s="209" t="s">
        <v>3</v>
      </c>
      <c r="V431" s="224">
        <f>1+V430</f>
        <v>1.0129999999999999</v>
      </c>
      <c r="W431" s="232">
        <f t="shared" si="39"/>
        <v>4</v>
      </c>
      <c r="X431" s="347">
        <f t="shared" si="40"/>
        <v>0.14000000000000001</v>
      </c>
      <c r="Y431" s="347">
        <f t="shared" si="41"/>
        <v>0.23399999999999999</v>
      </c>
      <c r="Z431" s="347">
        <f t="shared" si="42"/>
        <v>9.3599999999999989E-2</v>
      </c>
      <c r="AA431" s="348">
        <f t="shared" si="43"/>
        <v>4.6799999999999994E-2</v>
      </c>
      <c r="AB431" s="348">
        <f t="shared" si="44"/>
        <v>9.3599999999999989E-2</v>
      </c>
      <c r="AC431" s="347">
        <f t="shared" si="45"/>
        <v>4.6799999999999994E-2</v>
      </c>
      <c r="AD431" s="348">
        <f t="shared" si="46"/>
        <v>0.14000000000000001</v>
      </c>
      <c r="AH431" s="227">
        <v>4</v>
      </c>
      <c r="AI431" s="225">
        <f t="shared" si="32"/>
        <v>14</v>
      </c>
      <c r="AJ431" s="225">
        <f t="shared" si="33"/>
        <v>23.4</v>
      </c>
      <c r="AK431" s="225">
        <f t="shared" si="34"/>
        <v>9.36</v>
      </c>
      <c r="AL431" s="210">
        <f t="shared" si="35"/>
        <v>4.68</v>
      </c>
      <c r="AM431" s="210">
        <f t="shared" si="36"/>
        <v>9.36</v>
      </c>
      <c r="AN431" s="221">
        <f t="shared" si="37"/>
        <v>4.68</v>
      </c>
      <c r="AO431" s="210">
        <f t="shared" si="38"/>
        <v>14</v>
      </c>
    </row>
    <row r="432" spans="1:41" ht="20.100000000000001" customHeight="1" x14ac:dyDescent="0.25">
      <c r="U432" s="209"/>
      <c r="V432" s="209"/>
      <c r="W432" s="232">
        <f t="shared" si="39"/>
        <v>5</v>
      </c>
      <c r="X432" s="347">
        <f t="shared" si="40"/>
        <v>0.13750000000000001</v>
      </c>
      <c r="Y432" s="347">
        <f t="shared" si="41"/>
        <v>0.23</v>
      </c>
      <c r="Z432" s="347">
        <f t="shared" si="42"/>
        <v>9.1999999999999998E-2</v>
      </c>
      <c r="AA432" s="348">
        <f t="shared" si="43"/>
        <v>4.5999999999999999E-2</v>
      </c>
      <c r="AB432" s="348">
        <f t="shared" si="44"/>
        <v>9.1999999999999998E-2</v>
      </c>
      <c r="AC432" s="347">
        <f t="shared" si="45"/>
        <v>4.5999999999999999E-2</v>
      </c>
      <c r="AD432" s="348">
        <f t="shared" si="46"/>
        <v>0.13750000000000001</v>
      </c>
      <c r="AH432" s="227">
        <v>5</v>
      </c>
      <c r="AI432" s="225">
        <f t="shared" si="32"/>
        <v>13.75</v>
      </c>
      <c r="AJ432" s="225">
        <f t="shared" si="33"/>
        <v>23</v>
      </c>
      <c r="AK432" s="225">
        <f t="shared" si="34"/>
        <v>9.1999999999999993</v>
      </c>
      <c r="AL432" s="210">
        <f t="shared" si="35"/>
        <v>4.5999999999999996</v>
      </c>
      <c r="AM432" s="210">
        <f t="shared" si="36"/>
        <v>9.1999999999999993</v>
      </c>
      <c r="AN432" s="221">
        <f t="shared" si="37"/>
        <v>4.5999999999999996</v>
      </c>
      <c r="AO432" s="210">
        <f t="shared" si="38"/>
        <v>13.75</v>
      </c>
    </row>
    <row r="433" spans="1:41" ht="20.100000000000001" customHeight="1" x14ac:dyDescent="0.25">
      <c r="A433" s="22" t="s">
        <v>271</v>
      </c>
      <c r="B433" s="22"/>
      <c r="C433" s="22"/>
      <c r="D433" s="22"/>
      <c r="E433" s="22"/>
      <c r="F433" s="22"/>
      <c r="G433" s="22"/>
      <c r="H433" s="22"/>
      <c r="I433" s="22"/>
      <c r="J433" s="22"/>
      <c r="K433" s="22"/>
      <c r="L433" s="36">
        <f>E342</f>
        <v>236307.69230769231</v>
      </c>
      <c r="M433" s="36"/>
      <c r="N433" s="36"/>
      <c r="O433" s="36"/>
      <c r="P433" s="36"/>
      <c r="Q433" s="36"/>
      <c r="R433" s="36"/>
      <c r="W433" s="232">
        <f t="shared" si="39"/>
        <v>6</v>
      </c>
      <c r="X433" s="347">
        <f t="shared" si="40"/>
        <v>0.13500000000000001</v>
      </c>
      <c r="Y433" s="347">
        <f t="shared" si="41"/>
        <v>0.22600000000000001</v>
      </c>
      <c r="Z433" s="347">
        <f t="shared" si="42"/>
        <v>9.0399999999999994E-2</v>
      </c>
      <c r="AA433" s="348">
        <f t="shared" si="43"/>
        <v>4.5199999999999997E-2</v>
      </c>
      <c r="AB433" s="348">
        <f t="shared" si="44"/>
        <v>9.0399999999999994E-2</v>
      </c>
      <c r="AC433" s="347">
        <f t="shared" si="45"/>
        <v>4.5199999999999997E-2</v>
      </c>
      <c r="AD433" s="348">
        <f t="shared" si="46"/>
        <v>0.13500000000000001</v>
      </c>
      <c r="AH433" s="227">
        <v>6</v>
      </c>
      <c r="AI433" s="225">
        <f t="shared" si="32"/>
        <v>13.5</v>
      </c>
      <c r="AJ433" s="225">
        <f t="shared" si="33"/>
        <v>22.6</v>
      </c>
      <c r="AK433" s="225">
        <f t="shared" si="34"/>
        <v>9.0399999999999991</v>
      </c>
      <c r="AL433" s="210">
        <f t="shared" si="35"/>
        <v>4.5199999999999996</v>
      </c>
      <c r="AM433" s="210">
        <f t="shared" si="36"/>
        <v>9.0399999999999991</v>
      </c>
      <c r="AN433" s="221">
        <f t="shared" si="37"/>
        <v>4.5199999999999996</v>
      </c>
      <c r="AO433" s="210">
        <f t="shared" si="38"/>
        <v>13.5</v>
      </c>
    </row>
    <row r="434" spans="1:41" ht="20.100000000000001" customHeight="1" x14ac:dyDescent="0.25">
      <c r="A434" s="22" t="s">
        <v>306</v>
      </c>
      <c r="B434" s="22"/>
      <c r="C434" s="22"/>
      <c r="D434" s="22"/>
      <c r="E434" s="22"/>
      <c r="F434" s="22"/>
      <c r="G434" s="22"/>
      <c r="H434" s="22"/>
      <c r="I434" s="22"/>
      <c r="J434" s="22"/>
      <c r="K434" s="22"/>
      <c r="L434" s="36">
        <f>L427</f>
        <v>198499.60737004993</v>
      </c>
      <c r="M434" s="36"/>
      <c r="N434" s="36"/>
      <c r="O434" s="36"/>
      <c r="P434" s="36"/>
      <c r="Q434" s="36"/>
      <c r="R434" s="36"/>
      <c r="W434" s="232">
        <f t="shared" si="39"/>
        <v>7</v>
      </c>
      <c r="X434" s="347">
        <f t="shared" si="40"/>
        <v>0.13250000000000001</v>
      </c>
      <c r="Y434" s="347">
        <f t="shared" si="41"/>
        <v>0.222</v>
      </c>
      <c r="Z434" s="347">
        <f t="shared" si="42"/>
        <v>8.879999999999999E-2</v>
      </c>
      <c r="AA434" s="348">
        <f t="shared" si="43"/>
        <v>4.4399999999999995E-2</v>
      </c>
      <c r="AB434" s="348">
        <f t="shared" si="44"/>
        <v>8.879999999999999E-2</v>
      </c>
      <c r="AC434" s="347">
        <f t="shared" si="45"/>
        <v>4.4399999999999995E-2</v>
      </c>
      <c r="AD434" s="348">
        <f t="shared" si="46"/>
        <v>0.13250000000000001</v>
      </c>
      <c r="AH434" s="227">
        <v>7</v>
      </c>
      <c r="AI434" s="225">
        <f t="shared" si="32"/>
        <v>13.25</v>
      </c>
      <c r="AJ434" s="225">
        <f t="shared" si="33"/>
        <v>22.2</v>
      </c>
      <c r="AK434" s="225">
        <f t="shared" si="34"/>
        <v>8.879999999999999</v>
      </c>
      <c r="AL434" s="210">
        <f t="shared" si="35"/>
        <v>4.4399999999999995</v>
      </c>
      <c r="AM434" s="210">
        <f t="shared" si="36"/>
        <v>8.879999999999999</v>
      </c>
      <c r="AN434" s="221">
        <f t="shared" si="37"/>
        <v>4.4399999999999995</v>
      </c>
      <c r="AO434" s="210">
        <f t="shared" si="38"/>
        <v>13.25</v>
      </c>
    </row>
    <row r="435" spans="1:41" ht="20.100000000000001" customHeight="1" x14ac:dyDescent="0.25">
      <c r="W435" s="232">
        <f t="shared" si="39"/>
        <v>8</v>
      </c>
      <c r="X435" s="347">
        <f t="shared" si="40"/>
        <v>0.13</v>
      </c>
      <c r="Y435" s="347">
        <f t="shared" si="41"/>
        <v>0.218</v>
      </c>
      <c r="Z435" s="347">
        <f t="shared" si="42"/>
        <v>8.72E-2</v>
      </c>
      <c r="AA435" s="348">
        <f t="shared" si="43"/>
        <v>4.36E-2</v>
      </c>
      <c r="AB435" s="348">
        <f t="shared" si="44"/>
        <v>8.72E-2</v>
      </c>
      <c r="AC435" s="347">
        <f t="shared" si="45"/>
        <v>4.36E-2</v>
      </c>
      <c r="AD435" s="348">
        <f t="shared" si="46"/>
        <v>0.13</v>
      </c>
      <c r="AH435" s="227">
        <v>8</v>
      </c>
      <c r="AI435" s="225">
        <f t="shared" si="32"/>
        <v>13</v>
      </c>
      <c r="AJ435" s="225">
        <f t="shared" si="33"/>
        <v>21.8</v>
      </c>
      <c r="AK435" s="225">
        <f t="shared" si="34"/>
        <v>8.7200000000000006</v>
      </c>
      <c r="AL435" s="210">
        <f t="shared" si="35"/>
        <v>4.3600000000000003</v>
      </c>
      <c r="AM435" s="210">
        <f t="shared" si="36"/>
        <v>8.7200000000000006</v>
      </c>
      <c r="AN435" s="221">
        <f t="shared" si="37"/>
        <v>4.3600000000000003</v>
      </c>
      <c r="AO435" s="210">
        <f t="shared" si="38"/>
        <v>13</v>
      </c>
    </row>
    <row r="436" spans="1:41" ht="20.100000000000001" customHeight="1" x14ac:dyDescent="0.25">
      <c r="A436" s="22" t="s">
        <v>272</v>
      </c>
      <c r="B436" s="22"/>
      <c r="C436" s="22"/>
      <c r="D436" s="22"/>
      <c r="E436" s="22"/>
      <c r="F436" s="22"/>
      <c r="G436" s="22"/>
      <c r="H436" s="22"/>
      <c r="I436" s="22"/>
      <c r="J436" s="22"/>
      <c r="K436" s="22"/>
      <c r="L436" s="36">
        <f>L433+L434</f>
        <v>434807.29967774224</v>
      </c>
      <c r="M436" s="36"/>
      <c r="N436" s="36"/>
      <c r="O436" s="36"/>
      <c r="P436" s="36"/>
      <c r="Q436" s="36"/>
      <c r="R436" s="36"/>
      <c r="W436" s="232">
        <f t="shared" si="39"/>
        <v>9</v>
      </c>
      <c r="X436" s="347">
        <f t="shared" si="40"/>
        <v>0.1275</v>
      </c>
      <c r="Y436" s="347">
        <f t="shared" si="41"/>
        <v>0.214</v>
      </c>
      <c r="Z436" s="347">
        <f t="shared" si="42"/>
        <v>8.5600000000000009E-2</v>
      </c>
      <c r="AA436" s="348">
        <f t="shared" si="43"/>
        <v>4.2800000000000005E-2</v>
      </c>
      <c r="AB436" s="348">
        <f t="shared" si="44"/>
        <v>8.5600000000000009E-2</v>
      </c>
      <c r="AC436" s="347">
        <f t="shared" si="45"/>
        <v>4.2800000000000005E-2</v>
      </c>
      <c r="AD436" s="348">
        <f t="shared" si="46"/>
        <v>0.1275</v>
      </c>
      <c r="AH436" s="227">
        <v>9</v>
      </c>
      <c r="AI436" s="225">
        <f t="shared" si="32"/>
        <v>12.75</v>
      </c>
      <c r="AJ436" s="225">
        <f t="shared" si="33"/>
        <v>21.4</v>
      </c>
      <c r="AK436" s="225">
        <f t="shared" si="34"/>
        <v>8.56</v>
      </c>
      <c r="AL436" s="210">
        <f t="shared" si="35"/>
        <v>4.28</v>
      </c>
      <c r="AM436" s="210">
        <f t="shared" si="36"/>
        <v>8.56</v>
      </c>
      <c r="AN436" s="221">
        <f t="shared" si="37"/>
        <v>4.28</v>
      </c>
      <c r="AO436" s="210">
        <f t="shared" si="38"/>
        <v>12.75</v>
      </c>
    </row>
    <row r="437" spans="1:41" ht="20.100000000000001" customHeight="1" x14ac:dyDescent="0.25">
      <c r="A437" s="22" t="s">
        <v>300</v>
      </c>
      <c r="B437" s="22"/>
      <c r="C437" s="22"/>
      <c r="D437" s="22"/>
      <c r="E437" s="22"/>
      <c r="F437" s="22"/>
      <c r="G437" s="22"/>
      <c r="H437" s="22"/>
      <c r="I437" s="22"/>
      <c r="J437" s="22"/>
      <c r="K437" s="22"/>
      <c r="L437" s="66">
        <f>V431</f>
        <v>1.0129999999999999</v>
      </c>
      <c r="M437" s="66"/>
      <c r="N437" s="66"/>
      <c r="O437" s="66"/>
      <c r="P437" s="66"/>
      <c r="Q437" s="66"/>
      <c r="R437" s="66"/>
      <c r="W437" s="232">
        <f t="shared" si="39"/>
        <v>10</v>
      </c>
      <c r="X437" s="347">
        <f t="shared" si="40"/>
        <v>0.125</v>
      </c>
      <c r="Y437" s="347">
        <f t="shared" si="41"/>
        <v>0.21</v>
      </c>
      <c r="Z437" s="347">
        <f t="shared" si="42"/>
        <v>8.4000000000000005E-2</v>
      </c>
      <c r="AA437" s="348">
        <f t="shared" si="43"/>
        <v>4.2000000000000003E-2</v>
      </c>
      <c r="AB437" s="348">
        <f t="shared" si="44"/>
        <v>8.4000000000000005E-2</v>
      </c>
      <c r="AC437" s="347">
        <f t="shared" si="45"/>
        <v>4.2000000000000003E-2</v>
      </c>
      <c r="AD437" s="348">
        <f t="shared" si="46"/>
        <v>0.125</v>
      </c>
      <c r="AH437" s="227">
        <v>10</v>
      </c>
      <c r="AI437" s="225">
        <f t="shared" si="32"/>
        <v>12.5</v>
      </c>
      <c r="AJ437" s="225">
        <f t="shared" si="33"/>
        <v>21</v>
      </c>
      <c r="AK437" s="225">
        <f t="shared" si="34"/>
        <v>8.4</v>
      </c>
      <c r="AL437" s="210">
        <f t="shared" si="35"/>
        <v>4.2</v>
      </c>
      <c r="AM437" s="210">
        <f t="shared" si="36"/>
        <v>8.4</v>
      </c>
      <c r="AN437" s="221">
        <f t="shared" si="37"/>
        <v>4.2</v>
      </c>
      <c r="AO437" s="210">
        <f t="shared" si="38"/>
        <v>12.5</v>
      </c>
    </row>
    <row r="438" spans="1:41" ht="20.100000000000001" customHeight="1" x14ac:dyDescent="0.25">
      <c r="W438" s="232">
        <f t="shared" si="39"/>
        <v>11</v>
      </c>
      <c r="X438" s="347">
        <f t="shared" si="40"/>
        <v>0.12029999999999999</v>
      </c>
      <c r="Y438" s="347">
        <f t="shared" si="41"/>
        <v>0.20199999999999999</v>
      </c>
      <c r="Z438" s="347">
        <f t="shared" si="42"/>
        <v>8.0799999999999997E-2</v>
      </c>
      <c r="AA438" s="348">
        <f t="shared" si="43"/>
        <v>4.0399999999999998E-2</v>
      </c>
      <c r="AB438" s="348">
        <f t="shared" si="44"/>
        <v>8.0799999999999997E-2</v>
      </c>
      <c r="AC438" s="347">
        <f t="shared" si="45"/>
        <v>4.0399999999999998E-2</v>
      </c>
      <c r="AD438" s="348">
        <f t="shared" si="46"/>
        <v>0.12029999999999999</v>
      </c>
      <c r="AH438" s="227">
        <v>11</v>
      </c>
      <c r="AI438" s="225">
        <f t="shared" ref="AI438:AI447" si="47">12.5-(AH438-10)*4.7/10</f>
        <v>12.03</v>
      </c>
      <c r="AJ438" s="225">
        <f t="shared" ref="AJ438:AJ447" si="48">21-((AH438-10)*(8/10))</f>
        <v>20.2</v>
      </c>
      <c r="AK438" s="225">
        <f t="shared" ref="AK438:AK447" si="49">8.4-(AH438-10)*3.2/10</f>
        <v>8.08</v>
      </c>
      <c r="AL438" s="210">
        <f t="shared" si="35"/>
        <v>4.04</v>
      </c>
      <c r="AM438" s="210">
        <f t="shared" si="36"/>
        <v>8.08</v>
      </c>
      <c r="AN438" s="221">
        <f t="shared" ref="AN438:AN447" si="50">4.2-(AH438-10)*1.6/10</f>
        <v>4.04</v>
      </c>
      <c r="AO438" s="210">
        <f t="shared" si="38"/>
        <v>12.03</v>
      </c>
    </row>
    <row r="439" spans="1:41" ht="20.100000000000001" customHeight="1" x14ac:dyDescent="0.25">
      <c r="A439" s="22" t="s">
        <v>273</v>
      </c>
      <c r="B439" s="22"/>
      <c r="C439" s="22"/>
      <c r="D439" s="22"/>
      <c r="E439" s="22"/>
      <c r="F439" s="22"/>
      <c r="G439" s="22"/>
      <c r="H439" s="22"/>
      <c r="I439" s="22"/>
      <c r="J439" s="22"/>
      <c r="K439" s="22"/>
      <c r="L439" s="22"/>
      <c r="M439" s="22"/>
      <c r="N439" s="22"/>
      <c r="O439" s="94">
        <f>L436*L437</f>
        <v>440459.79457355285</v>
      </c>
      <c r="P439" s="94"/>
      <c r="Q439" s="94"/>
      <c r="R439" s="94"/>
      <c r="W439" s="232">
        <f t="shared" si="39"/>
        <v>12</v>
      </c>
      <c r="X439" s="347">
        <f t="shared" si="40"/>
        <v>0.11560000000000001</v>
      </c>
      <c r="Y439" s="347">
        <f t="shared" si="41"/>
        <v>0.19399999999999998</v>
      </c>
      <c r="Z439" s="347">
        <f t="shared" si="42"/>
        <v>7.7600000000000002E-2</v>
      </c>
      <c r="AA439" s="348">
        <f t="shared" si="43"/>
        <v>3.8800000000000001E-2</v>
      </c>
      <c r="AB439" s="348">
        <f t="shared" si="44"/>
        <v>7.7600000000000002E-2</v>
      </c>
      <c r="AC439" s="347">
        <f t="shared" si="45"/>
        <v>3.8800000000000001E-2</v>
      </c>
      <c r="AD439" s="348">
        <f t="shared" si="46"/>
        <v>0.11560000000000001</v>
      </c>
      <c r="AH439" s="227">
        <v>12</v>
      </c>
      <c r="AI439" s="225">
        <f t="shared" si="47"/>
        <v>11.56</v>
      </c>
      <c r="AJ439" s="225">
        <f t="shared" si="48"/>
        <v>19.399999999999999</v>
      </c>
      <c r="AK439" s="225">
        <f t="shared" si="49"/>
        <v>7.7600000000000007</v>
      </c>
      <c r="AL439" s="210">
        <f t="shared" si="35"/>
        <v>3.8800000000000003</v>
      </c>
      <c r="AM439" s="210">
        <f t="shared" si="36"/>
        <v>7.7600000000000007</v>
      </c>
      <c r="AN439" s="221">
        <f t="shared" si="50"/>
        <v>3.8800000000000003</v>
      </c>
      <c r="AO439" s="210">
        <f t="shared" si="38"/>
        <v>11.56</v>
      </c>
    </row>
    <row r="440" spans="1:41" ht="20.100000000000001" customHeight="1" x14ac:dyDescent="0.25">
      <c r="W440" s="232">
        <f t="shared" si="39"/>
        <v>13</v>
      </c>
      <c r="X440" s="347">
        <f t="shared" si="40"/>
        <v>0.1109</v>
      </c>
      <c r="Y440" s="347">
        <f t="shared" si="41"/>
        <v>0.18600000000000003</v>
      </c>
      <c r="Z440" s="347">
        <f t="shared" si="42"/>
        <v>7.4400000000000008E-2</v>
      </c>
      <c r="AA440" s="348">
        <f t="shared" si="43"/>
        <v>3.7200000000000004E-2</v>
      </c>
      <c r="AB440" s="348">
        <f t="shared" si="44"/>
        <v>7.4400000000000008E-2</v>
      </c>
      <c r="AC440" s="347">
        <f t="shared" si="45"/>
        <v>3.7200000000000004E-2</v>
      </c>
      <c r="AD440" s="348">
        <f t="shared" si="46"/>
        <v>0.1109</v>
      </c>
      <c r="AH440" s="227">
        <v>13</v>
      </c>
      <c r="AI440" s="225">
        <f t="shared" si="47"/>
        <v>11.09</v>
      </c>
      <c r="AJ440" s="225">
        <f t="shared" si="48"/>
        <v>18.600000000000001</v>
      </c>
      <c r="AK440" s="225">
        <f t="shared" si="49"/>
        <v>7.44</v>
      </c>
      <c r="AL440" s="210">
        <f t="shared" si="35"/>
        <v>3.72</v>
      </c>
      <c r="AM440" s="210">
        <f t="shared" si="36"/>
        <v>7.44</v>
      </c>
      <c r="AN440" s="221">
        <f t="shared" si="50"/>
        <v>3.72</v>
      </c>
      <c r="AO440" s="210">
        <f t="shared" si="38"/>
        <v>11.09</v>
      </c>
    </row>
    <row r="441" spans="1:41" ht="20.100000000000001" customHeight="1" x14ac:dyDescent="0.25">
      <c r="A441" s="22" t="s">
        <v>307</v>
      </c>
      <c r="B441" s="22"/>
      <c r="C441" s="22"/>
      <c r="D441" s="22"/>
      <c r="E441" s="22"/>
      <c r="F441" s="22"/>
      <c r="G441" s="22"/>
      <c r="H441" s="22"/>
      <c r="I441" s="22"/>
      <c r="J441" s="22"/>
      <c r="K441" s="248"/>
      <c r="L441" s="248"/>
      <c r="M441" s="248"/>
      <c r="N441" s="248"/>
      <c r="O441" s="248"/>
      <c r="P441" s="248"/>
      <c r="Q441" s="248"/>
      <c r="R441" s="248"/>
      <c r="W441" s="232">
        <f t="shared" si="39"/>
        <v>14</v>
      </c>
      <c r="X441" s="347">
        <f t="shared" si="40"/>
        <v>0.10619999999999999</v>
      </c>
      <c r="Y441" s="347">
        <f t="shared" si="41"/>
        <v>0.17800000000000002</v>
      </c>
      <c r="Z441" s="347">
        <f t="shared" si="42"/>
        <v>7.1199999999999999E-2</v>
      </c>
      <c r="AA441" s="348">
        <f t="shared" si="43"/>
        <v>3.56E-2</v>
      </c>
      <c r="AB441" s="348">
        <f t="shared" si="44"/>
        <v>7.1199999999999999E-2</v>
      </c>
      <c r="AC441" s="347">
        <f t="shared" si="45"/>
        <v>3.56E-2</v>
      </c>
      <c r="AD441" s="348">
        <f t="shared" si="46"/>
        <v>0.10619999999999999</v>
      </c>
      <c r="AH441" s="227">
        <v>14</v>
      </c>
      <c r="AI441" s="225">
        <f t="shared" si="47"/>
        <v>10.62</v>
      </c>
      <c r="AJ441" s="225">
        <f t="shared" si="48"/>
        <v>17.8</v>
      </c>
      <c r="AK441" s="225">
        <f t="shared" si="49"/>
        <v>7.12</v>
      </c>
      <c r="AL441" s="210">
        <f t="shared" si="35"/>
        <v>3.56</v>
      </c>
      <c r="AM441" s="210">
        <f t="shared" si="36"/>
        <v>7.12</v>
      </c>
      <c r="AN441" s="221">
        <f t="shared" si="50"/>
        <v>3.56</v>
      </c>
      <c r="AO441" s="210">
        <f t="shared" si="38"/>
        <v>10.62</v>
      </c>
    </row>
    <row r="442" spans="1:41" ht="20.100000000000001" customHeight="1" x14ac:dyDescent="0.25">
      <c r="W442" s="232">
        <f t="shared" si="39"/>
        <v>15</v>
      </c>
      <c r="X442" s="347">
        <f t="shared" si="40"/>
        <v>0.10150000000000001</v>
      </c>
      <c r="Y442" s="347">
        <f t="shared" si="41"/>
        <v>0.17</v>
      </c>
      <c r="Z442" s="347">
        <f t="shared" si="42"/>
        <v>6.8000000000000005E-2</v>
      </c>
      <c r="AA442" s="348">
        <f t="shared" si="43"/>
        <v>3.4000000000000002E-2</v>
      </c>
      <c r="AB442" s="348">
        <f t="shared" si="44"/>
        <v>6.8000000000000005E-2</v>
      </c>
      <c r="AC442" s="347">
        <f t="shared" si="45"/>
        <v>3.4000000000000002E-2</v>
      </c>
      <c r="AD442" s="348">
        <f t="shared" si="46"/>
        <v>0.10150000000000001</v>
      </c>
      <c r="AH442" s="227">
        <v>15</v>
      </c>
      <c r="AI442" s="225">
        <f t="shared" si="47"/>
        <v>10.15</v>
      </c>
      <c r="AJ442" s="225">
        <f t="shared" si="48"/>
        <v>17</v>
      </c>
      <c r="AK442" s="225">
        <f t="shared" si="49"/>
        <v>6.8000000000000007</v>
      </c>
      <c r="AL442" s="210">
        <f t="shared" si="35"/>
        <v>3.4000000000000004</v>
      </c>
      <c r="AM442" s="210">
        <f t="shared" si="36"/>
        <v>6.8000000000000007</v>
      </c>
      <c r="AN442" s="221">
        <f t="shared" si="50"/>
        <v>3.4000000000000004</v>
      </c>
      <c r="AO442" s="210">
        <f t="shared" si="38"/>
        <v>10.15</v>
      </c>
    </row>
    <row r="443" spans="1:41" ht="20.100000000000001" customHeight="1" x14ac:dyDescent="0.25">
      <c r="W443" s="232">
        <f t="shared" si="39"/>
        <v>16</v>
      </c>
      <c r="X443" s="347">
        <f t="shared" si="40"/>
        <v>9.6799999999999997E-2</v>
      </c>
      <c r="Y443" s="347">
        <f t="shared" si="41"/>
        <v>0.16200000000000001</v>
      </c>
      <c r="Z443" s="347">
        <f t="shared" si="42"/>
        <v>6.480000000000001E-2</v>
      </c>
      <c r="AA443" s="348">
        <f t="shared" si="43"/>
        <v>3.2400000000000005E-2</v>
      </c>
      <c r="AB443" s="348">
        <f t="shared" si="44"/>
        <v>6.480000000000001E-2</v>
      </c>
      <c r="AC443" s="347">
        <f t="shared" si="45"/>
        <v>3.2400000000000005E-2</v>
      </c>
      <c r="AD443" s="348">
        <f t="shared" si="46"/>
        <v>9.6799999999999997E-2</v>
      </c>
      <c r="AH443" s="227">
        <v>16</v>
      </c>
      <c r="AI443" s="225">
        <f t="shared" si="47"/>
        <v>9.68</v>
      </c>
      <c r="AJ443" s="225">
        <f t="shared" si="48"/>
        <v>16.2</v>
      </c>
      <c r="AK443" s="225">
        <f t="shared" si="49"/>
        <v>6.48</v>
      </c>
      <c r="AL443" s="210">
        <f t="shared" si="35"/>
        <v>3.24</v>
      </c>
      <c r="AM443" s="210">
        <f t="shared" si="36"/>
        <v>6.48</v>
      </c>
      <c r="AN443" s="221">
        <f t="shared" si="50"/>
        <v>3.24</v>
      </c>
      <c r="AO443" s="210">
        <f t="shared" si="38"/>
        <v>9.68</v>
      </c>
    </row>
    <row r="444" spans="1:41" ht="20.100000000000001" customHeight="1" x14ac:dyDescent="0.25">
      <c r="W444" s="232">
        <f t="shared" si="39"/>
        <v>17</v>
      </c>
      <c r="X444" s="347">
        <f t="shared" si="40"/>
        <v>9.2100000000000015E-2</v>
      </c>
      <c r="Y444" s="347">
        <f t="shared" si="41"/>
        <v>0.154</v>
      </c>
      <c r="Z444" s="347">
        <f t="shared" si="42"/>
        <v>6.1600000000000002E-2</v>
      </c>
      <c r="AA444" s="348">
        <f t="shared" si="43"/>
        <v>3.0800000000000001E-2</v>
      </c>
      <c r="AB444" s="348">
        <f t="shared" si="44"/>
        <v>6.1600000000000002E-2</v>
      </c>
      <c r="AC444" s="347">
        <f t="shared" si="45"/>
        <v>3.0800000000000001E-2</v>
      </c>
      <c r="AD444" s="348">
        <f t="shared" si="46"/>
        <v>9.2100000000000015E-2</v>
      </c>
      <c r="AH444" s="227">
        <v>17</v>
      </c>
      <c r="AI444" s="225">
        <f t="shared" si="47"/>
        <v>9.2100000000000009</v>
      </c>
      <c r="AJ444" s="225">
        <f t="shared" si="48"/>
        <v>15.399999999999999</v>
      </c>
      <c r="AK444" s="225">
        <f t="shared" si="49"/>
        <v>6.16</v>
      </c>
      <c r="AL444" s="210">
        <f t="shared" si="35"/>
        <v>3.08</v>
      </c>
      <c r="AM444" s="210">
        <f t="shared" si="36"/>
        <v>6.16</v>
      </c>
      <c r="AN444" s="221">
        <f t="shared" si="50"/>
        <v>3.08</v>
      </c>
      <c r="AO444" s="210">
        <f t="shared" si="38"/>
        <v>9.2100000000000009</v>
      </c>
    </row>
    <row r="445" spans="1:41" ht="20.100000000000001" customHeight="1" x14ac:dyDescent="0.25">
      <c r="W445" s="232">
        <f t="shared" si="39"/>
        <v>18</v>
      </c>
      <c r="X445" s="347">
        <f t="shared" si="40"/>
        <v>8.7400000000000005E-2</v>
      </c>
      <c r="Y445" s="347">
        <f t="shared" si="41"/>
        <v>0.14599999999999999</v>
      </c>
      <c r="Z445" s="347">
        <f t="shared" si="42"/>
        <v>5.8400000000000001E-2</v>
      </c>
      <c r="AA445" s="348">
        <f t="shared" si="43"/>
        <v>2.92E-2</v>
      </c>
      <c r="AB445" s="348">
        <f t="shared" si="44"/>
        <v>5.8400000000000001E-2</v>
      </c>
      <c r="AC445" s="347">
        <f t="shared" si="45"/>
        <v>2.92E-2</v>
      </c>
      <c r="AD445" s="348">
        <f t="shared" si="46"/>
        <v>8.7400000000000005E-2</v>
      </c>
      <c r="AH445" s="227">
        <v>18</v>
      </c>
      <c r="AI445" s="225">
        <f t="shared" si="47"/>
        <v>8.74</v>
      </c>
      <c r="AJ445" s="225">
        <f t="shared" si="48"/>
        <v>14.6</v>
      </c>
      <c r="AK445" s="225">
        <f t="shared" si="49"/>
        <v>5.84</v>
      </c>
      <c r="AL445" s="210">
        <f t="shared" si="35"/>
        <v>2.92</v>
      </c>
      <c r="AM445" s="210">
        <f t="shared" si="36"/>
        <v>5.84</v>
      </c>
      <c r="AN445" s="221">
        <f t="shared" si="50"/>
        <v>2.92</v>
      </c>
      <c r="AO445" s="210">
        <f t="shared" si="38"/>
        <v>8.74</v>
      </c>
    </row>
    <row r="446" spans="1:41" ht="20.100000000000001" customHeight="1" x14ac:dyDescent="0.25">
      <c r="W446" s="232">
        <f t="shared" si="39"/>
        <v>19</v>
      </c>
      <c r="X446" s="347">
        <f t="shared" si="40"/>
        <v>8.2699999999999996E-2</v>
      </c>
      <c r="Y446" s="347">
        <f t="shared" si="41"/>
        <v>0.13800000000000001</v>
      </c>
      <c r="Z446" s="347">
        <f t="shared" si="42"/>
        <v>5.5200000000000006E-2</v>
      </c>
      <c r="AA446" s="348">
        <f t="shared" si="43"/>
        <v>2.7600000000000003E-2</v>
      </c>
      <c r="AB446" s="348">
        <f t="shared" si="44"/>
        <v>5.5200000000000006E-2</v>
      </c>
      <c r="AC446" s="347">
        <f t="shared" si="45"/>
        <v>2.7600000000000003E-2</v>
      </c>
      <c r="AD446" s="348">
        <f t="shared" si="46"/>
        <v>8.2699999999999996E-2</v>
      </c>
      <c r="AH446" s="227">
        <v>19</v>
      </c>
      <c r="AI446" s="225">
        <f t="shared" si="47"/>
        <v>8.27</v>
      </c>
      <c r="AJ446" s="225">
        <f t="shared" si="48"/>
        <v>13.8</v>
      </c>
      <c r="AK446" s="225">
        <f t="shared" si="49"/>
        <v>5.5200000000000005</v>
      </c>
      <c r="AL446" s="210">
        <f t="shared" si="35"/>
        <v>2.7600000000000002</v>
      </c>
      <c r="AM446" s="210">
        <f t="shared" si="36"/>
        <v>5.5200000000000005</v>
      </c>
      <c r="AN446" s="221">
        <f t="shared" si="50"/>
        <v>2.7600000000000002</v>
      </c>
      <c r="AO446" s="210">
        <f t="shared" si="38"/>
        <v>8.27</v>
      </c>
    </row>
    <row r="447" spans="1:41" ht="20.100000000000001" customHeight="1" x14ac:dyDescent="0.25">
      <c r="T447" s="222" t="str">
        <f>IF(P456&gt;0.01,"Reduzir o número de casas decimais","")</f>
        <v/>
      </c>
      <c r="U447" s="222"/>
      <c r="W447" s="232">
        <f t="shared" si="39"/>
        <v>20</v>
      </c>
      <c r="X447" s="347">
        <f t="shared" si="40"/>
        <v>7.8E-2</v>
      </c>
      <c r="Y447" s="347">
        <f t="shared" si="41"/>
        <v>0.13</v>
      </c>
      <c r="Z447" s="347">
        <f t="shared" si="42"/>
        <v>5.2000000000000005E-2</v>
      </c>
      <c r="AA447" s="348">
        <f t="shared" si="43"/>
        <v>2.6000000000000002E-2</v>
      </c>
      <c r="AB447" s="348">
        <f t="shared" si="44"/>
        <v>5.2000000000000005E-2</v>
      </c>
      <c r="AC447" s="347">
        <f t="shared" si="45"/>
        <v>2.6000000000000002E-2</v>
      </c>
      <c r="AD447" s="348">
        <f t="shared" si="46"/>
        <v>7.8E-2</v>
      </c>
      <c r="AH447" s="227">
        <v>20</v>
      </c>
      <c r="AI447" s="225">
        <f t="shared" si="47"/>
        <v>7.8</v>
      </c>
      <c r="AJ447" s="225">
        <f t="shared" si="48"/>
        <v>13</v>
      </c>
      <c r="AK447" s="225">
        <f t="shared" si="49"/>
        <v>5.2</v>
      </c>
      <c r="AL447" s="210">
        <f t="shared" si="35"/>
        <v>2.6</v>
      </c>
      <c r="AM447" s="210">
        <f t="shared" si="36"/>
        <v>5.2</v>
      </c>
      <c r="AN447" s="221">
        <f t="shared" si="50"/>
        <v>2.6</v>
      </c>
      <c r="AO447" s="210">
        <f t="shared" si="38"/>
        <v>7.8</v>
      </c>
    </row>
    <row r="448" spans="1:41" ht="20.100000000000001" customHeight="1" x14ac:dyDescent="0.25">
      <c r="A448" s="370"/>
      <c r="B448" s="370"/>
      <c r="C448" s="370"/>
      <c r="D448" s="370"/>
      <c r="E448" s="370"/>
      <c r="F448" s="370"/>
      <c r="G448" s="370"/>
      <c r="H448" s="370"/>
      <c r="I448" s="370"/>
      <c r="J448" s="370"/>
      <c r="W448" s="232">
        <f t="shared" si="39"/>
        <v>21</v>
      </c>
      <c r="X448" s="347">
        <f t="shared" si="40"/>
        <v>7.0199999999999999E-2</v>
      </c>
      <c r="Y448" s="347">
        <f t="shared" si="41"/>
        <v>0.11699999999999999</v>
      </c>
      <c r="Z448" s="347">
        <f t="shared" si="42"/>
        <v>4.6799999999999994E-2</v>
      </c>
      <c r="AA448" s="348">
        <f t="shared" si="43"/>
        <v>2.3399999999999997E-2</v>
      </c>
      <c r="AB448" s="348">
        <f t="shared" si="44"/>
        <v>4.6799999999999994E-2</v>
      </c>
      <c r="AC448" s="347">
        <f t="shared" si="45"/>
        <v>2.3399999999999997E-2</v>
      </c>
      <c r="AD448" s="348">
        <f t="shared" si="46"/>
        <v>7.0199999999999999E-2</v>
      </c>
      <c r="AH448" s="227">
        <v>21</v>
      </c>
      <c r="AI448" s="225">
        <f t="shared" ref="AI448:AI457" si="51">7.8-(AH448-20)*7.8/10</f>
        <v>7.02</v>
      </c>
      <c r="AJ448" s="225">
        <f t="shared" ref="AJ448:AJ457" si="52">13-((AH448-20)*(13/10))</f>
        <v>11.7</v>
      </c>
      <c r="AK448" s="225">
        <f t="shared" ref="AK448:AK457" si="53">5.2-(AH448-20)*5.2/10</f>
        <v>4.68</v>
      </c>
      <c r="AL448" s="210">
        <f t="shared" si="35"/>
        <v>2.34</v>
      </c>
      <c r="AM448" s="210">
        <f t="shared" si="36"/>
        <v>4.68</v>
      </c>
      <c r="AN448" s="221">
        <f t="shared" ref="AN448:AN457" si="54">2.6-(AH448-20)*2.6/10</f>
        <v>2.34</v>
      </c>
      <c r="AO448" s="210">
        <f t="shared" si="38"/>
        <v>7.02</v>
      </c>
    </row>
    <row r="449" spans="1:41" ht="20.100000000000001" customHeight="1" x14ac:dyDescent="0.25">
      <c r="W449" s="232">
        <f t="shared" si="39"/>
        <v>22</v>
      </c>
      <c r="X449" s="347">
        <f t="shared" si="40"/>
        <v>6.2400000000000004E-2</v>
      </c>
      <c r="Y449" s="347">
        <f t="shared" si="41"/>
        <v>0.10400000000000001</v>
      </c>
      <c r="Z449" s="347">
        <f t="shared" si="42"/>
        <v>4.1599999999999998E-2</v>
      </c>
      <c r="AA449" s="348">
        <f t="shared" si="43"/>
        <v>2.0799999999999999E-2</v>
      </c>
      <c r="AB449" s="348">
        <f t="shared" si="44"/>
        <v>4.1599999999999998E-2</v>
      </c>
      <c r="AC449" s="347">
        <f t="shared" si="45"/>
        <v>2.0799999999999999E-2</v>
      </c>
      <c r="AD449" s="348">
        <f t="shared" si="46"/>
        <v>6.2400000000000004E-2</v>
      </c>
      <c r="AH449" s="227">
        <v>22</v>
      </c>
      <c r="AI449" s="225">
        <f t="shared" si="51"/>
        <v>6.24</v>
      </c>
      <c r="AJ449" s="225">
        <f t="shared" si="52"/>
        <v>10.4</v>
      </c>
      <c r="AK449" s="225">
        <f t="shared" si="53"/>
        <v>4.16</v>
      </c>
      <c r="AL449" s="210">
        <f t="shared" si="35"/>
        <v>2.08</v>
      </c>
      <c r="AM449" s="210">
        <f t="shared" si="36"/>
        <v>4.16</v>
      </c>
      <c r="AN449" s="221">
        <f t="shared" si="54"/>
        <v>2.08</v>
      </c>
      <c r="AO449" s="210">
        <f t="shared" si="38"/>
        <v>6.24</v>
      </c>
    </row>
    <row r="450" spans="1:41" ht="20.100000000000001" customHeight="1" x14ac:dyDescent="0.25">
      <c r="W450" s="232">
        <f t="shared" si="39"/>
        <v>23</v>
      </c>
      <c r="X450" s="347">
        <f t="shared" si="40"/>
        <v>5.4600000000000003E-2</v>
      </c>
      <c r="Y450" s="347">
        <f t="shared" si="41"/>
        <v>9.0999999999999998E-2</v>
      </c>
      <c r="Z450" s="347">
        <f t="shared" si="42"/>
        <v>3.6400000000000002E-2</v>
      </c>
      <c r="AA450" s="348">
        <f t="shared" si="43"/>
        <v>1.8200000000000001E-2</v>
      </c>
      <c r="AB450" s="348">
        <f t="shared" si="44"/>
        <v>3.6400000000000002E-2</v>
      </c>
      <c r="AC450" s="347">
        <f t="shared" si="45"/>
        <v>1.8200000000000001E-2</v>
      </c>
      <c r="AD450" s="348">
        <f t="shared" si="46"/>
        <v>5.4600000000000003E-2</v>
      </c>
      <c r="AH450" s="227">
        <v>23</v>
      </c>
      <c r="AI450" s="225">
        <f t="shared" si="51"/>
        <v>5.46</v>
      </c>
      <c r="AJ450" s="225">
        <f t="shared" si="52"/>
        <v>9.1</v>
      </c>
      <c r="AK450" s="225">
        <f t="shared" si="53"/>
        <v>3.64</v>
      </c>
      <c r="AL450" s="210">
        <f t="shared" si="35"/>
        <v>1.82</v>
      </c>
      <c r="AM450" s="210">
        <f t="shared" si="36"/>
        <v>3.64</v>
      </c>
      <c r="AN450" s="221">
        <f t="shared" si="54"/>
        <v>1.82</v>
      </c>
      <c r="AO450" s="210">
        <f t="shared" si="38"/>
        <v>5.46</v>
      </c>
    </row>
    <row r="451" spans="1:41" ht="20.100000000000001" customHeight="1" x14ac:dyDescent="0.25">
      <c r="W451" s="232">
        <f t="shared" si="39"/>
        <v>24</v>
      </c>
      <c r="X451" s="347">
        <f t="shared" si="40"/>
        <v>4.6799999999999994E-2</v>
      </c>
      <c r="Y451" s="347">
        <f t="shared" si="41"/>
        <v>7.8E-2</v>
      </c>
      <c r="Z451" s="347">
        <f t="shared" si="42"/>
        <v>3.1200000000000002E-2</v>
      </c>
      <c r="AA451" s="348">
        <f t="shared" si="43"/>
        <v>1.5600000000000001E-2</v>
      </c>
      <c r="AB451" s="348">
        <f t="shared" si="44"/>
        <v>3.1200000000000002E-2</v>
      </c>
      <c r="AC451" s="347">
        <f t="shared" si="45"/>
        <v>1.5600000000000001E-2</v>
      </c>
      <c r="AD451" s="348">
        <f t="shared" si="46"/>
        <v>4.6799999999999994E-2</v>
      </c>
      <c r="AH451" s="227">
        <v>24</v>
      </c>
      <c r="AI451" s="225">
        <f t="shared" si="51"/>
        <v>4.68</v>
      </c>
      <c r="AJ451" s="225">
        <f t="shared" si="52"/>
        <v>7.8</v>
      </c>
      <c r="AK451" s="225">
        <f t="shared" si="53"/>
        <v>3.12</v>
      </c>
      <c r="AL451" s="210">
        <f t="shared" si="35"/>
        <v>1.56</v>
      </c>
      <c r="AM451" s="210">
        <f t="shared" si="36"/>
        <v>3.12</v>
      </c>
      <c r="AN451" s="221">
        <f t="shared" si="54"/>
        <v>1.56</v>
      </c>
      <c r="AO451" s="210">
        <f t="shared" si="38"/>
        <v>4.68</v>
      </c>
    </row>
    <row r="452" spans="1:41" ht="20.100000000000001" customHeight="1" x14ac:dyDescent="0.25">
      <c r="A452" s="19" t="s">
        <v>55</v>
      </c>
      <c r="B452" s="19"/>
      <c r="C452" s="19"/>
      <c r="D452" s="19"/>
      <c r="E452" s="19"/>
      <c r="F452" s="19"/>
      <c r="G452" s="19"/>
      <c r="H452" s="19"/>
      <c r="I452" s="19"/>
      <c r="J452" s="19"/>
      <c r="K452" s="19"/>
      <c r="L452" s="19"/>
      <c r="M452" s="19"/>
      <c r="N452" s="19"/>
      <c r="O452" s="19"/>
      <c r="P452" s="19"/>
      <c r="Q452" s="19"/>
      <c r="R452" s="19"/>
      <c r="W452" s="232">
        <f t="shared" si="39"/>
        <v>25</v>
      </c>
      <c r="X452" s="347">
        <f t="shared" si="40"/>
        <v>3.9E-2</v>
      </c>
      <c r="Y452" s="347">
        <f t="shared" si="41"/>
        <v>6.5000000000000002E-2</v>
      </c>
      <c r="Z452" s="347">
        <f t="shared" si="42"/>
        <v>2.6000000000000002E-2</v>
      </c>
      <c r="AA452" s="348">
        <f t="shared" si="43"/>
        <v>1.3000000000000001E-2</v>
      </c>
      <c r="AB452" s="348">
        <f t="shared" si="44"/>
        <v>2.6000000000000002E-2</v>
      </c>
      <c r="AC452" s="347">
        <f t="shared" si="45"/>
        <v>1.3000000000000001E-2</v>
      </c>
      <c r="AD452" s="348">
        <f t="shared" si="46"/>
        <v>3.9E-2</v>
      </c>
      <c r="AH452" s="227">
        <v>25</v>
      </c>
      <c r="AI452" s="225">
        <f t="shared" si="51"/>
        <v>3.9</v>
      </c>
      <c r="AJ452" s="225">
        <f t="shared" si="52"/>
        <v>6.5</v>
      </c>
      <c r="AK452" s="225">
        <f t="shared" si="53"/>
        <v>2.6</v>
      </c>
      <c r="AL452" s="210">
        <f t="shared" si="35"/>
        <v>1.3</v>
      </c>
      <c r="AM452" s="210">
        <f t="shared" si="36"/>
        <v>2.6</v>
      </c>
      <c r="AN452" s="221">
        <f t="shared" si="54"/>
        <v>1.3</v>
      </c>
      <c r="AO452" s="210">
        <f t="shared" si="38"/>
        <v>3.9</v>
      </c>
    </row>
    <row r="453" spans="1:41" ht="20.100000000000001" customHeight="1" x14ac:dyDescent="0.25">
      <c r="W453" s="232">
        <f t="shared" si="39"/>
        <v>26</v>
      </c>
      <c r="X453" s="347">
        <f t="shared" si="40"/>
        <v>3.1200000000000002E-2</v>
      </c>
      <c r="Y453" s="347">
        <f t="shared" si="41"/>
        <v>5.1999999999999991E-2</v>
      </c>
      <c r="Z453" s="347">
        <f t="shared" si="42"/>
        <v>2.0799999999999999E-2</v>
      </c>
      <c r="AA453" s="348">
        <f t="shared" si="43"/>
        <v>1.04E-2</v>
      </c>
      <c r="AB453" s="348">
        <f t="shared" si="44"/>
        <v>2.0799999999999999E-2</v>
      </c>
      <c r="AC453" s="347">
        <f t="shared" si="45"/>
        <v>1.04E-2</v>
      </c>
      <c r="AD453" s="348">
        <f t="shared" si="46"/>
        <v>3.1200000000000002E-2</v>
      </c>
      <c r="AH453" s="227">
        <v>26</v>
      </c>
      <c r="AI453" s="225">
        <f t="shared" si="51"/>
        <v>3.12</v>
      </c>
      <c r="AJ453" s="225">
        <f t="shared" si="52"/>
        <v>5.1999999999999993</v>
      </c>
      <c r="AK453" s="225">
        <f t="shared" si="53"/>
        <v>2.08</v>
      </c>
      <c r="AL453" s="210">
        <f t="shared" si="35"/>
        <v>1.04</v>
      </c>
      <c r="AM453" s="210">
        <f t="shared" si="36"/>
        <v>2.08</v>
      </c>
      <c r="AN453" s="221">
        <f t="shared" si="54"/>
        <v>1.04</v>
      </c>
      <c r="AO453" s="210">
        <f t="shared" si="38"/>
        <v>3.12</v>
      </c>
    </row>
    <row r="454" spans="1:41" ht="20.100000000000001" customHeight="1" x14ac:dyDescent="0.25">
      <c r="K454" s="19" t="s">
        <v>56</v>
      </c>
      <c r="L454" s="19"/>
      <c r="M454" s="19"/>
      <c r="N454" s="19"/>
      <c r="O454" s="64">
        <v>3</v>
      </c>
      <c r="P454" s="64"/>
      <c r="Q454" s="64"/>
      <c r="R454" s="64"/>
      <c r="W454" s="232">
        <f t="shared" si="39"/>
        <v>27</v>
      </c>
      <c r="X454" s="347">
        <f t="shared" si="40"/>
        <v>2.3399999999999997E-2</v>
      </c>
      <c r="Y454" s="347">
        <f t="shared" si="41"/>
        <v>3.9000000000000007E-2</v>
      </c>
      <c r="Z454" s="347">
        <f t="shared" si="42"/>
        <v>1.5600000000000004E-2</v>
      </c>
      <c r="AA454" s="348">
        <f t="shared" si="43"/>
        <v>7.8000000000000022E-3</v>
      </c>
      <c r="AB454" s="348">
        <f t="shared" si="44"/>
        <v>1.5600000000000004E-2</v>
      </c>
      <c r="AC454" s="347">
        <f t="shared" si="45"/>
        <v>7.8000000000000022E-3</v>
      </c>
      <c r="AD454" s="348">
        <f t="shared" si="46"/>
        <v>2.3399999999999997E-2</v>
      </c>
      <c r="AH454" s="227">
        <v>27</v>
      </c>
      <c r="AI454" s="225">
        <f t="shared" si="51"/>
        <v>2.34</v>
      </c>
      <c r="AJ454" s="225">
        <f t="shared" si="52"/>
        <v>3.9000000000000004</v>
      </c>
      <c r="AK454" s="225">
        <f t="shared" si="53"/>
        <v>1.5600000000000005</v>
      </c>
      <c r="AL454" s="210">
        <f t="shared" si="35"/>
        <v>0.78000000000000025</v>
      </c>
      <c r="AM454" s="210">
        <f t="shared" si="36"/>
        <v>1.5600000000000005</v>
      </c>
      <c r="AN454" s="221">
        <f t="shared" si="54"/>
        <v>0.78000000000000025</v>
      </c>
      <c r="AO454" s="210">
        <f t="shared" si="38"/>
        <v>2.34</v>
      </c>
    </row>
    <row r="455" spans="1:41" ht="20.100000000000001" customHeight="1" x14ac:dyDescent="0.25">
      <c r="K455" s="72" t="s">
        <v>57</v>
      </c>
      <c r="L455" s="72"/>
      <c r="M455" s="72"/>
      <c r="N455" s="72"/>
      <c r="O455" s="48">
        <f>O458-O439</f>
        <v>540.20542644715169</v>
      </c>
      <c r="P455" s="48"/>
      <c r="Q455" s="48"/>
      <c r="R455" s="48"/>
      <c r="W455" s="232">
        <f t="shared" si="39"/>
        <v>28</v>
      </c>
      <c r="X455" s="347">
        <f t="shared" si="40"/>
        <v>1.5599999999999996E-2</v>
      </c>
      <c r="Y455" s="347">
        <f t="shared" si="41"/>
        <v>2.5999999999999995E-2</v>
      </c>
      <c r="Z455" s="347">
        <f t="shared" si="42"/>
        <v>1.04E-2</v>
      </c>
      <c r="AA455" s="348">
        <f t="shared" si="43"/>
        <v>5.1999999999999998E-3</v>
      </c>
      <c r="AB455" s="348">
        <f t="shared" si="44"/>
        <v>1.04E-2</v>
      </c>
      <c r="AC455" s="347">
        <f t="shared" si="45"/>
        <v>5.1999999999999998E-3</v>
      </c>
      <c r="AD455" s="348">
        <f t="shared" si="46"/>
        <v>1.5599999999999996E-2</v>
      </c>
      <c r="AH455" s="227">
        <v>28</v>
      </c>
      <c r="AI455" s="225">
        <f t="shared" si="51"/>
        <v>1.5599999999999996</v>
      </c>
      <c r="AJ455" s="225">
        <f t="shared" si="52"/>
        <v>2.5999999999999996</v>
      </c>
      <c r="AK455" s="225">
        <f t="shared" si="53"/>
        <v>1.04</v>
      </c>
      <c r="AL455" s="210">
        <f t="shared" si="35"/>
        <v>0.52</v>
      </c>
      <c r="AM455" s="210">
        <f t="shared" si="36"/>
        <v>1.04</v>
      </c>
      <c r="AN455" s="221">
        <f t="shared" si="54"/>
        <v>0.52</v>
      </c>
      <c r="AO455" s="210">
        <f t="shared" si="38"/>
        <v>1.5599999999999996</v>
      </c>
    </row>
    <row r="456" spans="1:41" s="208" customFormat="1" ht="20.100000000000001" customHeight="1" x14ac:dyDescent="0.25">
      <c r="A456" s="241"/>
      <c r="B456" s="241"/>
      <c r="C456" s="241"/>
      <c r="D456" s="241"/>
      <c r="E456" s="241"/>
      <c r="F456" s="241"/>
      <c r="G456" s="241"/>
      <c r="H456" s="241"/>
      <c r="I456" s="241"/>
      <c r="J456" s="241"/>
      <c r="K456" s="72" t="s">
        <v>58</v>
      </c>
      <c r="L456" s="72"/>
      <c r="M456" s="72"/>
      <c r="N456" s="72"/>
      <c r="O456" s="65">
        <f>O455/E342</f>
        <v>2.2860255676474517E-3</v>
      </c>
      <c r="P456" s="65"/>
      <c r="Q456" s="65"/>
      <c r="R456" s="65"/>
      <c r="W456" s="232">
        <f t="shared" si="39"/>
        <v>29</v>
      </c>
      <c r="X456" s="347">
        <f t="shared" si="40"/>
        <v>7.7999999999999936E-3</v>
      </c>
      <c r="Y456" s="347">
        <f t="shared" si="41"/>
        <v>1.2999999999999989E-2</v>
      </c>
      <c r="Z456" s="347">
        <f t="shared" si="42"/>
        <v>5.1999999999999954E-3</v>
      </c>
      <c r="AA456" s="348">
        <f t="shared" si="43"/>
        <v>2.5999999999999977E-3</v>
      </c>
      <c r="AB456" s="348">
        <f t="shared" si="44"/>
        <v>5.1999999999999954E-3</v>
      </c>
      <c r="AC456" s="347">
        <f t="shared" si="45"/>
        <v>2.5999999999999977E-3</v>
      </c>
      <c r="AD456" s="348">
        <f t="shared" si="46"/>
        <v>7.7999999999999936E-3</v>
      </c>
      <c r="AE456" s="209"/>
      <c r="AF456" s="209"/>
      <c r="AG456" s="209"/>
      <c r="AH456" s="227">
        <v>29</v>
      </c>
      <c r="AI456" s="225">
        <f t="shared" si="51"/>
        <v>0.77999999999999936</v>
      </c>
      <c r="AJ456" s="225">
        <f t="shared" si="52"/>
        <v>1.2999999999999989</v>
      </c>
      <c r="AK456" s="225">
        <f t="shared" si="53"/>
        <v>0.51999999999999957</v>
      </c>
      <c r="AL456" s="210">
        <f t="shared" si="35"/>
        <v>0.25999999999999979</v>
      </c>
      <c r="AM456" s="210">
        <f t="shared" si="36"/>
        <v>0.51999999999999957</v>
      </c>
      <c r="AN456" s="221">
        <f t="shared" si="54"/>
        <v>0.25999999999999979</v>
      </c>
      <c r="AO456" s="210">
        <f t="shared" si="38"/>
        <v>0.77999999999999936</v>
      </c>
    </row>
    <row r="457" spans="1:41" s="208" customFormat="1" ht="20.100000000000001" customHeight="1" x14ac:dyDescent="0.25">
      <c r="A457" s="241"/>
      <c r="B457" s="241"/>
      <c r="C457" s="241"/>
      <c r="D457" s="241"/>
      <c r="E457" s="241"/>
      <c r="F457" s="241"/>
      <c r="G457" s="241"/>
      <c r="H457" s="241"/>
      <c r="I457" s="241"/>
      <c r="J457" s="241"/>
      <c r="K457" s="241"/>
      <c r="L457" s="241"/>
      <c r="M457" s="241"/>
      <c r="N457" s="241"/>
      <c r="O457" s="241"/>
      <c r="P457" s="296"/>
      <c r="Q457" s="241"/>
      <c r="R457" s="241"/>
      <c r="W457" s="232">
        <f t="shared" si="39"/>
        <v>30</v>
      </c>
      <c r="X457" s="347">
        <f t="shared" si="40"/>
        <v>0</v>
      </c>
      <c r="Y457" s="347">
        <f t="shared" si="41"/>
        <v>0</v>
      </c>
      <c r="Z457" s="347">
        <f t="shared" si="42"/>
        <v>0</v>
      </c>
      <c r="AA457" s="348">
        <f t="shared" si="43"/>
        <v>0</v>
      </c>
      <c r="AB457" s="348">
        <f t="shared" si="44"/>
        <v>0</v>
      </c>
      <c r="AC457" s="347">
        <f t="shared" si="45"/>
        <v>0</v>
      </c>
      <c r="AD457" s="348">
        <f t="shared" si="46"/>
        <v>0</v>
      </c>
      <c r="AE457" s="209"/>
      <c r="AF457" s="209"/>
      <c r="AG457" s="209"/>
      <c r="AH457" s="227">
        <v>30</v>
      </c>
      <c r="AI457" s="225">
        <f t="shared" si="51"/>
        <v>0</v>
      </c>
      <c r="AJ457" s="225">
        <f t="shared" si="52"/>
        <v>0</v>
      </c>
      <c r="AK457" s="225">
        <f t="shared" si="53"/>
        <v>0</v>
      </c>
      <c r="AL457" s="210">
        <f t="shared" si="35"/>
        <v>0</v>
      </c>
      <c r="AM457" s="210">
        <f t="shared" si="36"/>
        <v>0</v>
      </c>
      <c r="AN457" s="221">
        <f t="shared" si="54"/>
        <v>0</v>
      </c>
      <c r="AO457" s="210">
        <f t="shared" si="38"/>
        <v>0</v>
      </c>
    </row>
    <row r="458" spans="1:41" s="208" customFormat="1" ht="20.100000000000001" customHeight="1" x14ac:dyDescent="0.25">
      <c r="A458" s="241"/>
      <c r="B458" s="241"/>
      <c r="C458" s="241"/>
      <c r="D458" s="241"/>
      <c r="E458" s="241"/>
      <c r="F458" s="241"/>
      <c r="G458" s="241"/>
      <c r="H458" s="241"/>
      <c r="I458" s="241"/>
      <c r="J458" s="241"/>
      <c r="K458" s="19" t="s">
        <v>54</v>
      </c>
      <c r="L458" s="19"/>
      <c r="M458" s="19"/>
      <c r="N458" s="19"/>
      <c r="O458" s="20">
        <f>ROUNDUP(O439,-O454)</f>
        <v>441000</v>
      </c>
      <c r="P458" s="20"/>
      <c r="Q458" s="20"/>
      <c r="R458" s="20"/>
      <c r="W458" s="232">
        <f t="shared" si="39"/>
        <v>31</v>
      </c>
      <c r="X458" s="347">
        <f t="shared" si="40"/>
        <v>0</v>
      </c>
      <c r="Y458" s="347">
        <f t="shared" si="41"/>
        <v>0</v>
      </c>
      <c r="Z458" s="347">
        <f t="shared" si="42"/>
        <v>0</v>
      </c>
      <c r="AA458" s="348">
        <f t="shared" si="43"/>
        <v>0</v>
      </c>
      <c r="AB458" s="348">
        <f t="shared" si="44"/>
        <v>0</v>
      </c>
      <c r="AC458" s="347">
        <f t="shared" si="45"/>
        <v>0</v>
      </c>
      <c r="AD458" s="348">
        <f t="shared" si="46"/>
        <v>0</v>
      </c>
      <c r="AE458" s="209"/>
      <c r="AF458" s="209"/>
      <c r="AG458" s="209"/>
      <c r="AH458" s="227">
        <v>31</v>
      </c>
      <c r="AI458" s="209">
        <v>0</v>
      </c>
      <c r="AJ458" s="225">
        <v>0</v>
      </c>
      <c r="AK458" s="209">
        <v>0</v>
      </c>
      <c r="AL458" s="210">
        <f t="shared" si="35"/>
        <v>0</v>
      </c>
      <c r="AM458" s="210">
        <f t="shared" si="36"/>
        <v>0</v>
      </c>
      <c r="AN458" s="210">
        <v>0</v>
      </c>
      <c r="AO458" s="210">
        <f t="shared" si="38"/>
        <v>0</v>
      </c>
    </row>
    <row r="459" spans="1:41" ht="20.100000000000001" customHeight="1" x14ac:dyDescent="0.25">
      <c r="W459" s="232">
        <f t="shared" si="39"/>
        <v>32</v>
      </c>
      <c r="X459" s="347">
        <f t="shared" si="40"/>
        <v>0</v>
      </c>
      <c r="Y459" s="347">
        <f t="shared" si="41"/>
        <v>0</v>
      </c>
      <c r="Z459" s="347">
        <f t="shared" si="42"/>
        <v>0</v>
      </c>
      <c r="AA459" s="348">
        <f t="shared" si="43"/>
        <v>0</v>
      </c>
      <c r="AB459" s="348">
        <f t="shared" si="44"/>
        <v>0</v>
      </c>
      <c r="AC459" s="347">
        <f t="shared" si="45"/>
        <v>0</v>
      </c>
      <c r="AD459" s="348">
        <f t="shared" si="46"/>
        <v>0</v>
      </c>
      <c r="AH459" s="227">
        <v>32</v>
      </c>
      <c r="AI459" s="209">
        <v>0</v>
      </c>
      <c r="AJ459" s="225">
        <v>0</v>
      </c>
      <c r="AK459" s="209">
        <v>0</v>
      </c>
      <c r="AL459" s="210">
        <f t="shared" ref="AL459:AL490" si="55">AN459</f>
        <v>0</v>
      </c>
      <c r="AM459" s="210">
        <f t="shared" ref="AM459:AM490" si="56">AK459</f>
        <v>0</v>
      </c>
      <c r="AN459" s="210">
        <v>0</v>
      </c>
      <c r="AO459" s="210">
        <f t="shared" ref="AO459:AO490" si="57">AI459</f>
        <v>0</v>
      </c>
    </row>
    <row r="460" spans="1:41" ht="20.100000000000001" customHeight="1" x14ac:dyDescent="0.25">
      <c r="W460" s="232">
        <f t="shared" ref="W460:W491" si="58">AH460</f>
        <v>33</v>
      </c>
      <c r="X460" s="347">
        <f t="shared" ref="X460:X491" si="59">AI460/100</f>
        <v>0</v>
      </c>
      <c r="Y460" s="347">
        <f t="shared" ref="Y460:Y491" si="60">AJ460/100</f>
        <v>0</v>
      </c>
      <c r="Z460" s="347">
        <f t="shared" ref="Z460:Z491" si="61">AK460/100</f>
        <v>0</v>
      </c>
      <c r="AA460" s="348">
        <f t="shared" ref="AA460:AA491" si="62">AC460</f>
        <v>0</v>
      </c>
      <c r="AB460" s="348">
        <f t="shared" ref="AB460:AB491" si="63">Z460</f>
        <v>0</v>
      </c>
      <c r="AC460" s="347">
        <f t="shared" ref="AC460:AC491" si="64">AN460/100</f>
        <v>0</v>
      </c>
      <c r="AD460" s="348">
        <f t="shared" ref="AD460:AD491" si="65">X460</f>
        <v>0</v>
      </c>
      <c r="AH460" s="227">
        <v>33</v>
      </c>
      <c r="AI460" s="209">
        <v>0</v>
      </c>
      <c r="AJ460" s="225">
        <v>0</v>
      </c>
      <c r="AK460" s="209">
        <v>0</v>
      </c>
      <c r="AL460" s="210">
        <f t="shared" si="55"/>
        <v>0</v>
      </c>
      <c r="AM460" s="210">
        <f t="shared" si="56"/>
        <v>0</v>
      </c>
      <c r="AN460" s="210">
        <v>0</v>
      </c>
      <c r="AO460" s="210">
        <f t="shared" si="57"/>
        <v>0</v>
      </c>
    </row>
    <row r="461" spans="1:41" ht="20.100000000000001" customHeight="1" x14ac:dyDescent="0.25">
      <c r="W461" s="232">
        <f t="shared" si="58"/>
        <v>34</v>
      </c>
      <c r="X461" s="347">
        <f t="shared" si="59"/>
        <v>0</v>
      </c>
      <c r="Y461" s="347">
        <f t="shared" si="60"/>
        <v>0</v>
      </c>
      <c r="Z461" s="347">
        <f t="shared" si="61"/>
        <v>0</v>
      </c>
      <c r="AA461" s="348">
        <f t="shared" si="62"/>
        <v>0</v>
      </c>
      <c r="AB461" s="348">
        <f t="shared" si="63"/>
        <v>0</v>
      </c>
      <c r="AC461" s="347">
        <f t="shared" si="64"/>
        <v>0</v>
      </c>
      <c r="AD461" s="348">
        <f t="shared" si="65"/>
        <v>0</v>
      </c>
      <c r="AH461" s="227">
        <v>34</v>
      </c>
      <c r="AI461" s="209">
        <v>0</v>
      </c>
      <c r="AJ461" s="225">
        <v>0</v>
      </c>
      <c r="AK461" s="209">
        <v>0</v>
      </c>
      <c r="AL461" s="210">
        <f t="shared" si="55"/>
        <v>0</v>
      </c>
      <c r="AM461" s="210">
        <f t="shared" si="56"/>
        <v>0</v>
      </c>
      <c r="AN461" s="210">
        <v>0</v>
      </c>
      <c r="AO461" s="210">
        <f t="shared" si="57"/>
        <v>0</v>
      </c>
    </row>
    <row r="462" spans="1:41" s="208" customFormat="1" ht="20.100000000000001" customHeight="1" x14ac:dyDescent="0.25">
      <c r="A462" s="56" t="s">
        <v>230</v>
      </c>
      <c r="B462" s="56"/>
      <c r="C462" s="56"/>
      <c r="D462" s="56"/>
      <c r="E462" s="56"/>
      <c r="F462" s="56"/>
      <c r="G462" s="56"/>
      <c r="H462" s="56"/>
      <c r="I462" s="56"/>
      <c r="J462" s="56"/>
      <c r="K462" s="56"/>
      <c r="L462" s="56"/>
      <c r="M462" s="56"/>
      <c r="N462" s="56"/>
      <c r="O462" s="56"/>
      <c r="P462" s="56"/>
      <c r="Q462" s="56"/>
      <c r="R462" s="56"/>
      <c r="W462" s="232">
        <f t="shared" si="58"/>
        <v>35</v>
      </c>
      <c r="X462" s="347">
        <f t="shared" si="59"/>
        <v>0</v>
      </c>
      <c r="Y462" s="347">
        <f t="shared" si="60"/>
        <v>0</v>
      </c>
      <c r="Z462" s="347">
        <f t="shared" si="61"/>
        <v>0</v>
      </c>
      <c r="AA462" s="348">
        <f t="shared" si="62"/>
        <v>0</v>
      </c>
      <c r="AB462" s="348">
        <f t="shared" si="63"/>
        <v>0</v>
      </c>
      <c r="AC462" s="347">
        <f t="shared" si="64"/>
        <v>0</v>
      </c>
      <c r="AD462" s="348">
        <f t="shared" si="65"/>
        <v>0</v>
      </c>
      <c r="AE462" s="209"/>
      <c r="AF462" s="209"/>
      <c r="AG462" s="209"/>
      <c r="AH462" s="227">
        <v>35</v>
      </c>
      <c r="AI462" s="209">
        <v>0</v>
      </c>
      <c r="AJ462" s="225">
        <v>0</v>
      </c>
      <c r="AK462" s="209">
        <v>0</v>
      </c>
      <c r="AL462" s="210">
        <f t="shared" si="55"/>
        <v>0</v>
      </c>
      <c r="AM462" s="210">
        <f t="shared" si="56"/>
        <v>0</v>
      </c>
      <c r="AN462" s="210">
        <v>0</v>
      </c>
      <c r="AO462" s="210">
        <f t="shared" si="57"/>
        <v>0</v>
      </c>
    </row>
    <row r="463" spans="1:41" s="208" customFormat="1" ht="20.100000000000001" customHeight="1" x14ac:dyDescent="0.25">
      <c r="A463" s="56" t="s">
        <v>61</v>
      </c>
      <c r="B463" s="56"/>
      <c r="C463" s="56"/>
      <c r="D463" s="56"/>
      <c r="E463" s="56"/>
      <c r="F463" s="56"/>
      <c r="G463" s="56"/>
      <c r="H463" s="56"/>
      <c r="I463" s="56"/>
      <c r="J463" s="56"/>
      <c r="K463" s="56"/>
      <c r="L463" s="56"/>
      <c r="M463" s="56"/>
      <c r="N463" s="56"/>
      <c r="O463" s="56"/>
      <c r="P463" s="56"/>
      <c r="Q463" s="56"/>
      <c r="R463" s="56"/>
      <c r="W463" s="232">
        <f t="shared" si="58"/>
        <v>36</v>
      </c>
      <c r="X463" s="347">
        <f t="shared" si="59"/>
        <v>0</v>
      </c>
      <c r="Y463" s="347">
        <f t="shared" si="60"/>
        <v>0</v>
      </c>
      <c r="Z463" s="347">
        <f t="shared" si="61"/>
        <v>0</v>
      </c>
      <c r="AA463" s="348">
        <f t="shared" si="62"/>
        <v>0</v>
      </c>
      <c r="AB463" s="348">
        <f t="shared" si="63"/>
        <v>0</v>
      </c>
      <c r="AC463" s="347">
        <f t="shared" si="64"/>
        <v>0</v>
      </c>
      <c r="AD463" s="348">
        <f t="shared" si="65"/>
        <v>0</v>
      </c>
      <c r="AE463" s="209"/>
      <c r="AF463" s="209"/>
      <c r="AG463" s="209"/>
      <c r="AH463" s="227">
        <v>36</v>
      </c>
      <c r="AI463" s="209">
        <v>0</v>
      </c>
      <c r="AJ463" s="225">
        <v>0</v>
      </c>
      <c r="AK463" s="209">
        <v>0</v>
      </c>
      <c r="AL463" s="210">
        <f t="shared" si="55"/>
        <v>0</v>
      </c>
      <c r="AM463" s="210">
        <f t="shared" si="56"/>
        <v>0</v>
      </c>
      <c r="AN463" s="210">
        <v>0</v>
      </c>
      <c r="AO463" s="210">
        <f t="shared" si="57"/>
        <v>0</v>
      </c>
    </row>
    <row r="464" spans="1:41" ht="20.100000000000001" customHeight="1" x14ac:dyDescent="0.25">
      <c r="W464" s="232">
        <f t="shared" si="58"/>
        <v>37</v>
      </c>
      <c r="X464" s="347">
        <f t="shared" si="59"/>
        <v>0</v>
      </c>
      <c r="Y464" s="347">
        <f t="shared" si="60"/>
        <v>0</v>
      </c>
      <c r="Z464" s="347">
        <f t="shared" si="61"/>
        <v>0</v>
      </c>
      <c r="AA464" s="348">
        <f t="shared" si="62"/>
        <v>0</v>
      </c>
      <c r="AB464" s="348">
        <f t="shared" si="63"/>
        <v>0</v>
      </c>
      <c r="AC464" s="347">
        <f t="shared" si="64"/>
        <v>0</v>
      </c>
      <c r="AD464" s="348">
        <f t="shared" si="65"/>
        <v>0</v>
      </c>
      <c r="AH464" s="227">
        <v>37</v>
      </c>
      <c r="AI464" s="209">
        <v>0</v>
      </c>
      <c r="AJ464" s="225">
        <v>0</v>
      </c>
      <c r="AK464" s="209">
        <v>0</v>
      </c>
      <c r="AL464" s="210">
        <f t="shared" si="55"/>
        <v>0</v>
      </c>
      <c r="AM464" s="210">
        <f t="shared" si="56"/>
        <v>0</v>
      </c>
      <c r="AN464" s="210">
        <v>0</v>
      </c>
      <c r="AO464" s="210">
        <f t="shared" si="57"/>
        <v>0</v>
      </c>
    </row>
    <row r="465" spans="1:41" s="208" customFormat="1" ht="20.100000000000001" customHeight="1" x14ac:dyDescent="0.25">
      <c r="A465" s="34"/>
      <c r="B465" s="34"/>
      <c r="C465" s="34"/>
      <c r="D465" s="34"/>
      <c r="E465" s="34"/>
      <c r="F465" s="34"/>
      <c r="G465" s="34"/>
      <c r="H465" s="34"/>
      <c r="I465" s="34"/>
      <c r="J465" s="34"/>
      <c r="K465" s="34"/>
      <c r="L465" s="34"/>
      <c r="M465" s="34"/>
      <c r="N465" s="34"/>
      <c r="O465" s="34"/>
      <c r="P465" s="34"/>
      <c r="Q465" s="34"/>
      <c r="R465" s="34"/>
      <c r="W465" s="232">
        <f t="shared" si="58"/>
        <v>38</v>
      </c>
      <c r="X465" s="347">
        <f t="shared" si="59"/>
        <v>0</v>
      </c>
      <c r="Y465" s="347">
        <f t="shared" si="60"/>
        <v>0</v>
      </c>
      <c r="Z465" s="347">
        <f t="shared" si="61"/>
        <v>0</v>
      </c>
      <c r="AA465" s="348">
        <f t="shared" si="62"/>
        <v>0</v>
      </c>
      <c r="AB465" s="348">
        <f t="shared" si="63"/>
        <v>0</v>
      </c>
      <c r="AC465" s="347">
        <f t="shared" si="64"/>
        <v>0</v>
      </c>
      <c r="AD465" s="348">
        <f t="shared" si="65"/>
        <v>0</v>
      </c>
      <c r="AE465" s="209"/>
      <c r="AF465" s="209"/>
      <c r="AG465" s="209"/>
      <c r="AH465" s="227">
        <v>38</v>
      </c>
      <c r="AI465" s="209">
        <v>0</v>
      </c>
      <c r="AJ465" s="225">
        <v>0</v>
      </c>
      <c r="AK465" s="209">
        <v>0</v>
      </c>
      <c r="AL465" s="210">
        <f t="shared" si="55"/>
        <v>0</v>
      </c>
      <c r="AM465" s="210">
        <f t="shared" si="56"/>
        <v>0</v>
      </c>
      <c r="AN465" s="210">
        <v>0</v>
      </c>
      <c r="AO465" s="210">
        <f t="shared" si="57"/>
        <v>0</v>
      </c>
    </row>
    <row r="466" spans="1:41" s="208" customFormat="1" ht="20.100000000000001" customHeight="1" x14ac:dyDescent="0.25">
      <c r="A466" s="34"/>
      <c r="B466" s="34"/>
      <c r="C466" s="34"/>
      <c r="D466" s="34"/>
      <c r="E466" s="34"/>
      <c r="F466" s="34"/>
      <c r="G466" s="34"/>
      <c r="H466" s="34"/>
      <c r="I466" s="34"/>
      <c r="J466" s="34"/>
      <c r="K466" s="34"/>
      <c r="L466" s="34"/>
      <c r="M466" s="34"/>
      <c r="N466" s="34"/>
      <c r="O466" s="34"/>
      <c r="P466" s="34"/>
      <c r="Q466" s="34"/>
      <c r="R466" s="34"/>
      <c r="W466" s="232">
        <f t="shared" si="58"/>
        <v>39</v>
      </c>
      <c r="X466" s="347">
        <f t="shared" si="59"/>
        <v>0</v>
      </c>
      <c r="Y466" s="347">
        <f t="shared" si="60"/>
        <v>0</v>
      </c>
      <c r="Z466" s="347">
        <f t="shared" si="61"/>
        <v>0</v>
      </c>
      <c r="AA466" s="348">
        <f t="shared" si="62"/>
        <v>0</v>
      </c>
      <c r="AB466" s="348">
        <f t="shared" si="63"/>
        <v>0</v>
      </c>
      <c r="AC466" s="347">
        <f t="shared" si="64"/>
        <v>0</v>
      </c>
      <c r="AD466" s="348">
        <f t="shared" si="65"/>
        <v>0</v>
      </c>
      <c r="AE466" s="209"/>
      <c r="AF466" s="209"/>
      <c r="AG466" s="209"/>
      <c r="AH466" s="227">
        <v>39</v>
      </c>
      <c r="AI466" s="209">
        <v>0</v>
      </c>
      <c r="AJ466" s="225">
        <v>0</v>
      </c>
      <c r="AK466" s="209">
        <v>0</v>
      </c>
      <c r="AL466" s="210">
        <f t="shared" si="55"/>
        <v>0</v>
      </c>
      <c r="AM466" s="210">
        <f t="shared" si="56"/>
        <v>0</v>
      </c>
      <c r="AN466" s="210">
        <v>0</v>
      </c>
      <c r="AO466" s="210">
        <f t="shared" si="57"/>
        <v>0</v>
      </c>
    </row>
    <row r="467" spans="1:41" s="208" customFormat="1" ht="20.100000000000001" customHeight="1" x14ac:dyDescent="0.25">
      <c r="A467" s="34"/>
      <c r="B467" s="34"/>
      <c r="C467" s="34"/>
      <c r="D467" s="34"/>
      <c r="E467" s="34"/>
      <c r="F467" s="34"/>
      <c r="G467" s="34"/>
      <c r="H467" s="34"/>
      <c r="I467" s="34"/>
      <c r="J467" s="34"/>
      <c r="K467" s="34"/>
      <c r="L467" s="34"/>
      <c r="M467" s="34"/>
      <c r="N467" s="34"/>
      <c r="O467" s="34"/>
      <c r="P467" s="34"/>
      <c r="Q467" s="34"/>
      <c r="R467" s="34"/>
      <c r="W467" s="232">
        <f t="shared" si="58"/>
        <v>40</v>
      </c>
      <c r="X467" s="347">
        <f t="shared" si="59"/>
        <v>0</v>
      </c>
      <c r="Y467" s="347">
        <f t="shared" si="60"/>
        <v>0</v>
      </c>
      <c r="Z467" s="347">
        <f t="shared" si="61"/>
        <v>0</v>
      </c>
      <c r="AA467" s="348">
        <f t="shared" si="62"/>
        <v>0</v>
      </c>
      <c r="AB467" s="348">
        <f t="shared" si="63"/>
        <v>0</v>
      </c>
      <c r="AC467" s="347">
        <f t="shared" si="64"/>
        <v>0</v>
      </c>
      <c r="AD467" s="348">
        <f t="shared" si="65"/>
        <v>0</v>
      </c>
      <c r="AE467" s="209"/>
      <c r="AF467" s="209"/>
      <c r="AG467" s="209"/>
      <c r="AH467" s="227">
        <v>40</v>
      </c>
      <c r="AI467" s="209">
        <v>0</v>
      </c>
      <c r="AJ467" s="225">
        <v>0</v>
      </c>
      <c r="AK467" s="209">
        <v>0</v>
      </c>
      <c r="AL467" s="210">
        <f t="shared" si="55"/>
        <v>0</v>
      </c>
      <c r="AM467" s="210">
        <f t="shared" si="56"/>
        <v>0</v>
      </c>
      <c r="AN467" s="210">
        <v>0</v>
      </c>
      <c r="AO467" s="210">
        <f t="shared" si="57"/>
        <v>0</v>
      </c>
    </row>
    <row r="468" spans="1:41" s="208" customFormat="1" ht="20.100000000000001" customHeight="1" x14ac:dyDescent="0.25">
      <c r="A468" s="34"/>
      <c r="B468" s="34"/>
      <c r="C468" s="34"/>
      <c r="D468" s="34"/>
      <c r="E468" s="34"/>
      <c r="F468" s="34"/>
      <c r="G468" s="34"/>
      <c r="H468" s="34"/>
      <c r="I468" s="34"/>
      <c r="J468" s="34"/>
      <c r="K468" s="34"/>
      <c r="L468" s="34"/>
      <c r="M468" s="34"/>
      <c r="N468" s="34"/>
      <c r="O468" s="34"/>
      <c r="P468" s="34"/>
      <c r="Q468" s="34"/>
      <c r="R468" s="34"/>
      <c r="W468" s="232">
        <f t="shared" si="58"/>
        <v>41</v>
      </c>
      <c r="X468" s="347">
        <f t="shared" si="59"/>
        <v>0</v>
      </c>
      <c r="Y468" s="347">
        <f t="shared" si="60"/>
        <v>0</v>
      </c>
      <c r="Z468" s="347">
        <f t="shared" si="61"/>
        <v>0</v>
      </c>
      <c r="AA468" s="348">
        <f t="shared" si="62"/>
        <v>0</v>
      </c>
      <c r="AB468" s="348">
        <f t="shared" si="63"/>
        <v>0</v>
      </c>
      <c r="AC468" s="347">
        <f t="shared" si="64"/>
        <v>0</v>
      </c>
      <c r="AD468" s="348">
        <f t="shared" si="65"/>
        <v>0</v>
      </c>
      <c r="AE468" s="209"/>
      <c r="AF468" s="209"/>
      <c r="AG468" s="209"/>
      <c r="AH468" s="227">
        <v>41</v>
      </c>
      <c r="AI468" s="209">
        <v>0</v>
      </c>
      <c r="AJ468" s="225">
        <v>0</v>
      </c>
      <c r="AK468" s="209">
        <v>0</v>
      </c>
      <c r="AL468" s="210">
        <f t="shared" si="55"/>
        <v>0</v>
      </c>
      <c r="AM468" s="210">
        <f t="shared" si="56"/>
        <v>0</v>
      </c>
      <c r="AN468" s="210">
        <v>0</v>
      </c>
      <c r="AO468" s="210">
        <f t="shared" si="57"/>
        <v>0</v>
      </c>
    </row>
    <row r="469" spans="1:41" s="208" customFormat="1" ht="20.100000000000001" customHeight="1" x14ac:dyDescent="0.25">
      <c r="A469" s="34"/>
      <c r="B469" s="34"/>
      <c r="C469" s="34"/>
      <c r="D469" s="34"/>
      <c r="E469" s="34"/>
      <c r="F469" s="34"/>
      <c r="G469" s="34"/>
      <c r="H469" s="34"/>
      <c r="I469" s="34"/>
      <c r="J469" s="34"/>
      <c r="K469" s="34"/>
      <c r="L469" s="34"/>
      <c r="M469" s="34"/>
      <c r="N469" s="34"/>
      <c r="O469" s="34"/>
      <c r="P469" s="34"/>
      <c r="Q469" s="34"/>
      <c r="R469" s="34"/>
      <c r="W469" s="232">
        <f t="shared" si="58"/>
        <v>42</v>
      </c>
      <c r="X469" s="347">
        <f t="shared" si="59"/>
        <v>0</v>
      </c>
      <c r="Y469" s="347">
        <f t="shared" si="60"/>
        <v>0</v>
      </c>
      <c r="Z469" s="347">
        <f t="shared" si="61"/>
        <v>0</v>
      </c>
      <c r="AA469" s="348">
        <f t="shared" si="62"/>
        <v>0</v>
      </c>
      <c r="AB469" s="348">
        <f t="shared" si="63"/>
        <v>0</v>
      </c>
      <c r="AC469" s="347">
        <f t="shared" si="64"/>
        <v>0</v>
      </c>
      <c r="AD469" s="348">
        <f t="shared" si="65"/>
        <v>0</v>
      </c>
      <c r="AE469" s="209"/>
      <c r="AF469" s="209"/>
      <c r="AG469" s="209"/>
      <c r="AH469" s="227">
        <v>42</v>
      </c>
      <c r="AI469" s="209">
        <v>0</v>
      </c>
      <c r="AJ469" s="225">
        <v>0</v>
      </c>
      <c r="AK469" s="209">
        <v>0</v>
      </c>
      <c r="AL469" s="210">
        <f t="shared" si="55"/>
        <v>0</v>
      </c>
      <c r="AM469" s="210">
        <f t="shared" si="56"/>
        <v>0</v>
      </c>
      <c r="AN469" s="210">
        <v>0</v>
      </c>
      <c r="AO469" s="210">
        <f t="shared" si="57"/>
        <v>0</v>
      </c>
    </row>
    <row r="470" spans="1:41" s="208" customFormat="1" ht="20.100000000000001" customHeight="1" x14ac:dyDescent="0.25">
      <c r="A470" s="34"/>
      <c r="B470" s="34"/>
      <c r="C470" s="34"/>
      <c r="D470" s="34"/>
      <c r="E470" s="34"/>
      <c r="F470" s="34"/>
      <c r="G470" s="34"/>
      <c r="H470" s="34"/>
      <c r="I470" s="34"/>
      <c r="J470" s="34"/>
      <c r="K470" s="34"/>
      <c r="L470" s="34"/>
      <c r="M470" s="34"/>
      <c r="N470" s="34"/>
      <c r="O470" s="34"/>
      <c r="P470" s="34"/>
      <c r="Q470" s="34"/>
      <c r="R470" s="34"/>
      <c r="W470" s="232">
        <f t="shared" si="58"/>
        <v>43</v>
      </c>
      <c r="X470" s="347">
        <f t="shared" si="59"/>
        <v>0</v>
      </c>
      <c r="Y470" s="347">
        <f t="shared" si="60"/>
        <v>0</v>
      </c>
      <c r="Z470" s="347">
        <f t="shared" si="61"/>
        <v>0</v>
      </c>
      <c r="AA470" s="348">
        <f t="shared" si="62"/>
        <v>0</v>
      </c>
      <c r="AB470" s="348">
        <f t="shared" si="63"/>
        <v>0</v>
      </c>
      <c r="AC470" s="347">
        <f t="shared" si="64"/>
        <v>0</v>
      </c>
      <c r="AD470" s="348">
        <f t="shared" si="65"/>
        <v>0</v>
      </c>
      <c r="AE470" s="209"/>
      <c r="AF470" s="209"/>
      <c r="AG470" s="209"/>
      <c r="AH470" s="227">
        <v>43</v>
      </c>
      <c r="AI470" s="209">
        <v>0</v>
      </c>
      <c r="AJ470" s="225">
        <v>0</v>
      </c>
      <c r="AK470" s="209">
        <v>0</v>
      </c>
      <c r="AL470" s="210">
        <f t="shared" si="55"/>
        <v>0</v>
      </c>
      <c r="AM470" s="210">
        <f t="shared" si="56"/>
        <v>0</v>
      </c>
      <c r="AN470" s="210">
        <v>0</v>
      </c>
      <c r="AO470" s="210">
        <f t="shared" si="57"/>
        <v>0</v>
      </c>
    </row>
    <row r="471" spans="1:41" s="208" customFormat="1" ht="20.100000000000001" customHeight="1" x14ac:dyDescent="0.25">
      <c r="A471" s="34"/>
      <c r="B471" s="34"/>
      <c r="C471" s="34"/>
      <c r="D471" s="34"/>
      <c r="E471" s="34"/>
      <c r="F471" s="34"/>
      <c r="G471" s="34"/>
      <c r="H471" s="34"/>
      <c r="I471" s="34"/>
      <c r="J471" s="34"/>
      <c r="K471" s="34"/>
      <c r="L471" s="34"/>
      <c r="M471" s="34"/>
      <c r="N471" s="34"/>
      <c r="O471" s="34"/>
      <c r="P471" s="34"/>
      <c r="Q471" s="34"/>
      <c r="R471" s="34"/>
      <c r="W471" s="232">
        <f t="shared" si="58"/>
        <v>44</v>
      </c>
      <c r="X471" s="347">
        <f t="shared" si="59"/>
        <v>0</v>
      </c>
      <c r="Y471" s="347">
        <f t="shared" si="60"/>
        <v>0</v>
      </c>
      <c r="Z471" s="347">
        <f t="shared" si="61"/>
        <v>0</v>
      </c>
      <c r="AA471" s="348">
        <f t="shared" si="62"/>
        <v>0</v>
      </c>
      <c r="AB471" s="348">
        <f t="shared" si="63"/>
        <v>0</v>
      </c>
      <c r="AC471" s="347">
        <f t="shared" si="64"/>
        <v>0</v>
      </c>
      <c r="AD471" s="348">
        <f t="shared" si="65"/>
        <v>0</v>
      </c>
      <c r="AE471" s="209"/>
      <c r="AF471" s="209"/>
      <c r="AG471" s="209"/>
      <c r="AH471" s="227">
        <v>44</v>
      </c>
      <c r="AI471" s="209">
        <v>0</v>
      </c>
      <c r="AJ471" s="225">
        <v>0</v>
      </c>
      <c r="AK471" s="209">
        <v>0</v>
      </c>
      <c r="AL471" s="210">
        <f t="shared" si="55"/>
        <v>0</v>
      </c>
      <c r="AM471" s="210">
        <f t="shared" si="56"/>
        <v>0</v>
      </c>
      <c r="AN471" s="210">
        <v>0</v>
      </c>
      <c r="AO471" s="210">
        <f t="shared" si="57"/>
        <v>0</v>
      </c>
    </row>
    <row r="472" spans="1:41" s="208" customFormat="1" ht="20.100000000000001" customHeight="1" x14ac:dyDescent="0.25">
      <c r="A472" s="34"/>
      <c r="B472" s="34"/>
      <c r="C472" s="34"/>
      <c r="D472" s="34"/>
      <c r="E472" s="34"/>
      <c r="F472" s="34"/>
      <c r="G472" s="34"/>
      <c r="H472" s="34"/>
      <c r="I472" s="34"/>
      <c r="J472" s="34"/>
      <c r="K472" s="34"/>
      <c r="L472" s="34"/>
      <c r="M472" s="34"/>
      <c r="N472" s="34"/>
      <c r="O472" s="34"/>
      <c r="P472" s="34"/>
      <c r="Q472" s="34"/>
      <c r="R472" s="34"/>
      <c r="W472" s="232">
        <f t="shared" si="58"/>
        <v>45</v>
      </c>
      <c r="X472" s="347">
        <f t="shared" si="59"/>
        <v>0</v>
      </c>
      <c r="Y472" s="347">
        <f t="shared" si="60"/>
        <v>0</v>
      </c>
      <c r="Z472" s="347">
        <f t="shared" si="61"/>
        <v>0</v>
      </c>
      <c r="AA472" s="348">
        <f t="shared" si="62"/>
        <v>0</v>
      </c>
      <c r="AB472" s="348">
        <f t="shared" si="63"/>
        <v>0</v>
      </c>
      <c r="AC472" s="347">
        <f t="shared" si="64"/>
        <v>0</v>
      </c>
      <c r="AD472" s="348">
        <f t="shared" si="65"/>
        <v>0</v>
      </c>
      <c r="AE472" s="209"/>
      <c r="AF472" s="209"/>
      <c r="AG472" s="209"/>
      <c r="AH472" s="227">
        <v>45</v>
      </c>
      <c r="AI472" s="209">
        <v>0</v>
      </c>
      <c r="AJ472" s="225">
        <v>0</v>
      </c>
      <c r="AK472" s="209">
        <v>0</v>
      </c>
      <c r="AL472" s="210">
        <f t="shared" si="55"/>
        <v>0</v>
      </c>
      <c r="AM472" s="210">
        <f t="shared" si="56"/>
        <v>0</v>
      </c>
      <c r="AN472" s="210">
        <v>0</v>
      </c>
      <c r="AO472" s="210">
        <f t="shared" si="57"/>
        <v>0</v>
      </c>
    </row>
    <row r="473" spans="1:41" s="208" customFormat="1" ht="20.100000000000001" customHeight="1" x14ac:dyDescent="0.25">
      <c r="A473" s="34"/>
      <c r="B473" s="34"/>
      <c r="C473" s="34"/>
      <c r="D473" s="34"/>
      <c r="E473" s="34"/>
      <c r="F473" s="34"/>
      <c r="G473" s="34"/>
      <c r="H473" s="34"/>
      <c r="I473" s="34"/>
      <c r="J473" s="34"/>
      <c r="K473" s="34"/>
      <c r="L473" s="34"/>
      <c r="M473" s="34"/>
      <c r="N473" s="34"/>
      <c r="O473" s="34"/>
      <c r="P473" s="34"/>
      <c r="Q473" s="34"/>
      <c r="R473" s="34"/>
      <c r="W473" s="232">
        <f t="shared" si="58"/>
        <v>46</v>
      </c>
      <c r="X473" s="347">
        <f t="shared" si="59"/>
        <v>0</v>
      </c>
      <c r="Y473" s="347">
        <f t="shared" si="60"/>
        <v>0</v>
      </c>
      <c r="Z473" s="347">
        <f t="shared" si="61"/>
        <v>0</v>
      </c>
      <c r="AA473" s="348">
        <f t="shared" si="62"/>
        <v>0</v>
      </c>
      <c r="AB473" s="348">
        <f t="shared" si="63"/>
        <v>0</v>
      </c>
      <c r="AC473" s="347">
        <f t="shared" si="64"/>
        <v>0</v>
      </c>
      <c r="AD473" s="348">
        <f t="shared" si="65"/>
        <v>0</v>
      </c>
      <c r="AE473" s="209"/>
      <c r="AF473" s="209"/>
      <c r="AG473" s="209"/>
      <c r="AH473" s="227">
        <v>46</v>
      </c>
      <c r="AI473" s="209">
        <v>0</v>
      </c>
      <c r="AJ473" s="225">
        <v>0</v>
      </c>
      <c r="AK473" s="209">
        <v>0</v>
      </c>
      <c r="AL473" s="210">
        <f t="shared" si="55"/>
        <v>0</v>
      </c>
      <c r="AM473" s="210">
        <f t="shared" si="56"/>
        <v>0</v>
      </c>
      <c r="AN473" s="210">
        <v>0</v>
      </c>
      <c r="AO473" s="210">
        <f t="shared" si="57"/>
        <v>0</v>
      </c>
    </row>
    <row r="474" spans="1:41" s="208" customFormat="1" ht="20.100000000000001" customHeight="1" x14ac:dyDescent="0.25">
      <c r="A474" s="34"/>
      <c r="B474" s="34"/>
      <c r="C474" s="34"/>
      <c r="D474" s="34"/>
      <c r="E474" s="34"/>
      <c r="F474" s="34"/>
      <c r="G474" s="34"/>
      <c r="H474" s="34"/>
      <c r="I474" s="34"/>
      <c r="J474" s="34"/>
      <c r="K474" s="34"/>
      <c r="L474" s="34"/>
      <c r="M474" s="34"/>
      <c r="N474" s="34"/>
      <c r="O474" s="34"/>
      <c r="P474" s="34"/>
      <c r="Q474" s="34"/>
      <c r="R474" s="34"/>
      <c r="W474" s="232">
        <f t="shared" si="58"/>
        <v>47</v>
      </c>
      <c r="X474" s="347">
        <f t="shared" si="59"/>
        <v>0</v>
      </c>
      <c r="Y474" s="347">
        <f t="shared" si="60"/>
        <v>0</v>
      </c>
      <c r="Z474" s="347">
        <f t="shared" si="61"/>
        <v>0</v>
      </c>
      <c r="AA474" s="348">
        <f t="shared" si="62"/>
        <v>0</v>
      </c>
      <c r="AB474" s="348">
        <f t="shared" si="63"/>
        <v>0</v>
      </c>
      <c r="AC474" s="347">
        <f t="shared" si="64"/>
        <v>0</v>
      </c>
      <c r="AD474" s="348">
        <f t="shared" si="65"/>
        <v>0</v>
      </c>
      <c r="AE474" s="209"/>
      <c r="AF474" s="209"/>
      <c r="AG474" s="209"/>
      <c r="AH474" s="227">
        <v>47</v>
      </c>
      <c r="AI474" s="209">
        <v>0</v>
      </c>
      <c r="AJ474" s="225">
        <v>0</v>
      </c>
      <c r="AK474" s="209">
        <v>0</v>
      </c>
      <c r="AL474" s="210">
        <f t="shared" si="55"/>
        <v>0</v>
      </c>
      <c r="AM474" s="210">
        <f t="shared" si="56"/>
        <v>0</v>
      </c>
      <c r="AN474" s="210">
        <v>0</v>
      </c>
      <c r="AO474" s="210">
        <f t="shared" si="57"/>
        <v>0</v>
      </c>
    </row>
    <row r="475" spans="1:41" s="208" customFormat="1" ht="20.100000000000001" customHeight="1" x14ac:dyDescent="0.25">
      <c r="A475" s="34"/>
      <c r="B475" s="34"/>
      <c r="C475" s="34"/>
      <c r="D475" s="34"/>
      <c r="E475" s="34"/>
      <c r="F475" s="34"/>
      <c r="G475" s="34"/>
      <c r="H475" s="34"/>
      <c r="I475" s="34"/>
      <c r="J475" s="34"/>
      <c r="K475" s="34"/>
      <c r="L475" s="34"/>
      <c r="M475" s="34"/>
      <c r="N475" s="34"/>
      <c r="O475" s="34"/>
      <c r="P475" s="34"/>
      <c r="Q475" s="34"/>
      <c r="R475" s="34"/>
      <c r="W475" s="232">
        <f t="shared" si="58"/>
        <v>48</v>
      </c>
      <c r="X475" s="347">
        <f t="shared" si="59"/>
        <v>0</v>
      </c>
      <c r="Y475" s="347">
        <f t="shared" si="60"/>
        <v>0</v>
      </c>
      <c r="Z475" s="347">
        <f t="shared" si="61"/>
        <v>0</v>
      </c>
      <c r="AA475" s="348">
        <f t="shared" si="62"/>
        <v>0</v>
      </c>
      <c r="AB475" s="348">
        <f t="shared" si="63"/>
        <v>0</v>
      </c>
      <c r="AC475" s="347">
        <f t="shared" si="64"/>
        <v>0</v>
      </c>
      <c r="AD475" s="348">
        <f t="shared" si="65"/>
        <v>0</v>
      </c>
      <c r="AE475" s="209"/>
      <c r="AF475" s="209"/>
      <c r="AG475" s="209"/>
      <c r="AH475" s="227">
        <v>48</v>
      </c>
      <c r="AI475" s="209">
        <v>0</v>
      </c>
      <c r="AJ475" s="225">
        <v>0</v>
      </c>
      <c r="AK475" s="209">
        <v>0</v>
      </c>
      <c r="AL475" s="210">
        <f t="shared" si="55"/>
        <v>0</v>
      </c>
      <c r="AM475" s="210">
        <f t="shared" si="56"/>
        <v>0</v>
      </c>
      <c r="AN475" s="210">
        <v>0</v>
      </c>
      <c r="AO475" s="210">
        <f t="shared" si="57"/>
        <v>0</v>
      </c>
    </row>
    <row r="476" spans="1:41" s="208" customFormat="1" ht="20.100000000000001" customHeight="1" x14ac:dyDescent="0.25">
      <c r="A476" s="34"/>
      <c r="B476" s="34"/>
      <c r="C476" s="34"/>
      <c r="D476" s="34"/>
      <c r="E476" s="34"/>
      <c r="F476" s="34"/>
      <c r="G476" s="34"/>
      <c r="H476" s="34"/>
      <c r="I476" s="34"/>
      <c r="J476" s="34"/>
      <c r="K476" s="34"/>
      <c r="L476" s="34"/>
      <c r="M476" s="34"/>
      <c r="N476" s="34"/>
      <c r="O476" s="34"/>
      <c r="P476" s="34"/>
      <c r="Q476" s="34"/>
      <c r="R476" s="34"/>
      <c r="W476" s="232">
        <f t="shared" si="58"/>
        <v>49</v>
      </c>
      <c r="X476" s="347">
        <f t="shared" si="59"/>
        <v>0</v>
      </c>
      <c r="Y476" s="347">
        <f t="shared" si="60"/>
        <v>0</v>
      </c>
      <c r="Z476" s="347">
        <f t="shared" si="61"/>
        <v>0</v>
      </c>
      <c r="AA476" s="348">
        <f t="shared" si="62"/>
        <v>0</v>
      </c>
      <c r="AB476" s="348">
        <f t="shared" si="63"/>
        <v>0</v>
      </c>
      <c r="AC476" s="347">
        <f t="shared" si="64"/>
        <v>0</v>
      </c>
      <c r="AD476" s="348">
        <f t="shared" si="65"/>
        <v>0</v>
      </c>
      <c r="AE476" s="209"/>
      <c r="AF476" s="209"/>
      <c r="AG476" s="209"/>
      <c r="AH476" s="227">
        <v>49</v>
      </c>
      <c r="AI476" s="209">
        <v>0</v>
      </c>
      <c r="AJ476" s="225">
        <v>0</v>
      </c>
      <c r="AK476" s="209">
        <v>0</v>
      </c>
      <c r="AL476" s="210">
        <f t="shared" si="55"/>
        <v>0</v>
      </c>
      <c r="AM476" s="210">
        <f t="shared" si="56"/>
        <v>0</v>
      </c>
      <c r="AN476" s="210">
        <v>0</v>
      </c>
      <c r="AO476" s="210">
        <f t="shared" si="57"/>
        <v>0</v>
      </c>
    </row>
    <row r="477" spans="1:41" s="208" customFormat="1" ht="20.100000000000001" customHeight="1" x14ac:dyDescent="0.25">
      <c r="A477" s="34"/>
      <c r="B477" s="34"/>
      <c r="C477" s="34"/>
      <c r="D477" s="34"/>
      <c r="E477" s="34"/>
      <c r="F477" s="34"/>
      <c r="G477" s="34"/>
      <c r="H477" s="34"/>
      <c r="I477" s="34"/>
      <c r="J477" s="34"/>
      <c r="K477" s="34"/>
      <c r="L477" s="34"/>
      <c r="M477" s="34"/>
      <c r="N477" s="34"/>
      <c r="O477" s="34"/>
      <c r="P477" s="34"/>
      <c r="Q477" s="34"/>
      <c r="R477" s="34"/>
      <c r="W477" s="232">
        <f t="shared" si="58"/>
        <v>50</v>
      </c>
      <c r="X477" s="347">
        <f t="shared" si="59"/>
        <v>0</v>
      </c>
      <c r="Y477" s="347">
        <f t="shared" si="60"/>
        <v>0</v>
      </c>
      <c r="Z477" s="347">
        <f t="shared" si="61"/>
        <v>0</v>
      </c>
      <c r="AA477" s="348">
        <f t="shared" si="62"/>
        <v>0</v>
      </c>
      <c r="AB477" s="348">
        <f t="shared" si="63"/>
        <v>0</v>
      </c>
      <c r="AC477" s="347">
        <f t="shared" si="64"/>
        <v>0</v>
      </c>
      <c r="AD477" s="348">
        <f t="shared" si="65"/>
        <v>0</v>
      </c>
      <c r="AE477" s="209"/>
      <c r="AF477" s="209"/>
      <c r="AG477" s="209"/>
      <c r="AH477" s="227">
        <v>50</v>
      </c>
      <c r="AI477" s="209">
        <v>0</v>
      </c>
      <c r="AJ477" s="225">
        <v>0</v>
      </c>
      <c r="AK477" s="209">
        <v>0</v>
      </c>
      <c r="AL477" s="210">
        <f t="shared" si="55"/>
        <v>0</v>
      </c>
      <c r="AM477" s="210">
        <f t="shared" si="56"/>
        <v>0</v>
      </c>
      <c r="AN477" s="210">
        <v>0</v>
      </c>
      <c r="AO477" s="210">
        <f t="shared" si="57"/>
        <v>0</v>
      </c>
    </row>
    <row r="478" spans="1:41" s="208" customFormat="1" ht="20.100000000000001" customHeight="1" x14ac:dyDescent="0.25">
      <c r="A478" s="34"/>
      <c r="B478" s="34"/>
      <c r="C478" s="34"/>
      <c r="D478" s="34"/>
      <c r="E478" s="34"/>
      <c r="F478" s="34"/>
      <c r="G478" s="34"/>
      <c r="H478" s="34"/>
      <c r="I478" s="34"/>
      <c r="J478" s="34"/>
      <c r="K478" s="34"/>
      <c r="L478" s="34"/>
      <c r="M478" s="34"/>
      <c r="N478" s="34"/>
      <c r="O478" s="34"/>
      <c r="P478" s="34"/>
      <c r="Q478" s="34"/>
      <c r="R478" s="34"/>
      <c r="W478" s="232">
        <f t="shared" si="58"/>
        <v>51</v>
      </c>
      <c r="X478" s="347">
        <f t="shared" si="59"/>
        <v>0</v>
      </c>
      <c r="Y478" s="347">
        <f t="shared" si="60"/>
        <v>0</v>
      </c>
      <c r="Z478" s="347">
        <f t="shared" si="61"/>
        <v>0</v>
      </c>
      <c r="AA478" s="348">
        <f t="shared" si="62"/>
        <v>0</v>
      </c>
      <c r="AB478" s="348">
        <f t="shared" si="63"/>
        <v>0</v>
      </c>
      <c r="AC478" s="347">
        <f t="shared" si="64"/>
        <v>0</v>
      </c>
      <c r="AD478" s="348">
        <f t="shared" si="65"/>
        <v>0</v>
      </c>
      <c r="AE478" s="209"/>
      <c r="AF478" s="209"/>
      <c r="AG478" s="209"/>
      <c r="AH478" s="227">
        <v>51</v>
      </c>
      <c r="AI478" s="209">
        <v>0</v>
      </c>
      <c r="AJ478" s="225">
        <v>0</v>
      </c>
      <c r="AK478" s="209">
        <v>0</v>
      </c>
      <c r="AL478" s="210">
        <f t="shared" si="55"/>
        <v>0</v>
      </c>
      <c r="AM478" s="210">
        <f t="shared" si="56"/>
        <v>0</v>
      </c>
      <c r="AN478" s="210">
        <v>0</v>
      </c>
      <c r="AO478" s="210">
        <f t="shared" si="57"/>
        <v>0</v>
      </c>
    </row>
    <row r="479" spans="1:41" s="208" customFormat="1" ht="20.100000000000001" customHeight="1" x14ac:dyDescent="0.25">
      <c r="A479" s="34"/>
      <c r="B479" s="34"/>
      <c r="C479" s="34"/>
      <c r="D479" s="34"/>
      <c r="E479" s="34"/>
      <c r="F479" s="34"/>
      <c r="G479" s="34"/>
      <c r="H479" s="34"/>
      <c r="I479" s="34"/>
      <c r="J479" s="34"/>
      <c r="K479" s="34"/>
      <c r="L479" s="34"/>
      <c r="M479" s="34"/>
      <c r="N479" s="34"/>
      <c r="O479" s="34"/>
      <c r="P479" s="34"/>
      <c r="Q479" s="34"/>
      <c r="R479" s="34"/>
      <c r="W479" s="232">
        <f t="shared" si="58"/>
        <v>52</v>
      </c>
      <c r="X479" s="347">
        <f t="shared" si="59"/>
        <v>0</v>
      </c>
      <c r="Y479" s="347">
        <f t="shared" si="60"/>
        <v>0</v>
      </c>
      <c r="Z479" s="347">
        <f t="shared" si="61"/>
        <v>0</v>
      </c>
      <c r="AA479" s="348">
        <f t="shared" si="62"/>
        <v>0</v>
      </c>
      <c r="AB479" s="348">
        <f t="shared" si="63"/>
        <v>0</v>
      </c>
      <c r="AC479" s="347">
        <f t="shared" si="64"/>
        <v>0</v>
      </c>
      <c r="AD479" s="348">
        <f t="shared" si="65"/>
        <v>0</v>
      </c>
      <c r="AE479" s="209"/>
      <c r="AF479" s="209"/>
      <c r="AG479" s="209"/>
      <c r="AH479" s="227">
        <v>52</v>
      </c>
      <c r="AI479" s="209">
        <v>0</v>
      </c>
      <c r="AJ479" s="225">
        <v>0</v>
      </c>
      <c r="AK479" s="209">
        <v>0</v>
      </c>
      <c r="AL479" s="210">
        <f t="shared" si="55"/>
        <v>0</v>
      </c>
      <c r="AM479" s="210">
        <f t="shared" si="56"/>
        <v>0</v>
      </c>
      <c r="AN479" s="210">
        <v>0</v>
      </c>
      <c r="AO479" s="210">
        <f t="shared" si="57"/>
        <v>0</v>
      </c>
    </row>
    <row r="480" spans="1:41" s="208" customFormat="1" ht="20.100000000000001" customHeight="1" x14ac:dyDescent="0.25">
      <c r="A480" s="34"/>
      <c r="B480" s="34"/>
      <c r="C480" s="34"/>
      <c r="D480" s="34"/>
      <c r="E480" s="34"/>
      <c r="F480" s="34"/>
      <c r="G480" s="34"/>
      <c r="H480" s="34"/>
      <c r="I480" s="34"/>
      <c r="J480" s="34"/>
      <c r="K480" s="34"/>
      <c r="L480" s="34"/>
      <c r="M480" s="34"/>
      <c r="N480" s="34"/>
      <c r="O480" s="34"/>
      <c r="P480" s="34"/>
      <c r="Q480" s="34"/>
      <c r="R480" s="34"/>
      <c r="W480" s="232">
        <f t="shared" si="58"/>
        <v>53</v>
      </c>
      <c r="X480" s="347">
        <f t="shared" si="59"/>
        <v>0</v>
      </c>
      <c r="Y480" s="347">
        <f t="shared" si="60"/>
        <v>0</v>
      </c>
      <c r="Z480" s="347">
        <f t="shared" si="61"/>
        <v>0</v>
      </c>
      <c r="AA480" s="348">
        <f t="shared" si="62"/>
        <v>0</v>
      </c>
      <c r="AB480" s="348">
        <f t="shared" si="63"/>
        <v>0</v>
      </c>
      <c r="AC480" s="347">
        <f t="shared" si="64"/>
        <v>0</v>
      </c>
      <c r="AD480" s="348">
        <f t="shared" si="65"/>
        <v>0</v>
      </c>
      <c r="AE480" s="209"/>
      <c r="AF480" s="209"/>
      <c r="AG480" s="209"/>
      <c r="AH480" s="227">
        <v>53</v>
      </c>
      <c r="AI480" s="209">
        <v>0</v>
      </c>
      <c r="AJ480" s="225">
        <v>0</v>
      </c>
      <c r="AK480" s="209">
        <v>0</v>
      </c>
      <c r="AL480" s="210">
        <f t="shared" si="55"/>
        <v>0</v>
      </c>
      <c r="AM480" s="210">
        <f t="shared" si="56"/>
        <v>0</v>
      </c>
      <c r="AN480" s="210">
        <v>0</v>
      </c>
      <c r="AO480" s="210">
        <f t="shared" si="57"/>
        <v>0</v>
      </c>
    </row>
    <row r="481" spans="1:41" s="208" customFormat="1" ht="20.100000000000001" customHeight="1" x14ac:dyDescent="0.25">
      <c r="A481" s="34"/>
      <c r="B481" s="34"/>
      <c r="C481" s="34"/>
      <c r="D481" s="34"/>
      <c r="E481" s="34"/>
      <c r="F481" s="34"/>
      <c r="G481" s="34"/>
      <c r="H481" s="34"/>
      <c r="I481" s="34"/>
      <c r="J481" s="34"/>
      <c r="K481" s="34"/>
      <c r="L481" s="34"/>
      <c r="M481" s="34"/>
      <c r="N481" s="34"/>
      <c r="O481" s="34"/>
      <c r="P481" s="34"/>
      <c r="Q481" s="34"/>
      <c r="R481" s="34"/>
      <c r="W481" s="232">
        <f t="shared" si="58"/>
        <v>54</v>
      </c>
      <c r="X481" s="347">
        <f t="shared" si="59"/>
        <v>0</v>
      </c>
      <c r="Y481" s="347">
        <f t="shared" si="60"/>
        <v>0</v>
      </c>
      <c r="Z481" s="347">
        <f t="shared" si="61"/>
        <v>0</v>
      </c>
      <c r="AA481" s="348">
        <f t="shared" si="62"/>
        <v>0</v>
      </c>
      <c r="AB481" s="348">
        <f t="shared" si="63"/>
        <v>0</v>
      </c>
      <c r="AC481" s="347">
        <f t="shared" si="64"/>
        <v>0</v>
      </c>
      <c r="AD481" s="348">
        <f t="shared" si="65"/>
        <v>0</v>
      </c>
      <c r="AE481" s="209"/>
      <c r="AF481" s="209"/>
      <c r="AG481" s="209"/>
      <c r="AH481" s="227">
        <v>54</v>
      </c>
      <c r="AI481" s="209">
        <v>0</v>
      </c>
      <c r="AJ481" s="225">
        <v>0</v>
      </c>
      <c r="AK481" s="209">
        <v>0</v>
      </c>
      <c r="AL481" s="210">
        <f t="shared" si="55"/>
        <v>0</v>
      </c>
      <c r="AM481" s="210">
        <f t="shared" si="56"/>
        <v>0</v>
      </c>
      <c r="AN481" s="210">
        <v>0</v>
      </c>
      <c r="AO481" s="210">
        <f t="shared" si="57"/>
        <v>0</v>
      </c>
    </row>
    <row r="482" spans="1:41" s="208" customFormat="1" ht="20.100000000000001" customHeight="1" x14ac:dyDescent="0.25">
      <c r="A482" s="34"/>
      <c r="B482" s="34"/>
      <c r="C482" s="34"/>
      <c r="D482" s="34"/>
      <c r="E482" s="34"/>
      <c r="F482" s="34"/>
      <c r="G482" s="34"/>
      <c r="H482" s="34"/>
      <c r="I482" s="34"/>
      <c r="J482" s="34"/>
      <c r="K482" s="34"/>
      <c r="L482" s="34"/>
      <c r="M482" s="34"/>
      <c r="N482" s="34"/>
      <c r="O482" s="34"/>
      <c r="P482" s="34"/>
      <c r="Q482" s="34"/>
      <c r="R482" s="34"/>
      <c r="W482" s="232">
        <f t="shared" si="58"/>
        <v>55</v>
      </c>
      <c r="X482" s="347">
        <f t="shared" si="59"/>
        <v>0</v>
      </c>
      <c r="Y482" s="347">
        <f t="shared" si="60"/>
        <v>0</v>
      </c>
      <c r="Z482" s="347">
        <f t="shared" si="61"/>
        <v>0</v>
      </c>
      <c r="AA482" s="348">
        <f t="shared" si="62"/>
        <v>0</v>
      </c>
      <c r="AB482" s="348">
        <f t="shared" si="63"/>
        <v>0</v>
      </c>
      <c r="AC482" s="347">
        <f t="shared" si="64"/>
        <v>0</v>
      </c>
      <c r="AD482" s="348">
        <f t="shared" si="65"/>
        <v>0</v>
      </c>
      <c r="AE482" s="209"/>
      <c r="AF482" s="209"/>
      <c r="AG482" s="209"/>
      <c r="AH482" s="227">
        <v>55</v>
      </c>
      <c r="AI482" s="209">
        <v>0</v>
      </c>
      <c r="AJ482" s="225">
        <v>0</v>
      </c>
      <c r="AK482" s="209">
        <v>0</v>
      </c>
      <c r="AL482" s="210">
        <f t="shared" si="55"/>
        <v>0</v>
      </c>
      <c r="AM482" s="210">
        <f t="shared" si="56"/>
        <v>0</v>
      </c>
      <c r="AN482" s="210">
        <v>0</v>
      </c>
      <c r="AO482" s="210">
        <f t="shared" si="57"/>
        <v>0</v>
      </c>
    </row>
    <row r="483" spans="1:41" s="208" customFormat="1" ht="20.100000000000001" customHeight="1" x14ac:dyDescent="0.25">
      <c r="A483" s="34"/>
      <c r="B483" s="34"/>
      <c r="C483" s="34"/>
      <c r="D483" s="34"/>
      <c r="E483" s="34"/>
      <c r="F483" s="34"/>
      <c r="G483" s="34"/>
      <c r="H483" s="34"/>
      <c r="I483" s="34"/>
      <c r="J483" s="34"/>
      <c r="K483" s="34"/>
      <c r="L483" s="34"/>
      <c r="M483" s="34"/>
      <c r="N483" s="34"/>
      <c r="O483" s="34"/>
      <c r="P483" s="34"/>
      <c r="Q483" s="34"/>
      <c r="R483" s="34"/>
      <c r="W483" s="232">
        <f t="shared" si="58"/>
        <v>56</v>
      </c>
      <c r="X483" s="347">
        <f t="shared" si="59"/>
        <v>0</v>
      </c>
      <c r="Y483" s="347">
        <f t="shared" si="60"/>
        <v>0</v>
      </c>
      <c r="Z483" s="347">
        <f t="shared" si="61"/>
        <v>0</v>
      </c>
      <c r="AA483" s="348">
        <f t="shared" si="62"/>
        <v>0</v>
      </c>
      <c r="AB483" s="348">
        <f t="shared" si="63"/>
        <v>0</v>
      </c>
      <c r="AC483" s="347">
        <f t="shared" si="64"/>
        <v>0</v>
      </c>
      <c r="AD483" s="348">
        <f t="shared" si="65"/>
        <v>0</v>
      </c>
      <c r="AE483" s="209"/>
      <c r="AF483" s="209"/>
      <c r="AG483" s="209"/>
      <c r="AH483" s="227">
        <v>56</v>
      </c>
      <c r="AI483" s="209">
        <v>0</v>
      </c>
      <c r="AJ483" s="225">
        <v>0</v>
      </c>
      <c r="AK483" s="209">
        <v>0</v>
      </c>
      <c r="AL483" s="210">
        <f t="shared" si="55"/>
        <v>0</v>
      </c>
      <c r="AM483" s="210">
        <f t="shared" si="56"/>
        <v>0</v>
      </c>
      <c r="AN483" s="210">
        <v>0</v>
      </c>
      <c r="AO483" s="210">
        <f t="shared" si="57"/>
        <v>0</v>
      </c>
    </row>
    <row r="484" spans="1:41" ht="20.100000000000001" customHeight="1" x14ac:dyDescent="0.25">
      <c r="W484" s="232">
        <f t="shared" si="58"/>
        <v>57</v>
      </c>
      <c r="X484" s="347">
        <f t="shared" si="59"/>
        <v>0</v>
      </c>
      <c r="Y484" s="347">
        <f t="shared" si="60"/>
        <v>0</v>
      </c>
      <c r="Z484" s="347">
        <f t="shared" si="61"/>
        <v>0</v>
      </c>
      <c r="AA484" s="348">
        <f t="shared" si="62"/>
        <v>0</v>
      </c>
      <c r="AB484" s="348">
        <f t="shared" si="63"/>
        <v>0</v>
      </c>
      <c r="AC484" s="347">
        <f t="shared" si="64"/>
        <v>0</v>
      </c>
      <c r="AD484" s="348">
        <f t="shared" si="65"/>
        <v>0</v>
      </c>
      <c r="AH484" s="227">
        <v>57</v>
      </c>
      <c r="AI484" s="209">
        <v>0</v>
      </c>
      <c r="AJ484" s="225">
        <v>0</v>
      </c>
      <c r="AK484" s="209">
        <v>0</v>
      </c>
      <c r="AL484" s="210">
        <f t="shared" si="55"/>
        <v>0</v>
      </c>
      <c r="AM484" s="210">
        <f t="shared" si="56"/>
        <v>0</v>
      </c>
      <c r="AN484" s="210">
        <v>0</v>
      </c>
      <c r="AO484" s="210">
        <f t="shared" si="57"/>
        <v>0</v>
      </c>
    </row>
    <row r="485" spans="1:41" ht="20.100000000000001" customHeight="1" x14ac:dyDescent="0.25">
      <c r="W485" s="232">
        <f t="shared" si="58"/>
        <v>58</v>
      </c>
      <c r="X485" s="347">
        <f t="shared" si="59"/>
        <v>0</v>
      </c>
      <c r="Y485" s="347">
        <f t="shared" si="60"/>
        <v>0</v>
      </c>
      <c r="Z485" s="347">
        <f t="shared" si="61"/>
        <v>0</v>
      </c>
      <c r="AA485" s="348">
        <f t="shared" si="62"/>
        <v>0</v>
      </c>
      <c r="AB485" s="348">
        <f t="shared" si="63"/>
        <v>0</v>
      </c>
      <c r="AC485" s="347">
        <f t="shared" si="64"/>
        <v>0</v>
      </c>
      <c r="AD485" s="348">
        <f t="shared" si="65"/>
        <v>0</v>
      </c>
      <c r="AH485" s="227">
        <v>58</v>
      </c>
      <c r="AI485" s="209">
        <v>0</v>
      </c>
      <c r="AJ485" s="225">
        <v>0</v>
      </c>
      <c r="AK485" s="209">
        <v>0</v>
      </c>
      <c r="AL485" s="210">
        <f t="shared" si="55"/>
        <v>0</v>
      </c>
      <c r="AM485" s="210">
        <f t="shared" si="56"/>
        <v>0</v>
      </c>
      <c r="AN485" s="210">
        <v>0</v>
      </c>
      <c r="AO485" s="210">
        <f t="shared" si="57"/>
        <v>0</v>
      </c>
    </row>
    <row r="486" spans="1:41" ht="20.100000000000001" customHeight="1" x14ac:dyDescent="0.25">
      <c r="W486" s="232">
        <f t="shared" si="58"/>
        <v>59</v>
      </c>
      <c r="X486" s="347">
        <f t="shared" si="59"/>
        <v>0</v>
      </c>
      <c r="Y486" s="347">
        <f t="shared" si="60"/>
        <v>0</v>
      </c>
      <c r="Z486" s="347">
        <f t="shared" si="61"/>
        <v>0</v>
      </c>
      <c r="AA486" s="348">
        <f t="shared" si="62"/>
        <v>0</v>
      </c>
      <c r="AB486" s="348">
        <f t="shared" si="63"/>
        <v>0</v>
      </c>
      <c r="AC486" s="347">
        <f t="shared" si="64"/>
        <v>0</v>
      </c>
      <c r="AD486" s="348">
        <f t="shared" si="65"/>
        <v>0</v>
      </c>
      <c r="AH486" s="227">
        <v>59</v>
      </c>
      <c r="AI486" s="209">
        <v>0</v>
      </c>
      <c r="AJ486" s="225">
        <v>0</v>
      </c>
      <c r="AK486" s="209">
        <v>0</v>
      </c>
      <c r="AL486" s="210">
        <f t="shared" si="55"/>
        <v>0</v>
      </c>
      <c r="AM486" s="210">
        <f t="shared" si="56"/>
        <v>0</v>
      </c>
      <c r="AN486" s="210">
        <v>0</v>
      </c>
      <c r="AO486" s="210">
        <f t="shared" si="57"/>
        <v>0</v>
      </c>
    </row>
    <row r="487" spans="1:41" ht="20.100000000000001" customHeight="1" x14ac:dyDescent="0.25">
      <c r="W487" s="232">
        <f t="shared" si="58"/>
        <v>60</v>
      </c>
      <c r="X487" s="347">
        <f t="shared" si="59"/>
        <v>0</v>
      </c>
      <c r="Y487" s="347">
        <f t="shared" si="60"/>
        <v>0</v>
      </c>
      <c r="Z487" s="347">
        <f t="shared" si="61"/>
        <v>0</v>
      </c>
      <c r="AA487" s="348">
        <f t="shared" si="62"/>
        <v>0</v>
      </c>
      <c r="AB487" s="348">
        <f t="shared" si="63"/>
        <v>0</v>
      </c>
      <c r="AC487" s="347">
        <f t="shared" si="64"/>
        <v>0</v>
      </c>
      <c r="AD487" s="348">
        <f t="shared" si="65"/>
        <v>0</v>
      </c>
      <c r="AH487" s="227">
        <v>60</v>
      </c>
      <c r="AI487" s="209">
        <v>0</v>
      </c>
      <c r="AJ487" s="225">
        <v>0</v>
      </c>
      <c r="AK487" s="209">
        <v>0</v>
      </c>
      <c r="AL487" s="210">
        <f t="shared" si="55"/>
        <v>0</v>
      </c>
      <c r="AM487" s="210">
        <f t="shared" si="56"/>
        <v>0</v>
      </c>
      <c r="AN487" s="210">
        <v>0</v>
      </c>
      <c r="AO487" s="210">
        <f t="shared" si="57"/>
        <v>0</v>
      </c>
    </row>
    <row r="488" spans="1:41" ht="20.100000000000001" customHeight="1" x14ac:dyDescent="0.25">
      <c r="W488" s="232">
        <f t="shared" si="58"/>
        <v>61</v>
      </c>
      <c r="X488" s="347">
        <f t="shared" si="59"/>
        <v>0</v>
      </c>
      <c r="Y488" s="347">
        <f t="shared" si="60"/>
        <v>0</v>
      </c>
      <c r="Z488" s="347">
        <f t="shared" si="61"/>
        <v>0</v>
      </c>
      <c r="AA488" s="348">
        <f t="shared" si="62"/>
        <v>0</v>
      </c>
      <c r="AB488" s="348">
        <f t="shared" si="63"/>
        <v>0</v>
      </c>
      <c r="AC488" s="347">
        <f t="shared" si="64"/>
        <v>0</v>
      </c>
      <c r="AD488" s="348">
        <f t="shared" si="65"/>
        <v>0</v>
      </c>
      <c r="AH488" s="227">
        <v>61</v>
      </c>
      <c r="AI488" s="209">
        <v>0</v>
      </c>
      <c r="AJ488" s="225">
        <v>0</v>
      </c>
      <c r="AK488" s="209">
        <v>0</v>
      </c>
      <c r="AL488" s="210">
        <f t="shared" si="55"/>
        <v>0</v>
      </c>
      <c r="AM488" s="210">
        <f t="shared" si="56"/>
        <v>0</v>
      </c>
      <c r="AN488" s="210">
        <v>0</v>
      </c>
      <c r="AO488" s="210">
        <f t="shared" si="57"/>
        <v>0</v>
      </c>
    </row>
    <row r="489" spans="1:41" ht="20.100000000000001" customHeight="1" x14ac:dyDescent="0.25">
      <c r="W489" s="232">
        <f t="shared" si="58"/>
        <v>62</v>
      </c>
      <c r="X489" s="347">
        <f t="shared" si="59"/>
        <v>0</v>
      </c>
      <c r="Y489" s="347">
        <f t="shared" si="60"/>
        <v>0</v>
      </c>
      <c r="Z489" s="347">
        <f t="shared" si="61"/>
        <v>0</v>
      </c>
      <c r="AA489" s="348">
        <f t="shared" si="62"/>
        <v>0</v>
      </c>
      <c r="AB489" s="348">
        <f t="shared" si="63"/>
        <v>0</v>
      </c>
      <c r="AC489" s="347">
        <f t="shared" si="64"/>
        <v>0</v>
      </c>
      <c r="AD489" s="348">
        <f t="shared" si="65"/>
        <v>0</v>
      </c>
      <c r="AH489" s="227">
        <v>62</v>
      </c>
      <c r="AI489" s="209">
        <v>0</v>
      </c>
      <c r="AJ489" s="225">
        <v>0</v>
      </c>
      <c r="AK489" s="209">
        <v>0</v>
      </c>
      <c r="AL489" s="210">
        <f t="shared" si="55"/>
        <v>0</v>
      </c>
      <c r="AM489" s="210">
        <f t="shared" si="56"/>
        <v>0</v>
      </c>
      <c r="AN489" s="210">
        <v>0</v>
      </c>
      <c r="AO489" s="210">
        <f t="shared" si="57"/>
        <v>0</v>
      </c>
    </row>
    <row r="490" spans="1:41" ht="20.100000000000001" customHeight="1" x14ac:dyDescent="0.25">
      <c r="W490" s="232">
        <f t="shared" si="58"/>
        <v>63</v>
      </c>
      <c r="X490" s="347">
        <f t="shared" si="59"/>
        <v>0</v>
      </c>
      <c r="Y490" s="347">
        <f t="shared" si="60"/>
        <v>0</v>
      </c>
      <c r="Z490" s="347">
        <f t="shared" si="61"/>
        <v>0</v>
      </c>
      <c r="AA490" s="348">
        <f t="shared" si="62"/>
        <v>0</v>
      </c>
      <c r="AB490" s="348">
        <f t="shared" si="63"/>
        <v>0</v>
      </c>
      <c r="AC490" s="347">
        <f t="shared" si="64"/>
        <v>0</v>
      </c>
      <c r="AD490" s="348">
        <f t="shared" si="65"/>
        <v>0</v>
      </c>
      <c r="AH490" s="227">
        <v>63</v>
      </c>
      <c r="AI490" s="209">
        <v>0</v>
      </c>
      <c r="AJ490" s="225">
        <v>0</v>
      </c>
      <c r="AK490" s="209">
        <v>0</v>
      </c>
      <c r="AL490" s="210">
        <f t="shared" si="55"/>
        <v>0</v>
      </c>
      <c r="AM490" s="210">
        <f t="shared" si="56"/>
        <v>0</v>
      </c>
      <c r="AN490" s="210">
        <v>0</v>
      </c>
      <c r="AO490" s="210">
        <f t="shared" si="57"/>
        <v>0</v>
      </c>
    </row>
    <row r="491" spans="1:41" ht="20.100000000000001" customHeight="1" x14ac:dyDescent="0.25">
      <c r="W491" s="232">
        <f t="shared" si="58"/>
        <v>64</v>
      </c>
      <c r="X491" s="347">
        <f t="shared" si="59"/>
        <v>0</v>
      </c>
      <c r="Y491" s="347">
        <f t="shared" si="60"/>
        <v>0</v>
      </c>
      <c r="Z491" s="347">
        <f t="shared" si="61"/>
        <v>0</v>
      </c>
      <c r="AA491" s="348">
        <f t="shared" si="62"/>
        <v>0</v>
      </c>
      <c r="AB491" s="348">
        <f t="shared" si="63"/>
        <v>0</v>
      </c>
      <c r="AC491" s="347">
        <f t="shared" si="64"/>
        <v>0</v>
      </c>
      <c r="AD491" s="348">
        <f t="shared" si="65"/>
        <v>0</v>
      </c>
      <c r="AH491" s="227">
        <v>64</v>
      </c>
      <c r="AI491" s="209">
        <v>0</v>
      </c>
      <c r="AJ491" s="225">
        <v>0</v>
      </c>
      <c r="AK491" s="209">
        <v>0</v>
      </c>
      <c r="AL491" s="210">
        <f t="shared" ref="AL491:AL507" si="66">AN491</f>
        <v>0</v>
      </c>
      <c r="AM491" s="210">
        <f t="shared" ref="AM491:AM507" si="67">AK491</f>
        <v>0</v>
      </c>
      <c r="AN491" s="210">
        <v>0</v>
      </c>
      <c r="AO491" s="210">
        <f t="shared" ref="AO491:AO507" si="68">AI491</f>
        <v>0</v>
      </c>
    </row>
    <row r="492" spans="1:41" ht="20.100000000000001" customHeight="1" x14ac:dyDescent="0.25">
      <c r="W492" s="232">
        <f t="shared" ref="W492:W507" si="69">AH492</f>
        <v>65</v>
      </c>
      <c r="X492" s="347">
        <f t="shared" ref="X492:X507" si="70">AI492/100</f>
        <v>0</v>
      </c>
      <c r="Y492" s="347">
        <f t="shared" ref="Y492:Y507" si="71">AJ492/100</f>
        <v>0</v>
      </c>
      <c r="Z492" s="347">
        <f t="shared" ref="Z492:Z507" si="72">AK492/100</f>
        <v>0</v>
      </c>
      <c r="AA492" s="348">
        <f t="shared" ref="AA492:AA507" si="73">AC492</f>
        <v>0</v>
      </c>
      <c r="AB492" s="348">
        <f t="shared" ref="AB492:AB507" si="74">Z492</f>
        <v>0</v>
      </c>
      <c r="AC492" s="347">
        <f t="shared" ref="AC492:AC507" si="75">AN492/100</f>
        <v>0</v>
      </c>
      <c r="AD492" s="348">
        <f t="shared" ref="AD492:AD507" si="76">X492</f>
        <v>0</v>
      </c>
      <c r="AH492" s="227">
        <v>65</v>
      </c>
      <c r="AI492" s="209">
        <v>0</v>
      </c>
      <c r="AJ492" s="225">
        <v>0</v>
      </c>
      <c r="AK492" s="209">
        <v>0</v>
      </c>
      <c r="AL492" s="210">
        <f t="shared" si="66"/>
        <v>0</v>
      </c>
      <c r="AM492" s="210">
        <f t="shared" si="67"/>
        <v>0</v>
      </c>
      <c r="AN492" s="210">
        <v>0</v>
      </c>
      <c r="AO492" s="210">
        <f t="shared" si="68"/>
        <v>0</v>
      </c>
    </row>
    <row r="493" spans="1:41" ht="20.100000000000001" customHeight="1" x14ac:dyDescent="0.25">
      <c r="W493" s="232">
        <f t="shared" si="69"/>
        <v>66</v>
      </c>
      <c r="X493" s="347">
        <f t="shared" si="70"/>
        <v>0</v>
      </c>
      <c r="Y493" s="347">
        <f t="shared" si="71"/>
        <v>0</v>
      </c>
      <c r="Z493" s="347">
        <f t="shared" si="72"/>
        <v>0</v>
      </c>
      <c r="AA493" s="348">
        <f t="shared" si="73"/>
        <v>0</v>
      </c>
      <c r="AB493" s="348">
        <f t="shared" si="74"/>
        <v>0</v>
      </c>
      <c r="AC493" s="347">
        <f t="shared" si="75"/>
        <v>0</v>
      </c>
      <c r="AD493" s="348">
        <f t="shared" si="76"/>
        <v>0</v>
      </c>
      <c r="AH493" s="227">
        <v>66</v>
      </c>
      <c r="AI493" s="209">
        <v>0</v>
      </c>
      <c r="AJ493" s="225">
        <v>0</v>
      </c>
      <c r="AK493" s="209">
        <v>0</v>
      </c>
      <c r="AL493" s="210">
        <f t="shared" si="66"/>
        <v>0</v>
      </c>
      <c r="AM493" s="210">
        <f t="shared" si="67"/>
        <v>0</v>
      </c>
      <c r="AN493" s="210">
        <v>0</v>
      </c>
      <c r="AO493" s="210">
        <f t="shared" si="68"/>
        <v>0</v>
      </c>
    </row>
    <row r="494" spans="1:41" ht="20.100000000000001" customHeight="1" x14ac:dyDescent="0.25">
      <c r="W494" s="232">
        <f t="shared" si="69"/>
        <v>67</v>
      </c>
      <c r="X494" s="347">
        <f t="shared" si="70"/>
        <v>0</v>
      </c>
      <c r="Y494" s="347">
        <f t="shared" si="71"/>
        <v>0</v>
      </c>
      <c r="Z494" s="347">
        <f t="shared" si="72"/>
        <v>0</v>
      </c>
      <c r="AA494" s="348">
        <f t="shared" si="73"/>
        <v>0</v>
      </c>
      <c r="AB494" s="348">
        <f t="shared" si="74"/>
        <v>0</v>
      </c>
      <c r="AC494" s="347">
        <f t="shared" si="75"/>
        <v>0</v>
      </c>
      <c r="AD494" s="348">
        <f t="shared" si="76"/>
        <v>0</v>
      </c>
      <c r="AH494" s="227">
        <v>67</v>
      </c>
      <c r="AI494" s="209">
        <v>0</v>
      </c>
      <c r="AJ494" s="225">
        <v>0</v>
      </c>
      <c r="AK494" s="209">
        <v>0</v>
      </c>
      <c r="AL494" s="210">
        <f t="shared" si="66"/>
        <v>0</v>
      </c>
      <c r="AM494" s="210">
        <f t="shared" si="67"/>
        <v>0</v>
      </c>
      <c r="AN494" s="210">
        <v>0</v>
      </c>
      <c r="AO494" s="210">
        <f t="shared" si="68"/>
        <v>0</v>
      </c>
    </row>
    <row r="495" spans="1:41" ht="20.100000000000001" customHeight="1" x14ac:dyDescent="0.25">
      <c r="W495" s="232">
        <f t="shared" si="69"/>
        <v>68</v>
      </c>
      <c r="X495" s="347">
        <f t="shared" si="70"/>
        <v>0</v>
      </c>
      <c r="Y495" s="347">
        <f t="shared" si="71"/>
        <v>0</v>
      </c>
      <c r="Z495" s="347">
        <f t="shared" si="72"/>
        <v>0</v>
      </c>
      <c r="AA495" s="348">
        <f t="shared" si="73"/>
        <v>0</v>
      </c>
      <c r="AB495" s="348">
        <f t="shared" si="74"/>
        <v>0</v>
      </c>
      <c r="AC495" s="347">
        <f t="shared" si="75"/>
        <v>0</v>
      </c>
      <c r="AD495" s="348">
        <f t="shared" si="76"/>
        <v>0</v>
      </c>
      <c r="AH495" s="227">
        <v>68</v>
      </c>
      <c r="AI495" s="209">
        <v>0</v>
      </c>
      <c r="AJ495" s="225">
        <v>0</v>
      </c>
      <c r="AK495" s="209">
        <v>0</v>
      </c>
      <c r="AL495" s="210">
        <f t="shared" si="66"/>
        <v>0</v>
      </c>
      <c r="AM495" s="210">
        <f t="shared" si="67"/>
        <v>0</v>
      </c>
      <c r="AN495" s="210">
        <v>0</v>
      </c>
      <c r="AO495" s="210">
        <f t="shared" si="68"/>
        <v>0</v>
      </c>
    </row>
    <row r="496" spans="1:41" ht="20.100000000000001" customHeight="1" x14ac:dyDescent="0.25">
      <c r="W496" s="232">
        <f t="shared" si="69"/>
        <v>69</v>
      </c>
      <c r="X496" s="347">
        <f t="shared" si="70"/>
        <v>0</v>
      </c>
      <c r="Y496" s="347">
        <f t="shared" si="71"/>
        <v>0</v>
      </c>
      <c r="Z496" s="347">
        <f t="shared" si="72"/>
        <v>0</v>
      </c>
      <c r="AA496" s="348">
        <f t="shared" si="73"/>
        <v>0</v>
      </c>
      <c r="AB496" s="348">
        <f t="shared" si="74"/>
        <v>0</v>
      </c>
      <c r="AC496" s="347">
        <f t="shared" si="75"/>
        <v>0</v>
      </c>
      <c r="AD496" s="348">
        <f t="shared" si="76"/>
        <v>0</v>
      </c>
      <c r="AH496" s="227">
        <v>69</v>
      </c>
      <c r="AI496" s="209">
        <v>0</v>
      </c>
      <c r="AJ496" s="225">
        <v>0</v>
      </c>
      <c r="AK496" s="209">
        <v>0</v>
      </c>
      <c r="AL496" s="210">
        <f t="shared" si="66"/>
        <v>0</v>
      </c>
      <c r="AM496" s="210">
        <f t="shared" si="67"/>
        <v>0</v>
      </c>
      <c r="AN496" s="210">
        <v>0</v>
      </c>
      <c r="AO496" s="210">
        <f t="shared" si="68"/>
        <v>0</v>
      </c>
    </row>
    <row r="497" spans="23:41" ht="20.100000000000001" customHeight="1" x14ac:dyDescent="0.25">
      <c r="W497" s="232">
        <f t="shared" si="69"/>
        <v>70</v>
      </c>
      <c r="X497" s="347">
        <f t="shared" si="70"/>
        <v>0</v>
      </c>
      <c r="Y497" s="347">
        <f t="shared" si="71"/>
        <v>0</v>
      </c>
      <c r="Z497" s="347">
        <f t="shared" si="72"/>
        <v>0</v>
      </c>
      <c r="AA497" s="348">
        <f t="shared" si="73"/>
        <v>0</v>
      </c>
      <c r="AB497" s="348">
        <f t="shared" si="74"/>
        <v>0</v>
      </c>
      <c r="AC497" s="347">
        <f t="shared" si="75"/>
        <v>0</v>
      </c>
      <c r="AD497" s="348">
        <f t="shared" si="76"/>
        <v>0</v>
      </c>
      <c r="AH497" s="227">
        <v>70</v>
      </c>
      <c r="AI497" s="209">
        <v>0</v>
      </c>
      <c r="AJ497" s="225">
        <v>0</v>
      </c>
      <c r="AK497" s="209">
        <v>0</v>
      </c>
      <c r="AL497" s="210">
        <f t="shared" si="66"/>
        <v>0</v>
      </c>
      <c r="AM497" s="210">
        <f t="shared" si="67"/>
        <v>0</v>
      </c>
      <c r="AN497" s="210">
        <v>0</v>
      </c>
      <c r="AO497" s="210">
        <f t="shared" si="68"/>
        <v>0</v>
      </c>
    </row>
    <row r="498" spans="23:41" ht="20.100000000000001" customHeight="1" x14ac:dyDescent="0.25">
      <c r="W498" s="232">
        <f t="shared" si="69"/>
        <v>71</v>
      </c>
      <c r="X498" s="347">
        <f t="shared" si="70"/>
        <v>0</v>
      </c>
      <c r="Y498" s="347">
        <f t="shared" si="71"/>
        <v>0</v>
      </c>
      <c r="Z498" s="347">
        <f t="shared" si="72"/>
        <v>0</v>
      </c>
      <c r="AA498" s="348">
        <f t="shared" si="73"/>
        <v>0</v>
      </c>
      <c r="AB498" s="348">
        <f t="shared" si="74"/>
        <v>0</v>
      </c>
      <c r="AC498" s="347">
        <f t="shared" si="75"/>
        <v>0</v>
      </c>
      <c r="AD498" s="348">
        <f t="shared" si="76"/>
        <v>0</v>
      </c>
      <c r="AH498" s="227">
        <v>71</v>
      </c>
      <c r="AI498" s="209">
        <v>0</v>
      </c>
      <c r="AJ498" s="225">
        <v>0</v>
      </c>
      <c r="AK498" s="209">
        <v>0</v>
      </c>
      <c r="AL498" s="210">
        <f t="shared" si="66"/>
        <v>0</v>
      </c>
      <c r="AM498" s="210">
        <f t="shared" si="67"/>
        <v>0</v>
      </c>
      <c r="AN498" s="210">
        <v>0</v>
      </c>
      <c r="AO498" s="210">
        <f t="shared" si="68"/>
        <v>0</v>
      </c>
    </row>
    <row r="499" spans="23:41" ht="20.100000000000001" customHeight="1" x14ac:dyDescent="0.25">
      <c r="W499" s="232">
        <f t="shared" si="69"/>
        <v>72</v>
      </c>
      <c r="X499" s="347">
        <f t="shared" si="70"/>
        <v>0</v>
      </c>
      <c r="Y499" s="347">
        <f t="shared" si="71"/>
        <v>0</v>
      </c>
      <c r="Z499" s="347">
        <f t="shared" si="72"/>
        <v>0</v>
      </c>
      <c r="AA499" s="348">
        <f t="shared" si="73"/>
        <v>0</v>
      </c>
      <c r="AB499" s="348">
        <f t="shared" si="74"/>
        <v>0</v>
      </c>
      <c r="AC499" s="347">
        <f t="shared" si="75"/>
        <v>0</v>
      </c>
      <c r="AD499" s="348">
        <f t="shared" si="76"/>
        <v>0</v>
      </c>
      <c r="AH499" s="227">
        <v>72</v>
      </c>
      <c r="AI499" s="209">
        <v>0</v>
      </c>
      <c r="AJ499" s="225">
        <v>0</v>
      </c>
      <c r="AK499" s="209">
        <v>0</v>
      </c>
      <c r="AL499" s="210">
        <f t="shared" si="66"/>
        <v>0</v>
      </c>
      <c r="AM499" s="210">
        <f t="shared" si="67"/>
        <v>0</v>
      </c>
      <c r="AN499" s="210">
        <v>0</v>
      </c>
      <c r="AO499" s="210">
        <f t="shared" si="68"/>
        <v>0</v>
      </c>
    </row>
    <row r="500" spans="23:41" ht="20.100000000000001" customHeight="1" x14ac:dyDescent="0.25">
      <c r="W500" s="232">
        <f t="shared" si="69"/>
        <v>73</v>
      </c>
      <c r="X500" s="347">
        <f t="shared" si="70"/>
        <v>0</v>
      </c>
      <c r="Y500" s="347">
        <f t="shared" si="71"/>
        <v>0</v>
      </c>
      <c r="Z500" s="347">
        <f t="shared" si="72"/>
        <v>0</v>
      </c>
      <c r="AA500" s="348">
        <f t="shared" si="73"/>
        <v>0</v>
      </c>
      <c r="AB500" s="348">
        <f t="shared" si="74"/>
        <v>0</v>
      </c>
      <c r="AC500" s="347">
        <f t="shared" si="75"/>
        <v>0</v>
      </c>
      <c r="AD500" s="348">
        <f t="shared" si="76"/>
        <v>0</v>
      </c>
      <c r="AH500" s="227">
        <v>73</v>
      </c>
      <c r="AI500" s="209">
        <v>0</v>
      </c>
      <c r="AJ500" s="225">
        <v>0</v>
      </c>
      <c r="AK500" s="209">
        <v>0</v>
      </c>
      <c r="AL500" s="210">
        <f t="shared" si="66"/>
        <v>0</v>
      </c>
      <c r="AM500" s="210">
        <f t="shared" si="67"/>
        <v>0</v>
      </c>
      <c r="AN500" s="210">
        <v>0</v>
      </c>
      <c r="AO500" s="210">
        <f t="shared" si="68"/>
        <v>0</v>
      </c>
    </row>
    <row r="501" spans="23:41" ht="20.100000000000001" customHeight="1" x14ac:dyDescent="0.25">
      <c r="W501" s="232">
        <f t="shared" si="69"/>
        <v>74</v>
      </c>
      <c r="X501" s="347">
        <f t="shared" si="70"/>
        <v>0</v>
      </c>
      <c r="Y501" s="347">
        <f t="shared" si="71"/>
        <v>0</v>
      </c>
      <c r="Z501" s="347">
        <f t="shared" si="72"/>
        <v>0</v>
      </c>
      <c r="AA501" s="348">
        <f t="shared" si="73"/>
        <v>0</v>
      </c>
      <c r="AB501" s="348">
        <f t="shared" si="74"/>
        <v>0</v>
      </c>
      <c r="AC501" s="347">
        <f t="shared" si="75"/>
        <v>0</v>
      </c>
      <c r="AD501" s="348">
        <f t="shared" si="76"/>
        <v>0</v>
      </c>
      <c r="AH501" s="227">
        <v>74</v>
      </c>
      <c r="AI501" s="209">
        <v>0</v>
      </c>
      <c r="AJ501" s="225">
        <v>0</v>
      </c>
      <c r="AK501" s="209">
        <v>0</v>
      </c>
      <c r="AL501" s="210">
        <f t="shared" si="66"/>
        <v>0</v>
      </c>
      <c r="AM501" s="210">
        <f t="shared" si="67"/>
        <v>0</v>
      </c>
      <c r="AN501" s="210">
        <v>0</v>
      </c>
      <c r="AO501" s="210">
        <f t="shared" si="68"/>
        <v>0</v>
      </c>
    </row>
    <row r="502" spans="23:41" ht="20.100000000000001" customHeight="1" x14ac:dyDescent="0.25">
      <c r="W502" s="232">
        <f t="shared" si="69"/>
        <v>75</v>
      </c>
      <c r="X502" s="347">
        <f t="shared" si="70"/>
        <v>0</v>
      </c>
      <c r="Y502" s="347">
        <f t="shared" si="71"/>
        <v>0</v>
      </c>
      <c r="Z502" s="347">
        <f t="shared" si="72"/>
        <v>0</v>
      </c>
      <c r="AA502" s="348">
        <f t="shared" si="73"/>
        <v>0</v>
      </c>
      <c r="AB502" s="348">
        <f t="shared" si="74"/>
        <v>0</v>
      </c>
      <c r="AC502" s="347">
        <f t="shared" si="75"/>
        <v>0</v>
      </c>
      <c r="AD502" s="348">
        <f t="shared" si="76"/>
        <v>0</v>
      </c>
      <c r="AH502" s="227">
        <v>75</v>
      </c>
      <c r="AI502" s="209">
        <v>0</v>
      </c>
      <c r="AJ502" s="225">
        <v>0</v>
      </c>
      <c r="AK502" s="209">
        <v>0</v>
      </c>
      <c r="AL502" s="210">
        <f t="shared" si="66"/>
        <v>0</v>
      </c>
      <c r="AM502" s="210">
        <f t="shared" si="67"/>
        <v>0</v>
      </c>
      <c r="AN502" s="210">
        <v>0</v>
      </c>
      <c r="AO502" s="210">
        <f t="shared" si="68"/>
        <v>0</v>
      </c>
    </row>
    <row r="503" spans="23:41" ht="20.100000000000001" customHeight="1" x14ac:dyDescent="0.25">
      <c r="W503" s="232">
        <f t="shared" si="69"/>
        <v>76</v>
      </c>
      <c r="X503" s="347">
        <f t="shared" si="70"/>
        <v>0</v>
      </c>
      <c r="Y503" s="347">
        <f t="shared" si="71"/>
        <v>0</v>
      </c>
      <c r="Z503" s="347">
        <f t="shared" si="72"/>
        <v>0</v>
      </c>
      <c r="AA503" s="348">
        <f t="shared" si="73"/>
        <v>0</v>
      </c>
      <c r="AB503" s="348">
        <f t="shared" si="74"/>
        <v>0</v>
      </c>
      <c r="AC503" s="347">
        <f t="shared" si="75"/>
        <v>0</v>
      </c>
      <c r="AD503" s="348">
        <f t="shared" si="76"/>
        <v>0</v>
      </c>
      <c r="AH503" s="227">
        <v>76</v>
      </c>
      <c r="AI503" s="209">
        <v>0</v>
      </c>
      <c r="AJ503" s="225">
        <v>0</v>
      </c>
      <c r="AK503" s="209">
        <v>0</v>
      </c>
      <c r="AL503" s="210">
        <f t="shared" si="66"/>
        <v>0</v>
      </c>
      <c r="AM503" s="210">
        <f t="shared" si="67"/>
        <v>0</v>
      </c>
      <c r="AN503" s="210">
        <v>0</v>
      </c>
      <c r="AO503" s="210">
        <f t="shared" si="68"/>
        <v>0</v>
      </c>
    </row>
    <row r="504" spans="23:41" ht="20.100000000000001" customHeight="1" x14ac:dyDescent="0.25">
      <c r="W504" s="232">
        <f t="shared" si="69"/>
        <v>77</v>
      </c>
      <c r="X504" s="347">
        <f t="shared" si="70"/>
        <v>0</v>
      </c>
      <c r="Y504" s="347">
        <f t="shared" si="71"/>
        <v>0</v>
      </c>
      <c r="Z504" s="347">
        <f t="shared" si="72"/>
        <v>0</v>
      </c>
      <c r="AA504" s="348">
        <f t="shared" si="73"/>
        <v>0</v>
      </c>
      <c r="AB504" s="348">
        <f t="shared" si="74"/>
        <v>0</v>
      </c>
      <c r="AC504" s="347">
        <f t="shared" si="75"/>
        <v>0</v>
      </c>
      <c r="AD504" s="348">
        <f t="shared" si="76"/>
        <v>0</v>
      </c>
      <c r="AH504" s="227">
        <v>77</v>
      </c>
      <c r="AI504" s="209">
        <v>0</v>
      </c>
      <c r="AJ504" s="225">
        <v>0</v>
      </c>
      <c r="AK504" s="209">
        <v>0</v>
      </c>
      <c r="AL504" s="210">
        <f t="shared" si="66"/>
        <v>0</v>
      </c>
      <c r="AM504" s="210">
        <f t="shared" si="67"/>
        <v>0</v>
      </c>
      <c r="AN504" s="210">
        <v>0</v>
      </c>
      <c r="AO504" s="210">
        <f t="shared" si="68"/>
        <v>0</v>
      </c>
    </row>
    <row r="505" spans="23:41" ht="20.100000000000001" customHeight="1" x14ac:dyDescent="0.25">
      <c r="W505" s="232">
        <f t="shared" si="69"/>
        <v>78</v>
      </c>
      <c r="X505" s="347">
        <f t="shared" si="70"/>
        <v>0</v>
      </c>
      <c r="Y505" s="347">
        <f t="shared" si="71"/>
        <v>0</v>
      </c>
      <c r="Z505" s="347">
        <f t="shared" si="72"/>
        <v>0</v>
      </c>
      <c r="AA505" s="348">
        <f t="shared" si="73"/>
        <v>0</v>
      </c>
      <c r="AB505" s="348">
        <f t="shared" si="74"/>
        <v>0</v>
      </c>
      <c r="AC505" s="347">
        <f t="shared" si="75"/>
        <v>0</v>
      </c>
      <c r="AD505" s="348">
        <f t="shared" si="76"/>
        <v>0</v>
      </c>
      <c r="AH505" s="227">
        <v>78</v>
      </c>
      <c r="AI505" s="209">
        <v>0</v>
      </c>
      <c r="AJ505" s="225">
        <v>0</v>
      </c>
      <c r="AK505" s="209">
        <v>0</v>
      </c>
      <c r="AL505" s="210">
        <f t="shared" si="66"/>
        <v>0</v>
      </c>
      <c r="AM505" s="210">
        <f t="shared" si="67"/>
        <v>0</v>
      </c>
      <c r="AN505" s="210">
        <v>0</v>
      </c>
      <c r="AO505" s="210">
        <f t="shared" si="68"/>
        <v>0</v>
      </c>
    </row>
    <row r="506" spans="23:41" ht="20.100000000000001" customHeight="1" x14ac:dyDescent="0.25">
      <c r="W506" s="232">
        <f t="shared" si="69"/>
        <v>79</v>
      </c>
      <c r="X506" s="347">
        <f t="shared" si="70"/>
        <v>0</v>
      </c>
      <c r="Y506" s="347">
        <f t="shared" si="71"/>
        <v>0</v>
      </c>
      <c r="Z506" s="347">
        <f t="shared" si="72"/>
        <v>0</v>
      </c>
      <c r="AA506" s="348">
        <f t="shared" si="73"/>
        <v>0</v>
      </c>
      <c r="AB506" s="348">
        <f t="shared" si="74"/>
        <v>0</v>
      </c>
      <c r="AC506" s="347">
        <f t="shared" si="75"/>
        <v>0</v>
      </c>
      <c r="AD506" s="348">
        <f t="shared" si="76"/>
        <v>0</v>
      </c>
      <c r="AH506" s="227">
        <v>79</v>
      </c>
      <c r="AI506" s="209">
        <v>0</v>
      </c>
      <c r="AJ506" s="225">
        <v>0</v>
      </c>
      <c r="AK506" s="209">
        <v>0</v>
      </c>
      <c r="AL506" s="210">
        <f t="shared" si="66"/>
        <v>0</v>
      </c>
      <c r="AM506" s="210">
        <f t="shared" si="67"/>
        <v>0</v>
      </c>
      <c r="AN506" s="210">
        <v>0</v>
      </c>
      <c r="AO506" s="210">
        <f t="shared" si="68"/>
        <v>0</v>
      </c>
    </row>
    <row r="507" spans="23:41" ht="20.100000000000001" customHeight="1" x14ac:dyDescent="0.25">
      <c r="W507" s="232">
        <f t="shared" si="69"/>
        <v>80</v>
      </c>
      <c r="X507" s="347">
        <f t="shared" si="70"/>
        <v>0</v>
      </c>
      <c r="Y507" s="347">
        <f t="shared" si="71"/>
        <v>0</v>
      </c>
      <c r="Z507" s="347">
        <f t="shared" si="72"/>
        <v>0</v>
      </c>
      <c r="AA507" s="348">
        <f t="shared" si="73"/>
        <v>0</v>
      </c>
      <c r="AB507" s="348">
        <f t="shared" si="74"/>
        <v>0</v>
      </c>
      <c r="AC507" s="347">
        <f t="shared" si="75"/>
        <v>0</v>
      </c>
      <c r="AD507" s="348">
        <f t="shared" si="76"/>
        <v>0</v>
      </c>
      <c r="AH507" s="227">
        <v>80</v>
      </c>
      <c r="AI507" s="209">
        <v>0</v>
      </c>
      <c r="AJ507" s="225">
        <v>0</v>
      </c>
      <c r="AK507" s="209">
        <v>0</v>
      </c>
      <c r="AL507" s="210">
        <f t="shared" si="66"/>
        <v>0</v>
      </c>
      <c r="AM507" s="210">
        <f t="shared" si="67"/>
        <v>0</v>
      </c>
      <c r="AN507" s="210">
        <v>0</v>
      </c>
      <c r="AO507" s="210">
        <f t="shared" si="68"/>
        <v>0</v>
      </c>
    </row>
  </sheetData>
  <sheetProtection algorithmName="SHA-512" hashValue="SOnMlUDGpIYVaNM5kuLnm/ZVamWfty/uqVltR2+wx7s0wKY6aCh+rrYiVDRtjVrACVjgqxOYHFKCQBU5cu2bBw==" saltValue="j3v9cW4YioRb3Cpk9f4igQ==" spinCount="100000" sheet="1" objects="1" scenarios="1" formatCells="0"/>
  <mergeCells count="657">
    <mergeCell ref="T10:U10"/>
    <mergeCell ref="B11:D11"/>
    <mergeCell ref="E11:G11"/>
    <mergeCell ref="H11:J11"/>
    <mergeCell ref="K11:M11"/>
    <mergeCell ref="N11:O11"/>
    <mergeCell ref="P11:R11"/>
    <mergeCell ref="A5:R5"/>
    <mergeCell ref="A6:R6"/>
    <mergeCell ref="A8:R8"/>
    <mergeCell ref="B10:D10"/>
    <mergeCell ref="E10:G10"/>
    <mergeCell ref="H10:J10"/>
    <mergeCell ref="K10:M10"/>
    <mergeCell ref="N10:O10"/>
    <mergeCell ref="P10:R10"/>
    <mergeCell ref="B13:D13"/>
    <mergeCell ref="E13:G13"/>
    <mergeCell ref="H13:J13"/>
    <mergeCell ref="K13:M13"/>
    <mergeCell ref="N13:O13"/>
    <mergeCell ref="P13:R13"/>
    <mergeCell ref="B12:D12"/>
    <mergeCell ref="E12:G12"/>
    <mergeCell ref="H12:J12"/>
    <mergeCell ref="K12:M12"/>
    <mergeCell ref="N12:O12"/>
    <mergeCell ref="P12:R12"/>
    <mergeCell ref="B14:D14"/>
    <mergeCell ref="E14:G14"/>
    <mergeCell ref="H14:J14"/>
    <mergeCell ref="K14:M14"/>
    <mergeCell ref="N14:O14"/>
    <mergeCell ref="P14:R14"/>
    <mergeCell ref="L17:O17"/>
    <mergeCell ref="P17:R17"/>
    <mergeCell ref="L18:O18"/>
    <mergeCell ref="P18:R18"/>
    <mergeCell ref="L19:O19"/>
    <mergeCell ref="P19:R19"/>
    <mergeCell ref="B15:D15"/>
    <mergeCell ref="E15:G15"/>
    <mergeCell ref="H15:J15"/>
    <mergeCell ref="K15:M15"/>
    <mergeCell ref="N15:O15"/>
    <mergeCell ref="P15:R15"/>
    <mergeCell ref="A27:G27"/>
    <mergeCell ref="H27:I27"/>
    <mergeCell ref="J27:N27"/>
    <mergeCell ref="O27:R27"/>
    <mergeCell ref="A28:G28"/>
    <mergeCell ref="H28:I28"/>
    <mergeCell ref="J28:N28"/>
    <mergeCell ref="O28:R28"/>
    <mergeCell ref="A22:R22"/>
    <mergeCell ref="A24:R24"/>
    <mergeCell ref="A26:G26"/>
    <mergeCell ref="H26:I26"/>
    <mergeCell ref="J26:N26"/>
    <mergeCell ref="O26:R26"/>
    <mergeCell ref="A31:G31"/>
    <mergeCell ref="H31:I31"/>
    <mergeCell ref="J31:N31"/>
    <mergeCell ref="O31:R31"/>
    <mergeCell ref="A34:D36"/>
    <mergeCell ref="E34:I34"/>
    <mergeCell ref="J34:K35"/>
    <mergeCell ref="J36:K36"/>
    <mergeCell ref="A29:G29"/>
    <mergeCell ref="H29:I29"/>
    <mergeCell ref="J29:N29"/>
    <mergeCell ref="O29:R29"/>
    <mergeCell ref="A30:G30"/>
    <mergeCell ref="H30:I30"/>
    <mergeCell ref="J30:N30"/>
    <mergeCell ref="O30:R30"/>
    <mergeCell ref="B38:D38"/>
    <mergeCell ref="J38:K38"/>
    <mergeCell ref="L38:M38"/>
    <mergeCell ref="N38:O38"/>
    <mergeCell ref="P38:R38"/>
    <mergeCell ref="B39:D39"/>
    <mergeCell ref="J39:K39"/>
    <mergeCell ref="L39:M39"/>
    <mergeCell ref="N39:O39"/>
    <mergeCell ref="P39:R39"/>
    <mergeCell ref="B40:D40"/>
    <mergeCell ref="J40:K40"/>
    <mergeCell ref="L40:M40"/>
    <mergeCell ref="N40:O40"/>
    <mergeCell ref="P40:R40"/>
    <mergeCell ref="B41:D41"/>
    <mergeCell ref="J41:K41"/>
    <mergeCell ref="L41:M41"/>
    <mergeCell ref="N41:O41"/>
    <mergeCell ref="P41:R41"/>
    <mergeCell ref="B42:D42"/>
    <mergeCell ref="J42:K42"/>
    <mergeCell ref="L42:M42"/>
    <mergeCell ref="N42:O42"/>
    <mergeCell ref="P42:R42"/>
    <mergeCell ref="B43:D43"/>
    <mergeCell ref="J43:K43"/>
    <mergeCell ref="L43:M43"/>
    <mergeCell ref="N43:O43"/>
    <mergeCell ref="P43:R43"/>
    <mergeCell ref="L45:O45"/>
    <mergeCell ref="P45:R45"/>
    <mergeCell ref="A92:R92"/>
    <mergeCell ref="A113:R113"/>
    <mergeCell ref="A115:H115"/>
    <mergeCell ref="J115:L115"/>
    <mergeCell ref="M115:O115"/>
    <mergeCell ref="P115:R115"/>
    <mergeCell ref="L46:O46"/>
    <mergeCell ref="P46:R46"/>
    <mergeCell ref="L47:O47"/>
    <mergeCell ref="P47:R47"/>
    <mergeCell ref="A50:R50"/>
    <mergeCell ref="A71:R71"/>
    <mergeCell ref="A118:H118"/>
    <mergeCell ref="J118:L118"/>
    <mergeCell ref="M118:O118"/>
    <mergeCell ref="P118:R118"/>
    <mergeCell ref="A119:H119"/>
    <mergeCell ref="J119:L119"/>
    <mergeCell ref="M119:O119"/>
    <mergeCell ref="P119:R119"/>
    <mergeCell ref="A116:H116"/>
    <mergeCell ref="J116:L116"/>
    <mergeCell ref="M116:O116"/>
    <mergeCell ref="P116:R116"/>
    <mergeCell ref="A117:H117"/>
    <mergeCell ref="J117:L117"/>
    <mergeCell ref="M117:O117"/>
    <mergeCell ref="P117:R117"/>
    <mergeCell ref="A122:H122"/>
    <mergeCell ref="J122:L122"/>
    <mergeCell ref="M122:O122"/>
    <mergeCell ref="P122:R122"/>
    <mergeCell ref="A124:I124"/>
    <mergeCell ref="J124:L124"/>
    <mergeCell ref="M124:O124"/>
    <mergeCell ref="A120:H120"/>
    <mergeCell ref="J120:L120"/>
    <mergeCell ref="M120:O120"/>
    <mergeCell ref="P120:R120"/>
    <mergeCell ref="A121:H121"/>
    <mergeCell ref="J121:L121"/>
    <mergeCell ref="M121:O121"/>
    <mergeCell ref="P121:R121"/>
    <mergeCell ref="A131:R132"/>
    <mergeCell ref="B135:D135"/>
    <mergeCell ref="P135:R135"/>
    <mergeCell ref="B136:D136"/>
    <mergeCell ref="P136:R136"/>
    <mergeCell ref="B137:D137"/>
    <mergeCell ref="P137:R137"/>
    <mergeCell ref="A125:O125"/>
    <mergeCell ref="P125:R125"/>
    <mergeCell ref="A127:H129"/>
    <mergeCell ref="I127:O127"/>
    <mergeCell ref="P127:R128"/>
    <mergeCell ref="P129:R129"/>
    <mergeCell ref="B138:D138"/>
    <mergeCell ref="P138:R138"/>
    <mergeCell ref="B139:D139"/>
    <mergeCell ref="P139:R139"/>
    <mergeCell ref="B140:D140"/>
    <mergeCell ref="P140:R140"/>
    <mergeCell ref="B158:D158"/>
    <mergeCell ref="E158:G158"/>
    <mergeCell ref="H158:J158"/>
    <mergeCell ref="K158:M158"/>
    <mergeCell ref="N158:R158"/>
    <mergeCell ref="B159:D159"/>
    <mergeCell ref="E159:G159"/>
    <mergeCell ref="H159:J159"/>
    <mergeCell ref="K159:M159"/>
    <mergeCell ref="N159:R159"/>
    <mergeCell ref="B160:D160"/>
    <mergeCell ref="E160:G160"/>
    <mergeCell ref="H160:J160"/>
    <mergeCell ref="K160:M160"/>
    <mergeCell ref="N160:R160"/>
    <mergeCell ref="B161:D161"/>
    <mergeCell ref="E161:G161"/>
    <mergeCell ref="H161:J161"/>
    <mergeCell ref="K161:M161"/>
    <mergeCell ref="N161:R161"/>
    <mergeCell ref="B162:D162"/>
    <mergeCell ref="E162:G162"/>
    <mergeCell ref="H162:J162"/>
    <mergeCell ref="K162:M162"/>
    <mergeCell ref="N162:R162"/>
    <mergeCell ref="L165:O165"/>
    <mergeCell ref="P165:R165"/>
    <mergeCell ref="L166:O166"/>
    <mergeCell ref="P166:R166"/>
    <mergeCell ref="L167:O167"/>
    <mergeCell ref="P167:R167"/>
    <mergeCell ref="B163:D163"/>
    <mergeCell ref="E163:G163"/>
    <mergeCell ref="H163:J163"/>
    <mergeCell ref="K163:M163"/>
    <mergeCell ref="N163:R163"/>
    <mergeCell ref="B191:F191"/>
    <mergeCell ref="B192:F192"/>
    <mergeCell ref="I192:L192"/>
    <mergeCell ref="M192:O192"/>
    <mergeCell ref="B193:F193"/>
    <mergeCell ref="I193:L193"/>
    <mergeCell ref="M193:O193"/>
    <mergeCell ref="A185:R185"/>
    <mergeCell ref="A187:R187"/>
    <mergeCell ref="B189:F189"/>
    <mergeCell ref="I189:M189"/>
    <mergeCell ref="N189:O189"/>
    <mergeCell ref="B190:F190"/>
    <mergeCell ref="I190:L190"/>
    <mergeCell ref="M190:O190"/>
    <mergeCell ref="I202:L202"/>
    <mergeCell ref="M202:O202"/>
    <mergeCell ref="A220:R220"/>
    <mergeCell ref="B222:F222"/>
    <mergeCell ref="I222:M222"/>
    <mergeCell ref="N222:O222"/>
    <mergeCell ref="I199:L199"/>
    <mergeCell ref="M199:O199"/>
    <mergeCell ref="B194:F194"/>
    <mergeCell ref="I201:L201"/>
    <mergeCell ref="M201:O201"/>
    <mergeCell ref="I196:L196"/>
    <mergeCell ref="M196:O196"/>
    <mergeCell ref="I198:J198"/>
    <mergeCell ref="K198:L198"/>
    <mergeCell ref="M198:O198"/>
    <mergeCell ref="I194:L194"/>
    <mergeCell ref="M194:O194"/>
    <mergeCell ref="I195:L195"/>
    <mergeCell ref="M195:O195"/>
    <mergeCell ref="B226:F226"/>
    <mergeCell ref="I226:L226"/>
    <mergeCell ref="M226:O226"/>
    <mergeCell ref="I228:L228"/>
    <mergeCell ref="M228:O228"/>
    <mergeCell ref="B223:F223"/>
    <mergeCell ref="I223:M223"/>
    <mergeCell ref="N223:O223"/>
    <mergeCell ref="B224:F224"/>
    <mergeCell ref="B225:F225"/>
    <mergeCell ref="I225:L225"/>
    <mergeCell ref="M225:O225"/>
    <mergeCell ref="A256:R256"/>
    <mergeCell ref="B258:F258"/>
    <mergeCell ref="I258:M258"/>
    <mergeCell ref="N258:O258"/>
    <mergeCell ref="B259:F259"/>
    <mergeCell ref="I259:M259"/>
    <mergeCell ref="N259:O259"/>
    <mergeCell ref="B227:F227"/>
    <mergeCell ref="I234:L234"/>
    <mergeCell ref="M234:O234"/>
    <mergeCell ref="I236:L236"/>
    <mergeCell ref="M236:O236"/>
    <mergeCell ref="I237:L237"/>
    <mergeCell ref="M237:O237"/>
    <mergeCell ref="I231:L231"/>
    <mergeCell ref="M231:O231"/>
    <mergeCell ref="I233:J233"/>
    <mergeCell ref="K233:L233"/>
    <mergeCell ref="M233:O233"/>
    <mergeCell ref="I229:L229"/>
    <mergeCell ref="M229:O229"/>
    <mergeCell ref="I230:L230"/>
    <mergeCell ref="M230:O230"/>
    <mergeCell ref="B262:F262"/>
    <mergeCell ref="I263:L263"/>
    <mergeCell ref="M263:O263"/>
    <mergeCell ref="I264:L264"/>
    <mergeCell ref="M264:O264"/>
    <mergeCell ref="B260:F260"/>
    <mergeCell ref="I260:M260"/>
    <mergeCell ref="N260:O260"/>
    <mergeCell ref="B261:F261"/>
    <mergeCell ref="I261:M261"/>
    <mergeCell ref="N261:O261"/>
    <mergeCell ref="I275:L275"/>
    <mergeCell ref="M275:O275"/>
    <mergeCell ref="A293:D293"/>
    <mergeCell ref="E293:G293"/>
    <mergeCell ref="H293:J293"/>
    <mergeCell ref="K293:M293"/>
    <mergeCell ref="B263:F263"/>
    <mergeCell ref="I271:J271"/>
    <mergeCell ref="K271:L271"/>
    <mergeCell ref="M271:O271"/>
    <mergeCell ref="I272:L272"/>
    <mergeCell ref="M272:O272"/>
    <mergeCell ref="I268:L268"/>
    <mergeCell ref="M268:O268"/>
    <mergeCell ref="I269:L269"/>
    <mergeCell ref="M269:O269"/>
    <mergeCell ref="I266:L266"/>
    <mergeCell ref="M266:O266"/>
    <mergeCell ref="I267:L267"/>
    <mergeCell ref="M267:O267"/>
    <mergeCell ref="I274:L274"/>
    <mergeCell ref="M274:O274"/>
    <mergeCell ref="A296:D296"/>
    <mergeCell ref="E296:G296"/>
    <mergeCell ref="H296:J296"/>
    <mergeCell ref="K296:M296"/>
    <mergeCell ref="A298:F298"/>
    <mergeCell ref="G298:L298"/>
    <mergeCell ref="A294:D294"/>
    <mergeCell ref="E294:G294"/>
    <mergeCell ref="H294:J294"/>
    <mergeCell ref="K294:M294"/>
    <mergeCell ref="A295:D295"/>
    <mergeCell ref="E295:G295"/>
    <mergeCell ref="H295:J295"/>
    <mergeCell ref="K295:M295"/>
    <mergeCell ref="A304:R304"/>
    <mergeCell ref="A306:D306"/>
    <mergeCell ref="E306:H306"/>
    <mergeCell ref="A307:D307"/>
    <mergeCell ref="E307:H307"/>
    <mergeCell ref="A308:D308"/>
    <mergeCell ref="E308:H308"/>
    <mergeCell ref="A299:F299"/>
    <mergeCell ref="G299:L299"/>
    <mergeCell ref="A300:F300"/>
    <mergeCell ref="G300:L300"/>
    <mergeCell ref="A301:F301"/>
    <mergeCell ref="G301:L301"/>
    <mergeCell ref="A318:D318"/>
    <mergeCell ref="E318:H318"/>
    <mergeCell ref="A319:D319"/>
    <mergeCell ref="E319:H319"/>
    <mergeCell ref="A321:D321"/>
    <mergeCell ref="E321:H321"/>
    <mergeCell ref="A309:D309"/>
    <mergeCell ref="E309:H309"/>
    <mergeCell ref="A310:D310"/>
    <mergeCell ref="E310:H310"/>
    <mergeCell ref="A312:R313"/>
    <mergeCell ref="A316:R316"/>
    <mergeCell ref="A329:D329"/>
    <mergeCell ref="E329:H329"/>
    <mergeCell ref="I329:L329"/>
    <mergeCell ref="M329:P329"/>
    <mergeCell ref="A330:D330"/>
    <mergeCell ref="E330:H330"/>
    <mergeCell ref="I330:L330"/>
    <mergeCell ref="M330:P330"/>
    <mergeCell ref="A322:D322"/>
    <mergeCell ref="E322:H322"/>
    <mergeCell ref="A323:D323"/>
    <mergeCell ref="E323:H323"/>
    <mergeCell ref="A326:R326"/>
    <mergeCell ref="A328:D328"/>
    <mergeCell ref="E328:H328"/>
    <mergeCell ref="I328:L328"/>
    <mergeCell ref="M328:P328"/>
    <mergeCell ref="A341:D341"/>
    <mergeCell ref="E341:F341"/>
    <mergeCell ref="A342:D342"/>
    <mergeCell ref="E342:F342"/>
    <mergeCell ref="A345:R345"/>
    <mergeCell ref="A347:R349"/>
    <mergeCell ref="A332:R333"/>
    <mergeCell ref="A334:R334"/>
    <mergeCell ref="A335:R335"/>
    <mergeCell ref="A338:R338"/>
    <mergeCell ref="A340:D340"/>
    <mergeCell ref="E340:F340"/>
    <mergeCell ref="A355:K355"/>
    <mergeCell ref="L355:R355"/>
    <mergeCell ref="A356:K356"/>
    <mergeCell ref="L356:R356"/>
    <mergeCell ref="A353:K353"/>
    <mergeCell ref="L353:R353"/>
    <mergeCell ref="A351:C351"/>
    <mergeCell ref="D351:I351"/>
    <mergeCell ref="J351:M351"/>
    <mergeCell ref="O351:R351"/>
    <mergeCell ref="A352:C352"/>
    <mergeCell ref="D352:I352"/>
    <mergeCell ref="J352:M352"/>
    <mergeCell ref="O352:R352"/>
    <mergeCell ref="A364:R365"/>
    <mergeCell ref="A367:B367"/>
    <mergeCell ref="C367:O367"/>
    <mergeCell ref="P367:R367"/>
    <mergeCell ref="A368:B369"/>
    <mergeCell ref="C368:O369"/>
    <mergeCell ref="P368:R369"/>
    <mergeCell ref="A358:R358"/>
    <mergeCell ref="A360:D360"/>
    <mergeCell ref="E360:H360"/>
    <mergeCell ref="A361:D361"/>
    <mergeCell ref="E361:H361"/>
    <mergeCell ref="A362:D362"/>
    <mergeCell ref="E362:H362"/>
    <mergeCell ref="A372:B372"/>
    <mergeCell ref="C372:O372"/>
    <mergeCell ref="P372:R372"/>
    <mergeCell ref="A373:B373"/>
    <mergeCell ref="C373:O373"/>
    <mergeCell ref="P373:R373"/>
    <mergeCell ref="A370:B370"/>
    <mergeCell ref="C370:O370"/>
    <mergeCell ref="P370:R370"/>
    <mergeCell ref="A371:B371"/>
    <mergeCell ref="C371:O371"/>
    <mergeCell ref="P371:R371"/>
    <mergeCell ref="A376:B377"/>
    <mergeCell ref="C376:O377"/>
    <mergeCell ref="P376:R377"/>
    <mergeCell ref="A378:B378"/>
    <mergeCell ref="C378:O378"/>
    <mergeCell ref="P378:R378"/>
    <mergeCell ref="A374:B374"/>
    <mergeCell ref="C374:O374"/>
    <mergeCell ref="P374:R374"/>
    <mergeCell ref="A375:B375"/>
    <mergeCell ref="C375:O375"/>
    <mergeCell ref="P375:R375"/>
    <mergeCell ref="A381:B381"/>
    <mergeCell ref="C381:O381"/>
    <mergeCell ref="P381:R381"/>
    <mergeCell ref="A382:B382"/>
    <mergeCell ref="C382:O382"/>
    <mergeCell ref="P382:R382"/>
    <mergeCell ref="A379:B379"/>
    <mergeCell ref="C379:O379"/>
    <mergeCell ref="P379:R379"/>
    <mergeCell ref="A380:B380"/>
    <mergeCell ref="C380:O380"/>
    <mergeCell ref="P380:R380"/>
    <mergeCell ref="A385:B385"/>
    <mergeCell ref="C385:O385"/>
    <mergeCell ref="P385:R385"/>
    <mergeCell ref="A386:B386"/>
    <mergeCell ref="C386:O386"/>
    <mergeCell ref="P386:R386"/>
    <mergeCell ref="A383:B383"/>
    <mergeCell ref="C383:O383"/>
    <mergeCell ref="P383:R383"/>
    <mergeCell ref="A384:B384"/>
    <mergeCell ref="C384:O384"/>
    <mergeCell ref="P384:R384"/>
    <mergeCell ref="A389:B390"/>
    <mergeCell ref="C389:O390"/>
    <mergeCell ref="P389:R390"/>
    <mergeCell ref="A391:B391"/>
    <mergeCell ref="C391:O391"/>
    <mergeCell ref="P391:R391"/>
    <mergeCell ref="A387:B387"/>
    <mergeCell ref="C387:O387"/>
    <mergeCell ref="P387:R387"/>
    <mergeCell ref="A388:B388"/>
    <mergeCell ref="C388:O388"/>
    <mergeCell ref="P388:R388"/>
    <mergeCell ref="A395:B395"/>
    <mergeCell ref="C395:D395"/>
    <mergeCell ref="E395:F395"/>
    <mergeCell ref="G395:L395"/>
    <mergeCell ref="M395:O395"/>
    <mergeCell ref="P395:R395"/>
    <mergeCell ref="A393:B394"/>
    <mergeCell ref="C393:D394"/>
    <mergeCell ref="E393:F394"/>
    <mergeCell ref="G393:L394"/>
    <mergeCell ref="M393:O394"/>
    <mergeCell ref="P393:R394"/>
    <mergeCell ref="A397:B397"/>
    <mergeCell ref="C397:D397"/>
    <mergeCell ref="E397:F397"/>
    <mergeCell ref="G397:L397"/>
    <mergeCell ref="M397:O397"/>
    <mergeCell ref="P397:R397"/>
    <mergeCell ref="A396:B396"/>
    <mergeCell ref="C396:D396"/>
    <mergeCell ref="E396:F396"/>
    <mergeCell ref="G396:L396"/>
    <mergeCell ref="M396:O396"/>
    <mergeCell ref="P396:R396"/>
    <mergeCell ref="A399:B399"/>
    <mergeCell ref="C399:D399"/>
    <mergeCell ref="E399:F399"/>
    <mergeCell ref="G399:L399"/>
    <mergeCell ref="M399:O399"/>
    <mergeCell ref="P399:R399"/>
    <mergeCell ref="A398:B398"/>
    <mergeCell ref="C398:D398"/>
    <mergeCell ref="E398:F398"/>
    <mergeCell ref="G398:L398"/>
    <mergeCell ref="M398:O398"/>
    <mergeCell ref="P398:R398"/>
    <mergeCell ref="A401:B401"/>
    <mergeCell ref="C401:D401"/>
    <mergeCell ref="E401:F401"/>
    <mergeCell ref="G401:L401"/>
    <mergeCell ref="M401:O401"/>
    <mergeCell ref="P401:R401"/>
    <mergeCell ref="A400:B400"/>
    <mergeCell ref="C400:D400"/>
    <mergeCell ref="E400:F400"/>
    <mergeCell ref="G400:L400"/>
    <mergeCell ref="M400:O400"/>
    <mergeCell ref="P400:R400"/>
    <mergeCell ref="A403:B403"/>
    <mergeCell ref="C403:D403"/>
    <mergeCell ref="E403:F403"/>
    <mergeCell ref="G403:L403"/>
    <mergeCell ref="M403:O403"/>
    <mergeCell ref="P403:R403"/>
    <mergeCell ref="A402:B402"/>
    <mergeCell ref="C402:D402"/>
    <mergeCell ref="E402:F402"/>
    <mergeCell ref="G402:L402"/>
    <mergeCell ref="M402:O402"/>
    <mergeCell ref="P402:R402"/>
    <mergeCell ref="A405:B405"/>
    <mergeCell ref="C405:D405"/>
    <mergeCell ref="E405:F405"/>
    <mergeCell ref="G405:L405"/>
    <mergeCell ref="M405:O405"/>
    <mergeCell ref="P405:R405"/>
    <mergeCell ref="A404:B404"/>
    <mergeCell ref="C404:D404"/>
    <mergeCell ref="E404:F404"/>
    <mergeCell ref="G404:L404"/>
    <mergeCell ref="M404:O404"/>
    <mergeCell ref="P404:R404"/>
    <mergeCell ref="A407:B407"/>
    <mergeCell ref="C407:D407"/>
    <mergeCell ref="E407:F407"/>
    <mergeCell ref="G407:L407"/>
    <mergeCell ref="M407:O407"/>
    <mergeCell ref="P407:R407"/>
    <mergeCell ref="A406:B406"/>
    <mergeCell ref="C406:D406"/>
    <mergeCell ref="E406:F406"/>
    <mergeCell ref="G406:L406"/>
    <mergeCell ref="M406:O406"/>
    <mergeCell ref="P406:R406"/>
    <mergeCell ref="A409:B409"/>
    <mergeCell ref="C409:D409"/>
    <mergeCell ref="E409:F409"/>
    <mergeCell ref="G409:L409"/>
    <mergeCell ref="M409:O409"/>
    <mergeCell ref="P409:R409"/>
    <mergeCell ref="A408:B408"/>
    <mergeCell ref="C408:D408"/>
    <mergeCell ref="E408:F408"/>
    <mergeCell ref="G408:L408"/>
    <mergeCell ref="M408:O408"/>
    <mergeCell ref="P408:R408"/>
    <mergeCell ref="A411:B411"/>
    <mergeCell ref="C411:D411"/>
    <mergeCell ref="E411:F411"/>
    <mergeCell ref="G411:L411"/>
    <mergeCell ref="M411:O411"/>
    <mergeCell ref="P411:R411"/>
    <mergeCell ref="A410:B410"/>
    <mergeCell ref="C410:D410"/>
    <mergeCell ref="E410:F410"/>
    <mergeCell ref="G410:L410"/>
    <mergeCell ref="M410:O410"/>
    <mergeCell ref="P410:R410"/>
    <mergeCell ref="A413:B413"/>
    <mergeCell ref="C413:D413"/>
    <mergeCell ref="E413:F413"/>
    <mergeCell ref="G413:L413"/>
    <mergeCell ref="M413:O413"/>
    <mergeCell ref="P413:R413"/>
    <mergeCell ref="A412:B412"/>
    <mergeCell ref="C412:D412"/>
    <mergeCell ref="E412:F412"/>
    <mergeCell ref="G412:L412"/>
    <mergeCell ref="M412:O412"/>
    <mergeCell ref="P412:R412"/>
    <mergeCell ref="A415:B415"/>
    <mergeCell ref="C415:D415"/>
    <mergeCell ref="E415:F415"/>
    <mergeCell ref="G415:L415"/>
    <mergeCell ref="M415:O415"/>
    <mergeCell ref="P415:R415"/>
    <mergeCell ref="A414:B414"/>
    <mergeCell ref="C414:D414"/>
    <mergeCell ref="E414:F414"/>
    <mergeCell ref="G414:L414"/>
    <mergeCell ref="M414:O414"/>
    <mergeCell ref="P414:R414"/>
    <mergeCell ref="A420:H420"/>
    <mergeCell ref="I420:L420"/>
    <mergeCell ref="A421:H421"/>
    <mergeCell ref="I421:L421"/>
    <mergeCell ref="A422:H422"/>
    <mergeCell ref="I422:L422"/>
    <mergeCell ref="A429:R429"/>
    <mergeCell ref="A417:B417"/>
    <mergeCell ref="C417:D417"/>
    <mergeCell ref="I417:O417"/>
    <mergeCell ref="P417:R417"/>
    <mergeCell ref="A419:E419"/>
    <mergeCell ref="F419:L419"/>
    <mergeCell ref="A430:C430"/>
    <mergeCell ref="K430:R430"/>
    <mergeCell ref="A431:C431"/>
    <mergeCell ref="A433:K433"/>
    <mergeCell ref="L433:R433"/>
    <mergeCell ref="A424:K424"/>
    <mergeCell ref="L424:R424"/>
    <mergeCell ref="A425:K425"/>
    <mergeCell ref="L425:R425"/>
    <mergeCell ref="A427:K427"/>
    <mergeCell ref="L427:R427"/>
    <mergeCell ref="A439:N439"/>
    <mergeCell ref="O439:R439"/>
    <mergeCell ref="A441:J441"/>
    <mergeCell ref="A452:R452"/>
    <mergeCell ref="K454:N454"/>
    <mergeCell ref="O454:R454"/>
    <mergeCell ref="A434:K434"/>
    <mergeCell ref="L434:R434"/>
    <mergeCell ref="A436:K436"/>
    <mergeCell ref="L436:R436"/>
    <mergeCell ref="A437:K437"/>
    <mergeCell ref="L437:R437"/>
    <mergeCell ref="T447:U447"/>
    <mergeCell ref="A462:R462"/>
    <mergeCell ref="A463:R463"/>
    <mergeCell ref="A465:R465"/>
    <mergeCell ref="A466:R466"/>
    <mergeCell ref="A467:R467"/>
    <mergeCell ref="A468:R468"/>
    <mergeCell ref="K455:N455"/>
    <mergeCell ref="O455:R455"/>
    <mergeCell ref="K456:N456"/>
    <mergeCell ref="O456:R456"/>
    <mergeCell ref="K458:N458"/>
    <mergeCell ref="O458:R458"/>
    <mergeCell ref="A476:R477"/>
    <mergeCell ref="A478:R479"/>
    <mergeCell ref="A480:R481"/>
    <mergeCell ref="A482:R482"/>
    <mergeCell ref="A483:R483"/>
    <mergeCell ref="A469:R469"/>
    <mergeCell ref="A470:R470"/>
    <mergeCell ref="A471:R471"/>
    <mergeCell ref="A472:R472"/>
    <mergeCell ref="A473:R473"/>
    <mergeCell ref="A474:R475"/>
  </mergeCells>
  <conditionalFormatting sqref="A370:A376 M393 C395:C415 M395:M415">
    <cfRule type="cellIs" dxfId="118" priority="10" operator="lessThan">
      <formula>0</formula>
    </cfRule>
  </conditionalFormatting>
  <conditionalFormatting sqref="A378:A389">
    <cfRule type="cellIs" dxfId="117" priority="2" operator="lessThan">
      <formula>0</formula>
    </cfRule>
  </conditionalFormatting>
  <conditionalFormatting sqref="A391">
    <cfRule type="cellIs" dxfId="116" priority="5" operator="lessThan">
      <formula>0</formula>
    </cfRule>
  </conditionalFormatting>
  <conditionalFormatting sqref="A395:A415">
    <cfRule type="cellIs" dxfId="115" priority="9" operator="lessThan">
      <formula>0</formula>
    </cfRule>
  </conditionalFormatting>
  <conditionalFormatting sqref="C367:C368">
    <cfRule type="cellIs" dxfId="114" priority="12" operator="lessThan">
      <formula>0</formula>
    </cfRule>
  </conditionalFormatting>
  <conditionalFormatting sqref="C370:C376">
    <cfRule type="cellIs" dxfId="113" priority="7" operator="lessThan">
      <formula>0</formula>
    </cfRule>
  </conditionalFormatting>
  <conditionalFormatting sqref="C378:C389">
    <cfRule type="cellIs" dxfId="112" priority="3" operator="lessThan">
      <formula>0</formula>
    </cfRule>
  </conditionalFormatting>
  <conditionalFormatting sqref="C391">
    <cfRule type="cellIs" dxfId="111" priority="4" operator="lessThan">
      <formula>0</formula>
    </cfRule>
  </conditionalFormatting>
  <conditionalFormatting sqref="M199:O199">
    <cfRule type="cellIs" dxfId="110" priority="29" operator="equal">
      <formula>"Encerrar"</formula>
    </cfRule>
    <cfRule type="cellIs" dxfId="109" priority="30" operator="equal">
      <formula>"Continuar"</formula>
    </cfRule>
  </conditionalFormatting>
  <conditionalFormatting sqref="M234:O234">
    <cfRule type="cellIs" dxfId="108" priority="27" operator="equal">
      <formula>"Encerrar"</formula>
    </cfRule>
    <cfRule type="cellIs" dxfId="107" priority="28" operator="equal">
      <formula>"Continuar"</formula>
    </cfRule>
  </conditionalFormatting>
  <conditionalFormatting sqref="M272:O272">
    <cfRule type="cellIs" dxfId="106" priority="25" operator="equal">
      <formula>"Encerrar"</formula>
    </cfRule>
    <cfRule type="cellIs" dxfId="105" priority="26" operator="equal">
      <formula>"Continuar"</formula>
    </cfRule>
  </conditionalFormatting>
  <conditionalFormatting sqref="O456:P456">
    <cfRule type="cellIs" dxfId="104" priority="23" operator="greaterThan">
      <formula>0.01</formula>
    </cfRule>
  </conditionalFormatting>
  <conditionalFormatting sqref="O321:R324">
    <cfRule type="cellIs" dxfId="103" priority="31" operator="greaterThan">
      <formula>0.5</formula>
    </cfRule>
  </conditionalFormatting>
  <conditionalFormatting sqref="P367:P368 A368 P370:P376 P378:P389 P391 E395:E415 G395:G415 P395:P415">
    <cfRule type="cellIs" dxfId="102" priority="13" operator="lessThan">
      <formula>0</formula>
    </cfRule>
  </conditionalFormatting>
  <conditionalFormatting sqref="P393">
    <cfRule type="cellIs" dxfId="101" priority="8" operator="lessThan">
      <formula>0</formula>
    </cfRule>
  </conditionalFormatting>
  <conditionalFormatting sqref="S447:T447">
    <cfRule type="containsText" dxfId="100" priority="1" operator="containsText" text="Reduzir o número de casas decimais">
      <formula>NOT(ISERROR(SEARCH("Reduzir o número de casas decimais",S447)))</formula>
    </cfRule>
  </conditionalFormatting>
  <dataValidations disablePrompts="1" count="6">
    <dataValidation type="list" allowBlank="1" showInputMessage="1" showErrorMessage="1" sqref="D351:I351" xr:uid="{BE428C6F-A294-4248-B372-0C19B81200D3}">
      <formula1>$T$351:$T$355</formula1>
    </dataValidation>
    <dataValidation type="list" allowBlank="1" showInputMessage="1" showErrorMessage="1" sqref="O351:R351" xr:uid="{1100E0CF-848D-43A5-8711-76863CCEB5AC}">
      <formula1>$V$351:$V$354</formula1>
    </dataValidation>
    <dataValidation type="list" allowBlank="1" showInputMessage="1" showErrorMessage="1" sqref="D352:I352" xr:uid="{C73EC747-B19C-43C5-8A5F-E939AEC3E54B}">
      <formula1>$U$351:$U$359</formula1>
    </dataValidation>
    <dataValidation type="list" allowBlank="1" showInputMessage="1" showErrorMessage="1" sqref="E395:F415" xr:uid="{E6C17058-442E-4B21-A8A5-B8A8A42B0170}">
      <formula1>$V$394:$V$402</formula1>
    </dataValidation>
    <dataValidation type="list" allowBlank="1" showInputMessage="1" showErrorMessage="1" sqref="K430:R430" xr:uid="{3EB3F614-33B6-43AB-AABE-29DB4EC3C90C}">
      <formula1>$X$426:$AD$426</formula1>
    </dataValidation>
    <dataValidation type="list" allowBlank="1" showInputMessage="1" showErrorMessage="1" sqref="K11:K15" xr:uid="{00BED10E-78EF-478A-8300-5D838D75A9FB}">
      <formula1>$T$12:$T$13</formula1>
    </dataValidation>
  </dataValidations>
  <hyperlinks>
    <hyperlink ref="T1" location="MENU!B11" display="MENU" xr:uid="{FEC297D2-D8F6-46B9-AF4E-647690E1FB5C}"/>
  </hyperlinks>
  <printOptions horizontalCentered="1"/>
  <pageMargins left="0.25" right="0.25" top="0.75" bottom="0.75" header="0.3" footer="0.3"/>
  <pageSetup paperSize="9" scale="61"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0486C1-DA1B-4438-84C6-16DC570EDAEA}">
  <sheetPr>
    <pageSetUpPr fitToPage="1"/>
  </sheetPr>
  <dimension ref="A1:AO532"/>
  <sheetViews>
    <sheetView showGridLines="0" zoomScaleNormal="100" workbookViewId="0"/>
  </sheetViews>
  <sheetFormatPr defaultColWidth="4.75" defaultRowHeight="20.100000000000001" customHeight="1" x14ac:dyDescent="0.25"/>
  <cols>
    <col min="1" max="18" width="8.625" style="241" customWidth="1"/>
    <col min="19" max="19" width="15.625" style="208" customWidth="1"/>
    <col min="20" max="20" width="25.625" style="208" customWidth="1"/>
    <col min="21" max="22" width="20.625" style="208" customWidth="1"/>
    <col min="23" max="60" width="20.625" style="209" customWidth="1"/>
    <col min="61" max="128" width="4.75" style="209" customWidth="1"/>
    <col min="129" max="16384" width="4.75" style="209"/>
  </cols>
  <sheetData>
    <row r="1" spans="1:21" ht="140.1" customHeight="1" x14ac:dyDescent="0.25">
      <c r="A1" s="274"/>
      <c r="B1" s="274"/>
      <c r="C1" s="274"/>
      <c r="D1" s="274"/>
      <c r="E1" s="274"/>
      <c r="F1" s="274"/>
      <c r="G1" s="274"/>
      <c r="H1" s="274"/>
      <c r="I1" s="274"/>
      <c r="J1" s="274"/>
      <c r="K1" s="274"/>
      <c r="L1" s="274"/>
      <c r="M1" s="274"/>
      <c r="N1" s="274"/>
      <c r="O1" s="274"/>
      <c r="P1" s="231"/>
      <c r="Q1" s="231"/>
      <c r="R1" s="231"/>
      <c r="T1" s="206" t="s">
        <v>698</v>
      </c>
    </row>
    <row r="2" spans="1:21" ht="5.0999999999999996" customHeight="1" x14ac:dyDescent="0.25"/>
    <row r="3" spans="1:21" ht="5.0999999999999996" customHeight="1" x14ac:dyDescent="0.25">
      <c r="A3" s="274"/>
      <c r="B3" s="274"/>
      <c r="C3" s="274"/>
      <c r="D3" s="274"/>
      <c r="E3" s="274"/>
      <c r="F3" s="274"/>
      <c r="G3" s="274"/>
      <c r="H3" s="274"/>
      <c r="I3" s="274"/>
      <c r="J3" s="274"/>
      <c r="K3" s="274"/>
      <c r="L3" s="274"/>
      <c r="M3" s="274"/>
      <c r="N3" s="274"/>
      <c r="O3" s="274"/>
      <c r="P3" s="274"/>
      <c r="Q3" s="274"/>
      <c r="R3" s="274"/>
    </row>
    <row r="5" spans="1:21" ht="20.100000000000001" customHeight="1" x14ac:dyDescent="0.25">
      <c r="A5" s="50" t="s">
        <v>79</v>
      </c>
      <c r="B5" s="50"/>
      <c r="C5" s="50"/>
      <c r="D5" s="50"/>
      <c r="E5" s="50"/>
      <c r="F5" s="50"/>
      <c r="G5" s="50"/>
      <c r="H5" s="50"/>
      <c r="I5" s="50"/>
      <c r="J5" s="50"/>
      <c r="K5" s="50"/>
      <c r="L5" s="50"/>
      <c r="M5" s="50"/>
      <c r="N5" s="50"/>
      <c r="O5" s="50"/>
      <c r="P5" s="50"/>
      <c r="Q5" s="50"/>
      <c r="R5" s="50"/>
    </row>
    <row r="6" spans="1:21" ht="20.100000000000001" customHeight="1" x14ac:dyDescent="0.25">
      <c r="A6" s="46" t="s">
        <v>212</v>
      </c>
      <c r="B6" s="46"/>
      <c r="C6" s="46"/>
      <c r="D6" s="46"/>
      <c r="E6" s="46"/>
      <c r="F6" s="46"/>
      <c r="G6" s="46"/>
      <c r="H6" s="46"/>
      <c r="I6" s="46"/>
      <c r="J6" s="46"/>
      <c r="K6" s="46"/>
      <c r="L6" s="46"/>
      <c r="M6" s="46"/>
      <c r="N6" s="46"/>
      <c r="O6" s="46"/>
      <c r="P6" s="46"/>
      <c r="Q6" s="46"/>
      <c r="R6" s="46"/>
    </row>
    <row r="8" spans="1:21" ht="20.100000000000001" customHeight="1" x14ac:dyDescent="0.25">
      <c r="A8" s="21" t="s">
        <v>8</v>
      </c>
      <c r="B8" s="21"/>
      <c r="C8" s="21"/>
      <c r="D8" s="21"/>
      <c r="E8" s="21"/>
      <c r="F8" s="21"/>
      <c r="G8" s="21"/>
      <c r="H8" s="21"/>
      <c r="I8" s="21"/>
      <c r="J8" s="21"/>
      <c r="K8" s="21"/>
      <c r="L8" s="21"/>
      <c r="M8" s="21"/>
      <c r="N8" s="21"/>
      <c r="O8" s="21"/>
      <c r="P8" s="21"/>
      <c r="Q8" s="21"/>
      <c r="R8" s="21"/>
    </row>
    <row r="10" spans="1:21" ht="39.950000000000003" customHeight="1" x14ac:dyDescent="0.25">
      <c r="A10" s="364" t="s">
        <v>5</v>
      </c>
      <c r="B10" s="39" t="s">
        <v>178</v>
      </c>
      <c r="C10" s="39"/>
      <c r="D10" s="39"/>
      <c r="E10" s="39" t="s">
        <v>6</v>
      </c>
      <c r="F10" s="39"/>
      <c r="G10" s="39"/>
      <c r="H10" s="39" t="s">
        <v>7</v>
      </c>
      <c r="I10" s="39"/>
      <c r="J10" s="39"/>
      <c r="K10" s="39" t="s">
        <v>237</v>
      </c>
      <c r="L10" s="39"/>
      <c r="M10" s="39"/>
      <c r="N10" s="39" t="s">
        <v>238</v>
      </c>
      <c r="O10" s="39"/>
      <c r="P10" s="39" t="s">
        <v>239</v>
      </c>
      <c r="Q10" s="39"/>
      <c r="R10" s="39"/>
      <c r="T10" s="211" t="s">
        <v>2</v>
      </c>
      <c r="U10" s="211"/>
    </row>
    <row r="11" spans="1:21" ht="20.100000000000001" customHeight="1" x14ac:dyDescent="0.25">
      <c r="A11" s="275">
        <v>1</v>
      </c>
      <c r="B11" s="36">
        <f>'AMOSTRA DOS TERRENOS'!H9</f>
        <v>180000</v>
      </c>
      <c r="C11" s="36"/>
      <c r="D11" s="36"/>
      <c r="E11" s="36">
        <f>'AMOSTRA DOS TERRENOS'!I9</f>
        <v>300</v>
      </c>
      <c r="F11" s="36"/>
      <c r="G11" s="36"/>
      <c r="H11" s="35">
        <f>B11/E11</f>
        <v>600</v>
      </c>
      <c r="I11" s="35"/>
      <c r="J11" s="35"/>
      <c r="K11" s="22" t="s">
        <v>190</v>
      </c>
      <c r="L11" s="22"/>
      <c r="M11" s="22"/>
      <c r="N11" s="45">
        <f>VLOOKUP(K11,$T$12:$U$13,2,0)</f>
        <v>0.9</v>
      </c>
      <c r="O11" s="45"/>
      <c r="P11" s="30">
        <f>H11*N11</f>
        <v>540</v>
      </c>
      <c r="Q11" s="30"/>
      <c r="R11" s="30"/>
      <c r="T11" s="212" t="s">
        <v>191</v>
      </c>
      <c r="U11" s="212" t="s">
        <v>3</v>
      </c>
    </row>
    <row r="12" spans="1:21" ht="20.100000000000001" customHeight="1" x14ac:dyDescent="0.25">
      <c r="A12" s="276">
        <v>2</v>
      </c>
      <c r="B12" s="36">
        <f>'AMOSTRA DOS TERRENOS'!H10</f>
        <v>200000</v>
      </c>
      <c r="C12" s="36"/>
      <c r="D12" s="36"/>
      <c r="E12" s="36">
        <f>'AMOSTRA DOS TERRENOS'!I10</f>
        <v>320</v>
      </c>
      <c r="F12" s="36"/>
      <c r="G12" s="36"/>
      <c r="H12" s="18">
        <f>B12/E12</f>
        <v>625</v>
      </c>
      <c r="I12" s="18"/>
      <c r="J12" s="18"/>
      <c r="K12" s="27" t="s">
        <v>190</v>
      </c>
      <c r="L12" s="27"/>
      <c r="M12" s="27"/>
      <c r="N12" s="16">
        <f>VLOOKUP(K12,$T$12:$U$13,2,0)</f>
        <v>0.9</v>
      </c>
      <c r="O12" s="16"/>
      <c r="P12" s="18">
        <f>H12*N12</f>
        <v>562.5</v>
      </c>
      <c r="Q12" s="18"/>
      <c r="R12" s="18"/>
      <c r="T12" s="208" t="s">
        <v>190</v>
      </c>
      <c r="U12" s="213">
        <v>0.9</v>
      </c>
    </row>
    <row r="13" spans="1:21" ht="20.100000000000001" customHeight="1" x14ac:dyDescent="0.25">
      <c r="A13" s="276">
        <v>3</v>
      </c>
      <c r="B13" s="36">
        <f>'AMOSTRA DOS TERRENOS'!H11</f>
        <v>110000</v>
      </c>
      <c r="C13" s="36"/>
      <c r="D13" s="36"/>
      <c r="E13" s="36">
        <f>'AMOSTRA DOS TERRENOS'!I11</f>
        <v>150</v>
      </c>
      <c r="F13" s="36"/>
      <c r="G13" s="36"/>
      <c r="H13" s="18">
        <f t="shared" ref="H13:H14" si="0">B13/E13</f>
        <v>733.33333333333337</v>
      </c>
      <c r="I13" s="18"/>
      <c r="J13" s="18"/>
      <c r="K13" s="27" t="s">
        <v>190</v>
      </c>
      <c r="L13" s="27"/>
      <c r="M13" s="27"/>
      <c r="N13" s="16">
        <f>VLOOKUP(K13,$T$12:$U$13,2,0)</f>
        <v>0.9</v>
      </c>
      <c r="O13" s="16"/>
      <c r="P13" s="18">
        <f t="shared" ref="P13:P14" si="1">H13*N13</f>
        <v>660</v>
      </c>
      <c r="Q13" s="18"/>
      <c r="R13" s="18"/>
      <c r="T13" s="208" t="s">
        <v>4</v>
      </c>
      <c r="U13" s="213">
        <v>1</v>
      </c>
    </row>
    <row r="14" spans="1:21" ht="20.100000000000001" customHeight="1" x14ac:dyDescent="0.25">
      <c r="A14" s="276">
        <v>4</v>
      </c>
      <c r="B14" s="36">
        <f>'AMOSTRA DOS TERRENOS'!H12</f>
        <v>110000</v>
      </c>
      <c r="C14" s="36"/>
      <c r="D14" s="36"/>
      <c r="E14" s="36">
        <f>'AMOSTRA DOS TERRENOS'!I12</f>
        <v>80</v>
      </c>
      <c r="F14" s="36"/>
      <c r="G14" s="36"/>
      <c r="H14" s="18">
        <f t="shared" si="0"/>
        <v>1375</v>
      </c>
      <c r="I14" s="18"/>
      <c r="J14" s="18"/>
      <c r="K14" s="27" t="s">
        <v>190</v>
      </c>
      <c r="L14" s="27"/>
      <c r="M14" s="27"/>
      <c r="N14" s="16">
        <f>VLOOKUP(K14,$T$12:$U$13,2,0)</f>
        <v>0.9</v>
      </c>
      <c r="O14" s="16"/>
      <c r="P14" s="18">
        <f t="shared" si="1"/>
        <v>1237.5</v>
      </c>
      <c r="Q14" s="18"/>
      <c r="R14" s="18"/>
    </row>
    <row r="15" spans="1:21" ht="20.100000000000001" customHeight="1" x14ac:dyDescent="0.25">
      <c r="A15" s="276">
        <v>5</v>
      </c>
      <c r="B15" s="36">
        <f>'AMOSTRA DOS TERRENOS'!H13</f>
        <v>150000</v>
      </c>
      <c r="C15" s="36"/>
      <c r="D15" s="36"/>
      <c r="E15" s="36">
        <f>'AMOSTRA DOS TERRENOS'!I13</f>
        <v>195</v>
      </c>
      <c r="F15" s="36"/>
      <c r="G15" s="36"/>
      <c r="H15" s="18">
        <f>B15/E15</f>
        <v>769.23076923076928</v>
      </c>
      <c r="I15" s="18"/>
      <c r="J15" s="18"/>
      <c r="K15" s="27" t="s">
        <v>190</v>
      </c>
      <c r="L15" s="27"/>
      <c r="M15" s="27"/>
      <c r="N15" s="16">
        <f>VLOOKUP(K15,$T$12:$U$13,2,0)</f>
        <v>0.9</v>
      </c>
      <c r="O15" s="16"/>
      <c r="P15" s="18">
        <f>H15*N15</f>
        <v>692.30769230769238</v>
      </c>
      <c r="Q15" s="18"/>
      <c r="R15" s="18"/>
    </row>
    <row r="17" spans="1:18" ht="20.100000000000001" customHeight="1" x14ac:dyDescent="0.25">
      <c r="L17" s="22" t="s">
        <v>22</v>
      </c>
      <c r="M17" s="22"/>
      <c r="N17" s="22"/>
      <c r="O17" s="22"/>
      <c r="P17" s="30">
        <f>AVERAGE(P11:R15)</f>
        <v>738.46153846153845</v>
      </c>
      <c r="Q17" s="30"/>
      <c r="R17" s="30"/>
    </row>
    <row r="18" spans="1:18" ht="20.100000000000001" customHeight="1" x14ac:dyDescent="0.25">
      <c r="L18" s="17" t="s">
        <v>23</v>
      </c>
      <c r="M18" s="17"/>
      <c r="N18" s="17"/>
      <c r="O18" s="17"/>
      <c r="P18" s="30">
        <f>STDEVA(P11:R15)</f>
        <v>286.21461436022588</v>
      </c>
      <c r="Q18" s="30"/>
      <c r="R18" s="30"/>
    </row>
    <row r="19" spans="1:18" ht="20.100000000000001" customHeight="1" x14ac:dyDescent="0.25">
      <c r="L19" s="27" t="s">
        <v>21</v>
      </c>
      <c r="M19" s="27"/>
      <c r="N19" s="27"/>
      <c r="O19" s="27"/>
      <c r="P19" s="31">
        <f>P18/P17</f>
        <v>0.38758229027947255</v>
      </c>
      <c r="Q19" s="31"/>
      <c r="R19" s="31"/>
    </row>
    <row r="22" spans="1:18" ht="20.100000000000001" customHeight="1" x14ac:dyDescent="0.25">
      <c r="A22" s="21" t="s">
        <v>15</v>
      </c>
      <c r="B22" s="21"/>
      <c r="C22" s="21"/>
      <c r="D22" s="21"/>
      <c r="E22" s="21"/>
      <c r="F22" s="21"/>
      <c r="G22" s="21"/>
      <c r="H22" s="21"/>
      <c r="I22" s="21"/>
      <c r="J22" s="21"/>
      <c r="K22" s="21"/>
      <c r="L22" s="21"/>
      <c r="M22" s="21"/>
      <c r="N22" s="21"/>
      <c r="O22" s="21"/>
      <c r="P22" s="21"/>
      <c r="Q22" s="21"/>
      <c r="R22" s="21"/>
    </row>
    <row r="24" spans="1:18" ht="80.099999999999994" customHeight="1" x14ac:dyDescent="0.25">
      <c r="A24" s="34" t="s">
        <v>62</v>
      </c>
      <c r="B24" s="34"/>
      <c r="C24" s="34"/>
      <c r="D24" s="34"/>
      <c r="E24" s="34"/>
      <c r="F24" s="34"/>
      <c r="G24" s="34"/>
      <c r="H24" s="34"/>
      <c r="I24" s="34"/>
      <c r="J24" s="34"/>
      <c r="K24" s="34"/>
      <c r="L24" s="34"/>
      <c r="M24" s="34"/>
      <c r="N24" s="34"/>
      <c r="O24" s="34"/>
      <c r="P24" s="34"/>
      <c r="Q24" s="34"/>
      <c r="R24" s="34"/>
    </row>
    <row r="26" spans="1:18" ht="20.100000000000001" customHeight="1" x14ac:dyDescent="0.25">
      <c r="A26" s="39" t="s">
        <v>9</v>
      </c>
      <c r="B26" s="39"/>
      <c r="C26" s="39"/>
      <c r="D26" s="39"/>
      <c r="E26" s="39"/>
      <c r="F26" s="39"/>
      <c r="G26" s="39"/>
      <c r="H26" s="39" t="s">
        <v>63</v>
      </c>
      <c r="I26" s="39"/>
      <c r="J26" s="39" t="s">
        <v>188</v>
      </c>
      <c r="K26" s="39"/>
      <c r="L26" s="39"/>
      <c r="M26" s="39"/>
      <c r="N26" s="39"/>
      <c r="O26" s="39" t="s">
        <v>189</v>
      </c>
      <c r="P26" s="39"/>
      <c r="Q26" s="39"/>
      <c r="R26" s="39"/>
    </row>
    <row r="27" spans="1:18" ht="20.100000000000001" customHeight="1" x14ac:dyDescent="0.25">
      <c r="A27" s="22" t="s">
        <v>10</v>
      </c>
      <c r="B27" s="22"/>
      <c r="C27" s="22"/>
      <c r="D27" s="22"/>
      <c r="E27" s="22"/>
      <c r="F27" s="22"/>
      <c r="G27" s="22"/>
      <c r="H27" s="56" t="s">
        <v>214</v>
      </c>
      <c r="I27" s="56"/>
      <c r="J27" s="22" t="s">
        <v>183</v>
      </c>
      <c r="K27" s="22"/>
      <c r="L27" s="22"/>
      <c r="M27" s="22"/>
      <c r="N27" s="22"/>
      <c r="O27" s="30">
        <v>1</v>
      </c>
      <c r="P27" s="30"/>
      <c r="Q27" s="30"/>
      <c r="R27" s="30"/>
    </row>
    <row r="28" spans="1:18" ht="20.100000000000001" customHeight="1" x14ac:dyDescent="0.25">
      <c r="A28" s="27" t="s">
        <v>13</v>
      </c>
      <c r="B28" s="27"/>
      <c r="C28" s="27"/>
      <c r="D28" s="27"/>
      <c r="E28" s="27"/>
      <c r="F28" s="27"/>
      <c r="G28" s="27"/>
      <c r="H28" s="63" t="s">
        <v>215</v>
      </c>
      <c r="I28" s="63"/>
      <c r="J28" s="27" t="s">
        <v>184</v>
      </c>
      <c r="K28" s="27"/>
      <c r="L28" s="27"/>
      <c r="M28" s="27"/>
      <c r="N28" s="27"/>
      <c r="O28" s="18">
        <v>1</v>
      </c>
      <c r="P28" s="18"/>
      <c r="Q28" s="18"/>
      <c r="R28" s="18"/>
    </row>
    <row r="29" spans="1:18" ht="20.100000000000001" customHeight="1" x14ac:dyDescent="0.25">
      <c r="A29" s="27" t="s">
        <v>14</v>
      </c>
      <c r="B29" s="27"/>
      <c r="C29" s="27"/>
      <c r="D29" s="27"/>
      <c r="E29" s="27"/>
      <c r="F29" s="27"/>
      <c r="G29" s="27"/>
      <c r="H29" s="63" t="s">
        <v>216</v>
      </c>
      <c r="I29" s="63"/>
      <c r="J29" s="27" t="s">
        <v>185</v>
      </c>
      <c r="K29" s="27"/>
      <c r="L29" s="27"/>
      <c r="M29" s="27"/>
      <c r="N29" s="27"/>
      <c r="O29" s="18">
        <v>1</v>
      </c>
      <c r="P29" s="18"/>
      <c r="Q29" s="18"/>
      <c r="R29" s="18"/>
    </row>
    <row r="30" spans="1:18" ht="20.100000000000001" customHeight="1" x14ac:dyDescent="0.25">
      <c r="A30" s="27" t="s">
        <v>11</v>
      </c>
      <c r="B30" s="27"/>
      <c r="C30" s="27"/>
      <c r="D30" s="27"/>
      <c r="E30" s="27"/>
      <c r="F30" s="27"/>
      <c r="G30" s="27"/>
      <c r="H30" s="63" t="s">
        <v>217</v>
      </c>
      <c r="I30" s="63"/>
      <c r="J30" s="27" t="s">
        <v>186</v>
      </c>
      <c r="K30" s="27"/>
      <c r="L30" s="27"/>
      <c r="M30" s="27"/>
      <c r="N30" s="27"/>
      <c r="O30" s="18">
        <v>1</v>
      </c>
      <c r="P30" s="18"/>
      <c r="Q30" s="18"/>
      <c r="R30" s="18"/>
    </row>
    <row r="31" spans="1:18" ht="20.100000000000001" customHeight="1" x14ac:dyDescent="0.25">
      <c r="A31" s="27" t="s">
        <v>12</v>
      </c>
      <c r="B31" s="27"/>
      <c r="C31" s="27"/>
      <c r="D31" s="27"/>
      <c r="E31" s="27"/>
      <c r="F31" s="27"/>
      <c r="G31" s="27"/>
      <c r="H31" s="63" t="s">
        <v>218</v>
      </c>
      <c r="I31" s="63"/>
      <c r="J31" s="27" t="s">
        <v>187</v>
      </c>
      <c r="K31" s="27"/>
      <c r="L31" s="27"/>
      <c r="M31" s="27"/>
      <c r="N31" s="27"/>
      <c r="O31" s="18">
        <v>1</v>
      </c>
      <c r="P31" s="18"/>
      <c r="Q31" s="18"/>
      <c r="R31" s="18"/>
    </row>
    <row r="34" spans="1:25" ht="20.100000000000001" customHeight="1" x14ac:dyDescent="0.25">
      <c r="A34" s="39" t="s">
        <v>19</v>
      </c>
      <c r="B34" s="39"/>
      <c r="C34" s="39"/>
      <c r="D34" s="39"/>
      <c r="E34" s="47" t="s">
        <v>20</v>
      </c>
      <c r="F34" s="47"/>
      <c r="G34" s="47"/>
      <c r="H34" s="47"/>
      <c r="I34" s="47"/>
      <c r="J34" s="39" t="s">
        <v>16</v>
      </c>
      <c r="K34" s="39"/>
    </row>
    <row r="35" spans="1:25" ht="20.100000000000001" customHeight="1" x14ac:dyDescent="0.25">
      <c r="A35" s="39"/>
      <c r="B35" s="39"/>
      <c r="C35" s="39"/>
      <c r="D35" s="39"/>
      <c r="E35" s="278" t="s">
        <v>214</v>
      </c>
      <c r="F35" s="278" t="s">
        <v>215</v>
      </c>
      <c r="G35" s="278" t="s">
        <v>216</v>
      </c>
      <c r="H35" s="278" t="s">
        <v>217</v>
      </c>
      <c r="I35" s="278" t="s">
        <v>218</v>
      </c>
      <c r="J35" s="39"/>
      <c r="K35" s="39"/>
    </row>
    <row r="36" spans="1:25" ht="20.100000000000001" customHeight="1" x14ac:dyDescent="0.25">
      <c r="A36" s="47"/>
      <c r="B36" s="47"/>
      <c r="C36" s="47"/>
      <c r="D36" s="47"/>
      <c r="E36" s="238">
        <v>1</v>
      </c>
      <c r="F36" s="238">
        <v>1</v>
      </c>
      <c r="G36" s="238">
        <v>1</v>
      </c>
      <c r="H36" s="238">
        <v>1</v>
      </c>
      <c r="I36" s="238">
        <v>1</v>
      </c>
      <c r="J36" s="30">
        <f>SUM(E36:I36)-COUNT(E36:I36)+1</f>
        <v>1</v>
      </c>
      <c r="K36" s="30"/>
    </row>
    <row r="38" spans="1:25" ht="39.950000000000003" customHeight="1" x14ac:dyDescent="0.25">
      <c r="A38" s="278" t="s">
        <v>5</v>
      </c>
      <c r="B38" s="25" t="str">
        <f t="shared" ref="B38:B43" si="2">P10</f>
        <v>Valor unitário ajustado ao fator</v>
      </c>
      <c r="C38" s="25"/>
      <c r="D38" s="25"/>
      <c r="E38" s="278" t="s">
        <v>214</v>
      </c>
      <c r="F38" s="278" t="s">
        <v>215</v>
      </c>
      <c r="G38" s="278" t="s">
        <v>216</v>
      </c>
      <c r="H38" s="278" t="s">
        <v>217</v>
      </c>
      <c r="I38" s="278" t="s">
        <v>218</v>
      </c>
      <c r="J38" s="25" t="s">
        <v>16</v>
      </c>
      <c r="K38" s="25"/>
      <c r="L38" s="25" t="s">
        <v>17</v>
      </c>
      <c r="M38" s="25"/>
      <c r="N38" s="25" t="s">
        <v>9</v>
      </c>
      <c r="O38" s="25"/>
      <c r="P38" s="25" t="s">
        <v>18</v>
      </c>
      <c r="Q38" s="25"/>
      <c r="R38" s="25"/>
      <c r="Y38" s="209" t="s">
        <v>235</v>
      </c>
    </row>
    <row r="39" spans="1:25" ht="20.100000000000001" customHeight="1" x14ac:dyDescent="0.25">
      <c r="A39" s="275">
        <v>1</v>
      </c>
      <c r="B39" s="30">
        <f t="shared" si="2"/>
        <v>540</v>
      </c>
      <c r="C39" s="30"/>
      <c r="D39" s="30"/>
      <c r="E39" s="238">
        <v>1</v>
      </c>
      <c r="F39" s="238">
        <v>1</v>
      </c>
      <c r="G39" s="238">
        <v>1</v>
      </c>
      <c r="H39" s="238">
        <v>1</v>
      </c>
      <c r="I39" s="238">
        <v>1</v>
      </c>
      <c r="J39" s="30">
        <f>SUM(E39:I39)-COUNT(E39:I39)+1</f>
        <v>1</v>
      </c>
      <c r="K39" s="22"/>
      <c r="L39" s="30">
        <f t="shared" ref="L39:L43" si="3">$J$36</f>
        <v>1</v>
      </c>
      <c r="M39" s="22"/>
      <c r="N39" s="30">
        <f t="shared" ref="N39:N43" si="4">L39/J39</f>
        <v>1</v>
      </c>
      <c r="O39" s="22"/>
      <c r="P39" s="30">
        <f t="shared" ref="P39:P43" si="5">B39*N39</f>
        <v>540</v>
      </c>
      <c r="Q39" s="30"/>
      <c r="R39" s="30"/>
      <c r="Y39" s="209">
        <v>1</v>
      </c>
    </row>
    <row r="40" spans="1:25" ht="20.100000000000001" customHeight="1" x14ac:dyDescent="0.25">
      <c r="A40" s="276">
        <v>2</v>
      </c>
      <c r="B40" s="18">
        <f t="shared" si="2"/>
        <v>562.5</v>
      </c>
      <c r="C40" s="18"/>
      <c r="D40" s="18"/>
      <c r="E40" s="235">
        <v>1</v>
      </c>
      <c r="F40" s="235">
        <v>1</v>
      </c>
      <c r="G40" s="235">
        <v>1</v>
      </c>
      <c r="H40" s="235">
        <v>1</v>
      </c>
      <c r="I40" s="235">
        <v>1</v>
      </c>
      <c r="J40" s="18">
        <f t="shared" ref="J40:J41" si="6">SUM(E40:I40)-COUNT(E40:I40)+1</f>
        <v>1</v>
      </c>
      <c r="K40" s="27"/>
      <c r="L40" s="18">
        <f t="shared" si="3"/>
        <v>1</v>
      </c>
      <c r="M40" s="27"/>
      <c r="N40" s="18">
        <f t="shared" si="4"/>
        <v>1</v>
      </c>
      <c r="O40" s="27"/>
      <c r="P40" s="18">
        <f t="shared" si="5"/>
        <v>562.5</v>
      </c>
      <c r="Q40" s="18"/>
      <c r="R40" s="18"/>
      <c r="Y40" s="209">
        <v>1</v>
      </c>
    </row>
    <row r="41" spans="1:25" ht="20.100000000000001" customHeight="1" x14ac:dyDescent="0.25">
      <c r="A41" s="276">
        <v>3</v>
      </c>
      <c r="B41" s="18">
        <f t="shared" si="2"/>
        <v>660</v>
      </c>
      <c r="C41" s="18"/>
      <c r="D41" s="18"/>
      <c r="E41" s="235">
        <v>1</v>
      </c>
      <c r="F41" s="235">
        <v>1</v>
      </c>
      <c r="G41" s="235">
        <v>1</v>
      </c>
      <c r="H41" s="235">
        <v>1</v>
      </c>
      <c r="I41" s="235">
        <v>1</v>
      </c>
      <c r="J41" s="18">
        <f t="shared" si="6"/>
        <v>1</v>
      </c>
      <c r="K41" s="27"/>
      <c r="L41" s="18">
        <f t="shared" si="3"/>
        <v>1</v>
      </c>
      <c r="M41" s="27"/>
      <c r="N41" s="18">
        <f t="shared" si="4"/>
        <v>1</v>
      </c>
      <c r="O41" s="27"/>
      <c r="P41" s="18">
        <f t="shared" si="5"/>
        <v>660</v>
      </c>
      <c r="Q41" s="18"/>
      <c r="R41" s="18"/>
      <c r="Y41" s="209">
        <v>1</v>
      </c>
    </row>
    <row r="42" spans="1:25" ht="20.100000000000001" customHeight="1" x14ac:dyDescent="0.25">
      <c r="A42" s="276">
        <v>4</v>
      </c>
      <c r="B42" s="18">
        <f t="shared" si="2"/>
        <v>1237.5</v>
      </c>
      <c r="C42" s="18"/>
      <c r="D42" s="18"/>
      <c r="E42" s="235">
        <v>1</v>
      </c>
      <c r="F42" s="235">
        <v>1</v>
      </c>
      <c r="G42" s="235">
        <v>1</v>
      </c>
      <c r="H42" s="235">
        <v>1</v>
      </c>
      <c r="I42" s="235">
        <v>1</v>
      </c>
      <c r="J42" s="18">
        <f t="shared" ref="J42:J43" si="7">SUM(E42:I42)-COUNT(E42:I42)+1</f>
        <v>1</v>
      </c>
      <c r="K42" s="27"/>
      <c r="L42" s="18">
        <f t="shared" si="3"/>
        <v>1</v>
      </c>
      <c r="M42" s="27"/>
      <c r="N42" s="18">
        <f t="shared" si="4"/>
        <v>1</v>
      </c>
      <c r="O42" s="27"/>
      <c r="P42" s="18">
        <f t="shared" si="5"/>
        <v>1237.5</v>
      </c>
      <c r="Q42" s="18"/>
      <c r="R42" s="18"/>
      <c r="Y42" s="209">
        <v>1</v>
      </c>
    </row>
    <row r="43" spans="1:25" ht="20.100000000000001" customHeight="1" x14ac:dyDescent="0.25">
      <c r="A43" s="276">
        <v>5</v>
      </c>
      <c r="B43" s="18">
        <f t="shared" si="2"/>
        <v>692.30769230769238</v>
      </c>
      <c r="C43" s="18"/>
      <c r="D43" s="18"/>
      <c r="E43" s="235">
        <v>1</v>
      </c>
      <c r="F43" s="235">
        <v>1</v>
      </c>
      <c r="G43" s="235">
        <v>1</v>
      </c>
      <c r="H43" s="235">
        <v>1</v>
      </c>
      <c r="I43" s="235">
        <v>1</v>
      </c>
      <c r="J43" s="18">
        <f t="shared" si="7"/>
        <v>1</v>
      </c>
      <c r="K43" s="27"/>
      <c r="L43" s="18">
        <f t="shared" si="3"/>
        <v>1</v>
      </c>
      <c r="M43" s="27"/>
      <c r="N43" s="18">
        <f t="shared" si="4"/>
        <v>1</v>
      </c>
      <c r="O43" s="27"/>
      <c r="P43" s="18">
        <f t="shared" si="5"/>
        <v>692.30769230769238</v>
      </c>
      <c r="Q43" s="18"/>
      <c r="R43" s="18"/>
      <c r="Y43" s="209">
        <v>1</v>
      </c>
    </row>
    <row r="45" spans="1:25" ht="20.100000000000001" customHeight="1" x14ac:dyDescent="0.25">
      <c r="E45" s="279"/>
      <c r="F45" s="279"/>
      <c r="G45" s="279"/>
      <c r="H45" s="279"/>
      <c r="I45" s="279"/>
      <c r="L45" s="22" t="s">
        <v>22</v>
      </c>
      <c r="M45" s="22"/>
      <c r="N45" s="22"/>
      <c r="O45" s="22"/>
      <c r="P45" s="30">
        <f>AVERAGE(P39:R43)</f>
        <v>738.46153846153845</v>
      </c>
      <c r="Q45" s="30"/>
      <c r="R45" s="30"/>
    </row>
    <row r="46" spans="1:25" ht="20.100000000000001" customHeight="1" x14ac:dyDescent="0.25">
      <c r="E46" s="247"/>
      <c r="L46" s="17" t="s">
        <v>23</v>
      </c>
      <c r="M46" s="17"/>
      <c r="N46" s="17"/>
      <c r="O46" s="17"/>
      <c r="P46" s="30">
        <f>STDEVA(P39:R43)</f>
        <v>286.21461436022588</v>
      </c>
      <c r="Q46" s="30"/>
      <c r="R46" s="30"/>
    </row>
    <row r="47" spans="1:25" ht="20.100000000000001" customHeight="1" x14ac:dyDescent="0.25">
      <c r="H47" s="280"/>
      <c r="L47" s="27" t="s">
        <v>21</v>
      </c>
      <c r="M47" s="27"/>
      <c r="N47" s="27"/>
      <c r="O47" s="27"/>
      <c r="P47" s="31">
        <f>P46/P45</f>
        <v>0.38758229027947255</v>
      </c>
      <c r="Q47" s="31"/>
      <c r="R47" s="31"/>
    </row>
    <row r="48" spans="1:25" ht="20.100000000000001" customHeight="1" x14ac:dyDescent="0.25">
      <c r="H48" s="280"/>
      <c r="P48" s="281"/>
      <c r="Q48" s="281"/>
      <c r="R48" s="281"/>
    </row>
    <row r="49" spans="1:33" ht="20.100000000000001" customHeight="1" x14ac:dyDescent="0.25">
      <c r="I49" s="2"/>
    </row>
    <row r="50" spans="1:33" ht="20.100000000000001" customHeight="1" x14ac:dyDescent="0.25">
      <c r="A50" s="28" t="s">
        <v>242</v>
      </c>
      <c r="B50" s="28"/>
      <c r="C50" s="28"/>
      <c r="D50" s="28"/>
      <c r="E50" s="28"/>
      <c r="F50" s="28"/>
      <c r="G50" s="28"/>
      <c r="H50" s="28"/>
      <c r="I50" s="28"/>
      <c r="J50" s="28"/>
      <c r="K50" s="28"/>
      <c r="L50" s="28"/>
      <c r="M50" s="28"/>
      <c r="N50" s="28"/>
      <c r="O50" s="28"/>
      <c r="P50" s="28"/>
      <c r="Q50" s="28"/>
      <c r="R50" s="28"/>
    </row>
    <row r="51" spans="1:33" s="208" customFormat="1" ht="20.100000000000001" customHeight="1" x14ac:dyDescent="0.25">
      <c r="A51" s="3"/>
      <c r="B51" s="3"/>
      <c r="C51" s="3"/>
      <c r="D51" s="3"/>
      <c r="E51" s="3"/>
      <c r="F51" s="3"/>
      <c r="G51" s="3"/>
      <c r="H51" s="3"/>
      <c r="I51" s="4"/>
      <c r="J51" s="3"/>
      <c r="K51" s="3"/>
      <c r="L51" s="3"/>
      <c r="M51" s="3"/>
      <c r="N51" s="3"/>
      <c r="O51" s="3"/>
      <c r="P51" s="3"/>
      <c r="Q51" s="3"/>
      <c r="R51" s="3"/>
      <c r="W51" s="209"/>
      <c r="X51" s="209"/>
      <c r="Y51" s="209"/>
      <c r="Z51" s="209"/>
      <c r="AA51" s="209"/>
      <c r="AB51" s="209"/>
      <c r="AC51" s="209"/>
      <c r="AD51" s="209"/>
      <c r="AE51" s="209"/>
      <c r="AF51" s="209"/>
      <c r="AG51" s="209"/>
    </row>
    <row r="52" spans="1:33" s="208" customFormat="1" ht="20.100000000000001" customHeight="1" x14ac:dyDescent="0.25">
      <c r="A52" s="3"/>
      <c r="B52" s="3"/>
      <c r="C52" s="3"/>
      <c r="D52" s="3"/>
      <c r="E52" s="3"/>
      <c r="F52" s="3"/>
      <c r="G52" s="3"/>
      <c r="H52" s="3"/>
      <c r="I52" s="4"/>
      <c r="J52" s="3"/>
      <c r="K52" s="3"/>
      <c r="L52" s="3"/>
      <c r="M52" s="3"/>
      <c r="N52" s="3"/>
      <c r="O52" s="3"/>
      <c r="P52" s="3"/>
      <c r="Q52" s="3"/>
      <c r="R52" s="3"/>
      <c r="W52" s="209"/>
      <c r="X52" s="209"/>
      <c r="Y52" s="209"/>
      <c r="Z52" s="209"/>
      <c r="AA52" s="209"/>
      <c r="AB52" s="209"/>
      <c r="AC52" s="209"/>
      <c r="AD52" s="209"/>
      <c r="AE52" s="209"/>
      <c r="AF52" s="209"/>
      <c r="AG52" s="209"/>
    </row>
    <row r="53" spans="1:33" s="208" customFormat="1" ht="20.100000000000001" customHeight="1" x14ac:dyDescent="0.25">
      <c r="A53" s="241"/>
      <c r="B53" s="241"/>
      <c r="C53" s="241"/>
      <c r="D53" s="241"/>
      <c r="E53" s="241"/>
      <c r="F53" s="241"/>
      <c r="G53" s="241"/>
      <c r="H53" s="241"/>
      <c r="I53" s="2"/>
      <c r="J53" s="241"/>
      <c r="K53" s="241"/>
      <c r="L53" s="241"/>
      <c r="M53" s="241"/>
      <c r="N53" s="241"/>
      <c r="O53" s="241"/>
      <c r="P53" s="241"/>
      <c r="Q53" s="241"/>
      <c r="R53" s="241"/>
      <c r="W53" s="209"/>
      <c r="X53" s="209"/>
      <c r="Y53" s="209"/>
      <c r="Z53" s="209"/>
      <c r="AA53" s="209"/>
      <c r="AB53" s="209"/>
      <c r="AC53" s="209"/>
      <c r="AD53" s="209"/>
      <c r="AE53" s="209"/>
      <c r="AF53" s="209"/>
      <c r="AG53" s="209"/>
    </row>
    <row r="54" spans="1:33" s="208" customFormat="1" ht="20.100000000000001" customHeight="1" x14ac:dyDescent="0.25">
      <c r="A54" s="241"/>
      <c r="B54" s="241"/>
      <c r="C54" s="241"/>
      <c r="D54" s="241"/>
      <c r="E54" s="241"/>
      <c r="F54" s="241"/>
      <c r="G54" s="241"/>
      <c r="H54" s="241"/>
      <c r="I54" s="2"/>
      <c r="J54" s="241"/>
      <c r="K54" s="241"/>
      <c r="L54" s="241"/>
      <c r="M54" s="241"/>
      <c r="N54" s="241"/>
      <c r="O54" s="241"/>
      <c r="P54" s="241"/>
      <c r="Q54" s="241"/>
      <c r="R54" s="241"/>
      <c r="W54" s="209"/>
      <c r="X54" s="209"/>
      <c r="Y54" s="209"/>
      <c r="Z54" s="209"/>
      <c r="AA54" s="209"/>
      <c r="AB54" s="209"/>
      <c r="AC54" s="209"/>
      <c r="AD54" s="209"/>
      <c r="AE54" s="209"/>
      <c r="AF54" s="209"/>
      <c r="AG54" s="209"/>
    </row>
    <row r="55" spans="1:33" s="208" customFormat="1" ht="20.100000000000001" customHeight="1" x14ac:dyDescent="0.25">
      <c r="A55" s="241"/>
      <c r="B55" s="241"/>
      <c r="C55" s="241"/>
      <c r="D55" s="241"/>
      <c r="E55" s="241"/>
      <c r="F55" s="241"/>
      <c r="G55" s="241"/>
      <c r="H55" s="241"/>
      <c r="I55" s="2"/>
      <c r="J55" s="241"/>
      <c r="K55" s="241"/>
      <c r="L55" s="241"/>
      <c r="M55" s="241"/>
      <c r="N55" s="241"/>
      <c r="O55" s="241"/>
      <c r="P55" s="241"/>
      <c r="Q55" s="241"/>
      <c r="R55" s="241"/>
      <c r="W55" s="209"/>
      <c r="X55" s="209"/>
      <c r="Y55" s="209"/>
      <c r="Z55" s="209"/>
      <c r="AA55" s="209"/>
      <c r="AB55" s="209"/>
      <c r="AC55" s="209"/>
      <c r="AD55" s="209"/>
      <c r="AE55" s="209"/>
      <c r="AF55" s="209"/>
      <c r="AG55" s="209"/>
    </row>
    <row r="56" spans="1:33" s="208" customFormat="1" ht="20.100000000000001" customHeight="1" x14ac:dyDescent="0.25">
      <c r="A56" s="241"/>
      <c r="B56" s="241"/>
      <c r="C56" s="241"/>
      <c r="D56" s="241"/>
      <c r="E56" s="241"/>
      <c r="F56" s="241"/>
      <c r="G56" s="241"/>
      <c r="H56" s="241"/>
      <c r="I56" s="2"/>
      <c r="J56" s="241"/>
      <c r="K56" s="241"/>
      <c r="L56" s="241"/>
      <c r="M56" s="241"/>
      <c r="N56" s="241"/>
      <c r="O56" s="241"/>
      <c r="P56" s="241"/>
      <c r="Q56" s="241"/>
      <c r="R56" s="241"/>
      <c r="W56" s="209"/>
      <c r="X56" s="209"/>
      <c r="Y56" s="209"/>
      <c r="Z56" s="209"/>
      <c r="AA56" s="209"/>
      <c r="AB56" s="209"/>
      <c r="AC56" s="209"/>
      <c r="AD56" s="209"/>
      <c r="AE56" s="209"/>
      <c r="AF56" s="209"/>
      <c r="AG56" s="209"/>
    </row>
    <row r="57" spans="1:33" s="208" customFormat="1" ht="20.100000000000001" customHeight="1" x14ac:dyDescent="0.25">
      <c r="A57" s="241"/>
      <c r="B57" s="241"/>
      <c r="C57" s="241"/>
      <c r="D57" s="241"/>
      <c r="E57" s="241"/>
      <c r="F57" s="241"/>
      <c r="G57" s="241"/>
      <c r="H57" s="241"/>
      <c r="I57" s="2"/>
      <c r="J57" s="241"/>
      <c r="K57" s="241"/>
      <c r="L57" s="241"/>
      <c r="M57" s="241"/>
      <c r="N57" s="241"/>
      <c r="O57" s="241"/>
      <c r="P57" s="241"/>
      <c r="Q57" s="241"/>
      <c r="R57" s="241"/>
      <c r="W57" s="209"/>
      <c r="X57" s="209"/>
      <c r="Y57" s="209"/>
      <c r="Z57" s="209"/>
      <c r="AA57" s="209"/>
      <c r="AB57" s="209"/>
      <c r="AC57" s="209"/>
      <c r="AD57" s="209"/>
      <c r="AE57" s="209"/>
      <c r="AF57" s="209"/>
      <c r="AG57" s="209"/>
    </row>
    <row r="58" spans="1:33" s="208" customFormat="1" ht="20.100000000000001" customHeight="1" x14ac:dyDescent="0.25">
      <c r="A58" s="241"/>
      <c r="B58" s="241"/>
      <c r="C58" s="241"/>
      <c r="D58" s="241"/>
      <c r="E58" s="241"/>
      <c r="F58" s="241"/>
      <c r="G58" s="241"/>
      <c r="H58" s="241"/>
      <c r="I58" s="2"/>
      <c r="J58" s="241"/>
      <c r="K58" s="241"/>
      <c r="L58" s="241"/>
      <c r="M58" s="241"/>
      <c r="N58" s="241"/>
      <c r="O58" s="241"/>
      <c r="P58" s="241"/>
      <c r="Q58" s="241"/>
      <c r="R58" s="241"/>
      <c r="W58" s="209"/>
      <c r="X58" s="209"/>
      <c r="Y58" s="209"/>
      <c r="Z58" s="209"/>
      <c r="AA58" s="209"/>
      <c r="AB58" s="209"/>
      <c r="AC58" s="209"/>
      <c r="AD58" s="209"/>
      <c r="AE58" s="209"/>
      <c r="AF58" s="209"/>
      <c r="AG58" s="209"/>
    </row>
    <row r="59" spans="1:33" s="208" customFormat="1" ht="20.100000000000001" customHeight="1" x14ac:dyDescent="0.25">
      <c r="A59" s="241"/>
      <c r="B59" s="241"/>
      <c r="C59" s="241"/>
      <c r="D59" s="241"/>
      <c r="E59" s="241"/>
      <c r="F59" s="241"/>
      <c r="G59" s="241"/>
      <c r="H59" s="241"/>
      <c r="I59" s="2"/>
      <c r="J59" s="241"/>
      <c r="K59" s="241"/>
      <c r="L59" s="241"/>
      <c r="M59" s="241"/>
      <c r="N59" s="241"/>
      <c r="O59" s="241"/>
      <c r="P59" s="241"/>
      <c r="Q59" s="241"/>
      <c r="R59" s="241"/>
      <c r="W59" s="209"/>
      <c r="X59" s="209"/>
      <c r="Y59" s="209"/>
      <c r="Z59" s="209"/>
      <c r="AA59" s="209"/>
      <c r="AB59" s="209"/>
      <c r="AC59" s="209"/>
      <c r="AD59" s="209"/>
      <c r="AE59" s="209"/>
      <c r="AF59" s="209"/>
      <c r="AG59" s="209"/>
    </row>
    <row r="60" spans="1:33" s="208" customFormat="1" ht="20.100000000000001" customHeight="1" x14ac:dyDescent="0.25">
      <c r="A60" s="241"/>
      <c r="B60" s="241"/>
      <c r="C60" s="241"/>
      <c r="D60" s="241"/>
      <c r="E60" s="241"/>
      <c r="F60" s="241"/>
      <c r="G60" s="241"/>
      <c r="H60" s="241"/>
      <c r="I60" s="2"/>
      <c r="J60" s="241"/>
      <c r="K60" s="241"/>
      <c r="L60" s="241"/>
      <c r="M60" s="241"/>
      <c r="N60" s="241"/>
      <c r="O60" s="241"/>
      <c r="P60" s="241"/>
      <c r="Q60" s="241"/>
      <c r="R60" s="241"/>
      <c r="W60" s="209"/>
      <c r="X60" s="209"/>
      <c r="Y60" s="209"/>
      <c r="Z60" s="209"/>
      <c r="AA60" s="209"/>
      <c r="AB60" s="209"/>
      <c r="AC60" s="209"/>
      <c r="AD60" s="209"/>
      <c r="AE60" s="209"/>
      <c r="AF60" s="209"/>
      <c r="AG60" s="209"/>
    </row>
    <row r="61" spans="1:33" s="208" customFormat="1" ht="20.100000000000001" customHeight="1" x14ac:dyDescent="0.25">
      <c r="A61" s="241"/>
      <c r="B61" s="241"/>
      <c r="C61" s="241"/>
      <c r="D61" s="241"/>
      <c r="E61" s="241"/>
      <c r="F61" s="241"/>
      <c r="G61" s="241"/>
      <c r="H61" s="241"/>
      <c r="I61" s="2"/>
      <c r="J61" s="241"/>
      <c r="K61" s="241"/>
      <c r="L61" s="241"/>
      <c r="M61" s="241"/>
      <c r="N61" s="241"/>
      <c r="O61" s="241"/>
      <c r="P61" s="241"/>
      <c r="Q61" s="241"/>
      <c r="R61" s="241"/>
      <c r="W61" s="209"/>
      <c r="X61" s="209"/>
      <c r="Y61" s="209"/>
      <c r="Z61" s="209"/>
      <c r="AA61" s="209"/>
      <c r="AB61" s="209"/>
      <c r="AC61" s="209"/>
      <c r="AD61" s="209"/>
      <c r="AE61" s="209"/>
      <c r="AF61" s="209"/>
      <c r="AG61" s="209"/>
    </row>
    <row r="62" spans="1:33" s="208" customFormat="1" ht="20.100000000000001" customHeight="1" x14ac:dyDescent="0.25">
      <c r="A62" s="241"/>
      <c r="B62" s="241"/>
      <c r="C62" s="241"/>
      <c r="D62" s="241"/>
      <c r="E62" s="241"/>
      <c r="F62" s="241"/>
      <c r="G62" s="241"/>
      <c r="H62" s="241"/>
      <c r="I62" s="2"/>
      <c r="J62" s="241"/>
      <c r="K62" s="241"/>
      <c r="L62" s="241"/>
      <c r="M62" s="241"/>
      <c r="N62" s="241"/>
      <c r="O62" s="241"/>
      <c r="P62" s="241"/>
      <c r="Q62" s="241"/>
      <c r="R62" s="241"/>
      <c r="W62" s="209"/>
      <c r="X62" s="209"/>
      <c r="Y62" s="209"/>
      <c r="Z62" s="209"/>
      <c r="AA62" s="209"/>
      <c r="AB62" s="209"/>
      <c r="AC62" s="209"/>
      <c r="AD62" s="209"/>
      <c r="AE62" s="209"/>
      <c r="AF62" s="209"/>
      <c r="AG62" s="209"/>
    </row>
    <row r="63" spans="1:33" s="208" customFormat="1" ht="20.100000000000001" customHeight="1" x14ac:dyDescent="0.25">
      <c r="A63" s="241"/>
      <c r="B63" s="241"/>
      <c r="C63" s="241"/>
      <c r="D63" s="241"/>
      <c r="E63" s="241"/>
      <c r="F63" s="241"/>
      <c r="G63" s="241"/>
      <c r="H63" s="241"/>
      <c r="I63" s="2"/>
      <c r="J63" s="241"/>
      <c r="K63" s="241"/>
      <c r="L63" s="241"/>
      <c r="M63" s="241"/>
      <c r="N63" s="241"/>
      <c r="O63" s="241"/>
      <c r="P63" s="241"/>
      <c r="Q63" s="241"/>
      <c r="R63" s="241"/>
      <c r="W63" s="209"/>
      <c r="X63" s="209"/>
      <c r="Y63" s="209"/>
      <c r="Z63" s="209"/>
      <c r="AA63" s="209"/>
      <c r="AB63" s="209"/>
      <c r="AC63" s="209"/>
      <c r="AD63" s="209"/>
      <c r="AE63" s="209"/>
      <c r="AF63" s="209"/>
      <c r="AG63" s="209"/>
    </row>
    <row r="64" spans="1:33" s="208" customFormat="1" ht="20.100000000000001" customHeight="1" x14ac:dyDescent="0.25">
      <c r="A64" s="241"/>
      <c r="B64" s="241"/>
      <c r="C64" s="241"/>
      <c r="D64" s="241"/>
      <c r="E64" s="241"/>
      <c r="F64" s="241"/>
      <c r="G64" s="241"/>
      <c r="H64" s="241"/>
      <c r="I64" s="2"/>
      <c r="J64" s="241"/>
      <c r="K64" s="241"/>
      <c r="L64" s="241"/>
      <c r="M64" s="241"/>
      <c r="N64" s="241"/>
      <c r="O64" s="241"/>
      <c r="P64" s="241"/>
      <c r="Q64" s="241"/>
      <c r="R64" s="241"/>
      <c r="W64" s="209"/>
      <c r="X64" s="209"/>
      <c r="Y64" s="209"/>
      <c r="Z64" s="209"/>
      <c r="AA64" s="209"/>
      <c r="AB64" s="209"/>
      <c r="AC64" s="209"/>
      <c r="AD64" s="209"/>
      <c r="AE64" s="209"/>
      <c r="AF64" s="209"/>
      <c r="AG64" s="209"/>
    </row>
    <row r="65" spans="1:33" s="208" customFormat="1" ht="20.100000000000001" customHeight="1" x14ac:dyDescent="0.25">
      <c r="A65" s="241"/>
      <c r="B65" s="241"/>
      <c r="C65" s="241"/>
      <c r="D65" s="241"/>
      <c r="E65" s="241"/>
      <c r="F65" s="241"/>
      <c r="G65" s="241"/>
      <c r="H65" s="241"/>
      <c r="I65" s="2"/>
      <c r="J65" s="241"/>
      <c r="K65" s="241"/>
      <c r="L65" s="241"/>
      <c r="M65" s="241"/>
      <c r="N65" s="241"/>
      <c r="O65" s="241"/>
      <c r="P65" s="241"/>
      <c r="Q65" s="241"/>
      <c r="R65" s="241"/>
      <c r="W65" s="209"/>
      <c r="X65" s="209"/>
      <c r="Y65" s="209"/>
      <c r="Z65" s="209"/>
      <c r="AA65" s="209"/>
      <c r="AB65" s="209"/>
      <c r="AC65" s="209"/>
      <c r="AD65" s="209"/>
      <c r="AE65" s="209"/>
      <c r="AF65" s="209"/>
      <c r="AG65" s="209"/>
    </row>
    <row r="66" spans="1:33" s="208" customFormat="1" ht="20.100000000000001" customHeight="1" x14ac:dyDescent="0.25">
      <c r="A66" s="241"/>
      <c r="B66" s="241"/>
      <c r="C66" s="241"/>
      <c r="D66" s="241"/>
      <c r="E66" s="241"/>
      <c r="F66" s="241"/>
      <c r="G66" s="241"/>
      <c r="H66" s="241"/>
      <c r="I66" s="2"/>
      <c r="J66" s="241"/>
      <c r="K66" s="241"/>
      <c r="L66" s="241"/>
      <c r="M66" s="241"/>
      <c r="N66" s="241"/>
      <c r="O66" s="241"/>
      <c r="P66" s="241"/>
      <c r="Q66" s="241"/>
      <c r="R66" s="241"/>
      <c r="W66" s="209"/>
      <c r="X66" s="209"/>
      <c r="Y66" s="209"/>
      <c r="Z66" s="209"/>
      <c r="AA66" s="209"/>
      <c r="AB66" s="209"/>
      <c r="AC66" s="209"/>
      <c r="AD66" s="209"/>
      <c r="AE66" s="209"/>
      <c r="AF66" s="209"/>
      <c r="AG66" s="209"/>
    </row>
    <row r="67" spans="1:33" s="208" customFormat="1" ht="20.100000000000001" customHeight="1" x14ac:dyDescent="0.25">
      <c r="A67" s="241"/>
      <c r="B67" s="241"/>
      <c r="C67" s="241"/>
      <c r="D67" s="241"/>
      <c r="E67" s="241"/>
      <c r="F67" s="241"/>
      <c r="G67" s="241"/>
      <c r="H67" s="241"/>
      <c r="I67" s="2"/>
      <c r="J67" s="241"/>
      <c r="K67" s="241"/>
      <c r="L67" s="241"/>
      <c r="M67" s="241"/>
      <c r="N67" s="241"/>
      <c r="O67" s="241"/>
      <c r="P67" s="241"/>
      <c r="Q67" s="241"/>
      <c r="R67" s="241"/>
      <c r="W67" s="209"/>
      <c r="X67" s="209"/>
      <c r="Y67" s="209"/>
      <c r="Z67" s="209"/>
      <c r="AA67" s="209"/>
      <c r="AB67" s="209"/>
      <c r="AC67" s="209"/>
      <c r="AD67" s="209"/>
      <c r="AE67" s="209"/>
      <c r="AF67" s="209"/>
      <c r="AG67" s="209"/>
    </row>
    <row r="68" spans="1:33" s="208" customFormat="1" ht="20.100000000000001" customHeight="1" x14ac:dyDescent="0.25">
      <c r="A68" s="241"/>
      <c r="B68" s="241"/>
      <c r="C68" s="241"/>
      <c r="D68" s="241"/>
      <c r="E68" s="241"/>
      <c r="F68" s="241"/>
      <c r="G68" s="241"/>
      <c r="H68" s="241"/>
      <c r="I68" s="2"/>
      <c r="J68" s="241"/>
      <c r="K68" s="241"/>
      <c r="L68" s="241"/>
      <c r="M68" s="241"/>
      <c r="N68" s="241"/>
      <c r="O68" s="241"/>
      <c r="P68" s="241"/>
      <c r="Q68" s="241"/>
      <c r="R68" s="241"/>
      <c r="W68" s="209"/>
      <c r="X68" s="209"/>
      <c r="Y68" s="209"/>
      <c r="Z68" s="209"/>
      <c r="AA68" s="209"/>
      <c r="AB68" s="209"/>
      <c r="AC68" s="209"/>
      <c r="AD68" s="209"/>
      <c r="AE68" s="209"/>
      <c r="AF68" s="209"/>
      <c r="AG68" s="209"/>
    </row>
    <row r="69" spans="1:33" s="208" customFormat="1" ht="20.100000000000001" customHeight="1" x14ac:dyDescent="0.25">
      <c r="A69" s="241"/>
      <c r="B69" s="241"/>
      <c r="C69" s="241"/>
      <c r="D69" s="241"/>
      <c r="E69" s="241"/>
      <c r="F69" s="241"/>
      <c r="G69" s="241"/>
      <c r="H69" s="241"/>
      <c r="I69" s="2"/>
      <c r="J69" s="241"/>
      <c r="K69" s="241"/>
      <c r="L69" s="241"/>
      <c r="M69" s="241"/>
      <c r="N69" s="241"/>
      <c r="O69" s="241"/>
      <c r="P69" s="241"/>
      <c r="Q69" s="241"/>
      <c r="R69" s="241"/>
      <c r="W69" s="209"/>
      <c r="X69" s="209"/>
      <c r="Y69" s="209"/>
      <c r="Z69" s="209"/>
      <c r="AA69" s="209"/>
      <c r="AB69" s="209"/>
      <c r="AC69" s="209"/>
      <c r="AD69" s="209"/>
      <c r="AE69" s="209"/>
      <c r="AF69" s="209"/>
      <c r="AG69" s="209"/>
    </row>
    <row r="70" spans="1:33" s="208" customFormat="1" ht="20.100000000000001" customHeight="1" x14ac:dyDescent="0.25">
      <c r="A70" s="241"/>
      <c r="B70" s="241"/>
      <c r="C70" s="241"/>
      <c r="D70" s="241"/>
      <c r="E70" s="241"/>
      <c r="F70" s="241"/>
      <c r="G70" s="241"/>
      <c r="H70" s="241"/>
      <c r="I70" s="2"/>
      <c r="J70" s="241"/>
      <c r="K70" s="241"/>
      <c r="L70" s="241"/>
      <c r="M70" s="241"/>
      <c r="N70" s="241"/>
      <c r="O70" s="241"/>
      <c r="P70" s="241"/>
      <c r="Q70" s="241"/>
      <c r="R70" s="241"/>
      <c r="W70" s="209"/>
      <c r="X70" s="209"/>
      <c r="Y70" s="209"/>
      <c r="Z70" s="209"/>
      <c r="AA70" s="209"/>
      <c r="AB70" s="209"/>
      <c r="AC70" s="209"/>
      <c r="AD70" s="209"/>
      <c r="AE70" s="209"/>
      <c r="AF70" s="209"/>
      <c r="AG70" s="209"/>
    </row>
    <row r="71" spans="1:33" s="208" customFormat="1" ht="20.100000000000001" customHeight="1" x14ac:dyDescent="0.25">
      <c r="A71" s="28" t="s">
        <v>241</v>
      </c>
      <c r="B71" s="28"/>
      <c r="C71" s="28"/>
      <c r="D71" s="28"/>
      <c r="E71" s="28"/>
      <c r="F71" s="28"/>
      <c r="G71" s="28"/>
      <c r="H71" s="28"/>
      <c r="I71" s="28"/>
      <c r="J71" s="28"/>
      <c r="K71" s="28"/>
      <c r="L71" s="28"/>
      <c r="M71" s="28"/>
      <c r="N71" s="28"/>
      <c r="O71" s="28"/>
      <c r="P71" s="28"/>
      <c r="Q71" s="28"/>
      <c r="R71" s="28"/>
      <c r="W71" s="209"/>
      <c r="X71" s="209"/>
      <c r="Y71" s="209"/>
      <c r="Z71" s="209"/>
      <c r="AA71" s="209"/>
      <c r="AB71" s="209"/>
      <c r="AC71" s="209"/>
      <c r="AD71" s="209"/>
      <c r="AE71" s="209"/>
      <c r="AF71" s="209"/>
      <c r="AG71" s="209"/>
    </row>
    <row r="72" spans="1:33" s="208" customFormat="1" ht="20.100000000000001" customHeight="1" x14ac:dyDescent="0.25">
      <c r="A72" s="241"/>
      <c r="B72" s="241"/>
      <c r="C72" s="241"/>
      <c r="D72" s="241"/>
      <c r="E72" s="241"/>
      <c r="F72" s="241"/>
      <c r="G72" s="241"/>
      <c r="H72" s="241"/>
      <c r="I72" s="2"/>
      <c r="J72" s="241"/>
      <c r="K72" s="241"/>
      <c r="L72" s="241"/>
      <c r="M72" s="241"/>
      <c r="N72" s="241"/>
      <c r="O72" s="241"/>
      <c r="P72" s="241"/>
      <c r="Q72" s="241"/>
      <c r="R72" s="241"/>
      <c r="W72" s="209"/>
      <c r="X72" s="209"/>
      <c r="Y72" s="209"/>
      <c r="Z72" s="209"/>
      <c r="AA72" s="209"/>
      <c r="AB72" s="209"/>
      <c r="AC72" s="209"/>
      <c r="AD72" s="209"/>
      <c r="AE72" s="209"/>
      <c r="AF72" s="209"/>
      <c r="AG72" s="209"/>
    </row>
    <row r="73" spans="1:33" s="208" customFormat="1" ht="20.100000000000001" customHeight="1" x14ac:dyDescent="0.25">
      <c r="A73" s="241"/>
      <c r="B73" s="241"/>
      <c r="C73" s="241"/>
      <c r="D73" s="241"/>
      <c r="E73" s="241"/>
      <c r="F73" s="241"/>
      <c r="G73" s="241"/>
      <c r="H73" s="241"/>
      <c r="I73" s="2"/>
      <c r="J73" s="241"/>
      <c r="K73" s="241"/>
      <c r="L73" s="241"/>
      <c r="M73" s="241"/>
      <c r="N73" s="241"/>
      <c r="O73" s="241"/>
      <c r="P73" s="241"/>
      <c r="Q73" s="241"/>
      <c r="R73" s="241"/>
      <c r="W73" s="209"/>
      <c r="X73" s="209"/>
      <c r="Y73" s="209"/>
      <c r="Z73" s="209"/>
      <c r="AA73" s="209"/>
      <c r="AB73" s="209"/>
      <c r="AC73" s="209"/>
      <c r="AD73" s="209"/>
      <c r="AE73" s="209"/>
      <c r="AF73" s="209"/>
      <c r="AG73" s="209"/>
    </row>
    <row r="74" spans="1:33" s="208" customFormat="1" ht="20.100000000000001" customHeight="1" x14ac:dyDescent="0.25">
      <c r="A74" s="241"/>
      <c r="B74" s="241"/>
      <c r="C74" s="241"/>
      <c r="D74" s="241"/>
      <c r="E74" s="241"/>
      <c r="F74" s="241"/>
      <c r="G74" s="241"/>
      <c r="H74" s="241"/>
      <c r="I74" s="2"/>
      <c r="J74" s="241"/>
      <c r="K74" s="241"/>
      <c r="L74" s="241"/>
      <c r="M74" s="241"/>
      <c r="N74" s="241"/>
      <c r="O74" s="241"/>
      <c r="P74" s="241"/>
      <c r="Q74" s="241"/>
      <c r="R74" s="241"/>
      <c r="W74" s="209"/>
      <c r="X74" s="209"/>
      <c r="Y74" s="209"/>
      <c r="Z74" s="209"/>
      <c r="AA74" s="209"/>
      <c r="AB74" s="209"/>
      <c r="AC74" s="209"/>
      <c r="AD74" s="209"/>
      <c r="AE74" s="209"/>
      <c r="AF74" s="209"/>
      <c r="AG74" s="209"/>
    </row>
    <row r="75" spans="1:33" s="208" customFormat="1" ht="20.100000000000001" customHeight="1" x14ac:dyDescent="0.25">
      <c r="A75" s="241"/>
      <c r="B75" s="241"/>
      <c r="C75" s="241"/>
      <c r="D75" s="241"/>
      <c r="E75" s="241"/>
      <c r="F75" s="241"/>
      <c r="G75" s="241"/>
      <c r="H75" s="241"/>
      <c r="I75" s="2"/>
      <c r="J75" s="241"/>
      <c r="K75" s="241"/>
      <c r="L75" s="241"/>
      <c r="M75" s="241"/>
      <c r="N75" s="241"/>
      <c r="O75" s="241"/>
      <c r="P75" s="241"/>
      <c r="Q75" s="241"/>
      <c r="R75" s="241"/>
      <c r="W75" s="209"/>
      <c r="X75" s="209"/>
      <c r="Y75" s="209"/>
      <c r="Z75" s="209"/>
      <c r="AA75" s="209"/>
      <c r="AB75" s="209"/>
      <c r="AC75" s="209"/>
      <c r="AD75" s="209"/>
      <c r="AE75" s="209"/>
      <c r="AF75" s="209"/>
      <c r="AG75" s="209"/>
    </row>
    <row r="76" spans="1:33" s="208" customFormat="1" ht="20.100000000000001" customHeight="1" x14ac:dyDescent="0.25">
      <c r="A76" s="241"/>
      <c r="B76" s="241"/>
      <c r="C76" s="241"/>
      <c r="D76" s="241"/>
      <c r="E76" s="241"/>
      <c r="F76" s="241"/>
      <c r="G76" s="241"/>
      <c r="H76" s="241"/>
      <c r="I76" s="2"/>
      <c r="J76" s="241"/>
      <c r="K76" s="241"/>
      <c r="L76" s="241"/>
      <c r="M76" s="241"/>
      <c r="N76" s="241"/>
      <c r="O76" s="241"/>
      <c r="P76" s="241"/>
      <c r="Q76" s="241"/>
      <c r="R76" s="241"/>
      <c r="W76" s="209"/>
      <c r="X76" s="209"/>
      <c r="Y76" s="209"/>
      <c r="Z76" s="209"/>
      <c r="AA76" s="209"/>
      <c r="AB76" s="209"/>
      <c r="AC76" s="209"/>
      <c r="AD76" s="209"/>
      <c r="AE76" s="209"/>
      <c r="AF76" s="209"/>
      <c r="AG76" s="209"/>
    </row>
    <row r="77" spans="1:33" s="208" customFormat="1" ht="20.100000000000001" customHeight="1" x14ac:dyDescent="0.25">
      <c r="A77" s="241"/>
      <c r="B77" s="241"/>
      <c r="C77" s="241"/>
      <c r="D77" s="241"/>
      <c r="E77" s="241"/>
      <c r="F77" s="241"/>
      <c r="G77" s="241"/>
      <c r="H77" s="241"/>
      <c r="I77" s="2"/>
      <c r="J77" s="241"/>
      <c r="K77" s="241"/>
      <c r="L77" s="241"/>
      <c r="M77" s="241"/>
      <c r="N77" s="241"/>
      <c r="O77" s="241"/>
      <c r="P77" s="241"/>
      <c r="Q77" s="241"/>
      <c r="R77" s="241"/>
      <c r="W77" s="209"/>
      <c r="X77" s="209"/>
      <c r="Y77" s="209"/>
      <c r="Z77" s="209"/>
      <c r="AA77" s="209"/>
      <c r="AB77" s="209"/>
      <c r="AC77" s="209"/>
      <c r="AD77" s="209"/>
      <c r="AE77" s="209"/>
      <c r="AF77" s="209"/>
      <c r="AG77" s="209"/>
    </row>
    <row r="78" spans="1:33" s="208" customFormat="1" ht="20.100000000000001" customHeight="1" x14ac:dyDescent="0.25">
      <c r="A78" s="241"/>
      <c r="B78" s="241"/>
      <c r="C78" s="241"/>
      <c r="D78" s="241"/>
      <c r="E78" s="241"/>
      <c r="F78" s="241"/>
      <c r="G78" s="241"/>
      <c r="H78" s="241"/>
      <c r="I78" s="2"/>
      <c r="J78" s="241"/>
      <c r="K78" s="241"/>
      <c r="L78" s="241"/>
      <c r="M78" s="241"/>
      <c r="N78" s="241"/>
      <c r="O78" s="241"/>
      <c r="P78" s="241"/>
      <c r="Q78" s="241"/>
      <c r="R78" s="241"/>
      <c r="W78" s="209"/>
      <c r="X78" s="209"/>
      <c r="Y78" s="209"/>
      <c r="Z78" s="209"/>
      <c r="AA78" s="209"/>
      <c r="AB78" s="209"/>
      <c r="AC78" s="209"/>
      <c r="AD78" s="209"/>
      <c r="AE78" s="209"/>
      <c r="AF78" s="209"/>
      <c r="AG78" s="209"/>
    </row>
    <row r="79" spans="1:33" s="208" customFormat="1" ht="20.100000000000001" customHeight="1" x14ac:dyDescent="0.25">
      <c r="A79" s="241"/>
      <c r="B79" s="241"/>
      <c r="C79" s="241"/>
      <c r="D79" s="241"/>
      <c r="E79" s="241"/>
      <c r="F79" s="241"/>
      <c r="G79" s="241"/>
      <c r="H79" s="241"/>
      <c r="I79" s="2"/>
      <c r="J79" s="241"/>
      <c r="K79" s="241"/>
      <c r="L79" s="241"/>
      <c r="M79" s="241"/>
      <c r="N79" s="241"/>
      <c r="O79" s="241"/>
      <c r="P79" s="241"/>
      <c r="Q79" s="241"/>
      <c r="R79" s="241"/>
      <c r="W79" s="209"/>
      <c r="X79" s="209"/>
      <c r="Y79" s="209"/>
      <c r="Z79" s="209"/>
      <c r="AA79" s="209"/>
      <c r="AB79" s="209"/>
      <c r="AC79" s="209"/>
      <c r="AD79" s="209"/>
      <c r="AE79" s="209"/>
      <c r="AF79" s="209"/>
      <c r="AG79" s="209"/>
    </row>
    <row r="80" spans="1:33" s="208" customFormat="1" ht="20.100000000000001" customHeight="1" x14ac:dyDescent="0.25">
      <c r="A80" s="241"/>
      <c r="B80" s="241"/>
      <c r="C80" s="241"/>
      <c r="D80" s="241"/>
      <c r="E80" s="241"/>
      <c r="F80" s="241"/>
      <c r="G80" s="241"/>
      <c r="H80" s="241"/>
      <c r="I80" s="2"/>
      <c r="J80" s="241"/>
      <c r="K80" s="241"/>
      <c r="L80" s="241"/>
      <c r="M80" s="241"/>
      <c r="N80" s="241"/>
      <c r="O80" s="241"/>
      <c r="P80" s="241"/>
      <c r="Q80" s="241"/>
      <c r="R80" s="241"/>
      <c r="W80" s="209"/>
      <c r="X80" s="209"/>
      <c r="Y80" s="209"/>
      <c r="Z80" s="209"/>
      <c r="AA80" s="209"/>
      <c r="AB80" s="209"/>
      <c r="AC80" s="209"/>
      <c r="AD80" s="209"/>
      <c r="AE80" s="209"/>
      <c r="AF80" s="209"/>
      <c r="AG80" s="209"/>
    </row>
    <row r="81" spans="1:33" s="208" customFormat="1" ht="20.100000000000001" customHeight="1" x14ac:dyDescent="0.25">
      <c r="A81" s="241"/>
      <c r="B81" s="241"/>
      <c r="C81" s="241"/>
      <c r="D81" s="241"/>
      <c r="E81" s="241"/>
      <c r="F81" s="241"/>
      <c r="G81" s="241"/>
      <c r="H81" s="241"/>
      <c r="I81" s="2"/>
      <c r="J81" s="241"/>
      <c r="K81" s="241"/>
      <c r="L81" s="241"/>
      <c r="M81" s="241"/>
      <c r="N81" s="241"/>
      <c r="O81" s="241"/>
      <c r="P81" s="241"/>
      <c r="Q81" s="241"/>
      <c r="R81" s="241"/>
      <c r="W81" s="209"/>
      <c r="X81" s="209"/>
      <c r="Y81" s="209"/>
      <c r="Z81" s="209"/>
      <c r="AA81" s="209"/>
      <c r="AB81" s="209"/>
      <c r="AC81" s="209"/>
      <c r="AD81" s="209"/>
      <c r="AE81" s="209"/>
      <c r="AF81" s="209"/>
      <c r="AG81" s="209"/>
    </row>
    <row r="82" spans="1:33" s="208" customFormat="1" ht="20.100000000000001" customHeight="1" x14ac:dyDescent="0.25">
      <c r="A82" s="241"/>
      <c r="B82" s="241"/>
      <c r="C82" s="241"/>
      <c r="D82" s="241"/>
      <c r="E82" s="241"/>
      <c r="F82" s="241"/>
      <c r="G82" s="241"/>
      <c r="H82" s="241"/>
      <c r="I82" s="2"/>
      <c r="J82" s="241"/>
      <c r="K82" s="241"/>
      <c r="L82" s="241"/>
      <c r="M82" s="241"/>
      <c r="N82" s="241"/>
      <c r="O82" s="241"/>
      <c r="P82" s="241"/>
      <c r="Q82" s="241"/>
      <c r="R82" s="241"/>
      <c r="W82" s="209"/>
      <c r="X82" s="209"/>
      <c r="Y82" s="209"/>
      <c r="Z82" s="209"/>
      <c r="AA82" s="209"/>
      <c r="AB82" s="209"/>
      <c r="AC82" s="209"/>
      <c r="AD82" s="209"/>
      <c r="AE82" s="209"/>
      <c r="AF82" s="209"/>
      <c r="AG82" s="209"/>
    </row>
    <row r="83" spans="1:33" s="208" customFormat="1" ht="20.100000000000001" customHeight="1" x14ac:dyDescent="0.25">
      <c r="A83" s="241"/>
      <c r="B83" s="241"/>
      <c r="C83" s="241"/>
      <c r="D83" s="241"/>
      <c r="E83" s="241"/>
      <c r="F83" s="241"/>
      <c r="G83" s="241"/>
      <c r="H83" s="241"/>
      <c r="I83" s="2"/>
      <c r="J83" s="241"/>
      <c r="K83" s="241"/>
      <c r="L83" s="241"/>
      <c r="M83" s="241"/>
      <c r="N83" s="241"/>
      <c r="O83" s="241"/>
      <c r="P83" s="241"/>
      <c r="Q83" s="241"/>
      <c r="R83" s="241"/>
      <c r="W83" s="209"/>
      <c r="X83" s="209"/>
      <c r="Y83" s="209"/>
      <c r="Z83" s="209"/>
      <c r="AA83" s="209"/>
      <c r="AB83" s="209"/>
      <c r="AC83" s="209"/>
      <c r="AD83" s="209"/>
      <c r="AE83" s="209"/>
      <c r="AF83" s="209"/>
      <c r="AG83" s="209"/>
    </row>
    <row r="84" spans="1:33" s="208" customFormat="1" ht="20.100000000000001" customHeight="1" x14ac:dyDescent="0.25">
      <c r="A84" s="241"/>
      <c r="B84" s="241"/>
      <c r="C84" s="241"/>
      <c r="D84" s="241"/>
      <c r="E84" s="241"/>
      <c r="F84" s="241"/>
      <c r="G84" s="241"/>
      <c r="H84" s="241"/>
      <c r="I84" s="2"/>
      <c r="J84" s="241"/>
      <c r="K84" s="241"/>
      <c r="L84" s="241"/>
      <c r="M84" s="241"/>
      <c r="N84" s="241"/>
      <c r="O84" s="241"/>
      <c r="P84" s="241"/>
      <c r="Q84" s="241"/>
      <c r="R84" s="241"/>
      <c r="W84" s="209"/>
      <c r="X84" s="209"/>
      <c r="Y84" s="209"/>
      <c r="Z84" s="209"/>
      <c r="AA84" s="209"/>
      <c r="AB84" s="209"/>
      <c r="AC84" s="209"/>
      <c r="AD84" s="209"/>
      <c r="AE84" s="209"/>
      <c r="AF84" s="209"/>
      <c r="AG84" s="209"/>
    </row>
    <row r="85" spans="1:33" s="208" customFormat="1" ht="20.100000000000001" customHeight="1" x14ac:dyDescent="0.25">
      <c r="A85" s="241"/>
      <c r="B85" s="241"/>
      <c r="C85" s="241"/>
      <c r="D85" s="241"/>
      <c r="E85" s="241"/>
      <c r="F85" s="241"/>
      <c r="G85" s="241"/>
      <c r="H85" s="241"/>
      <c r="I85" s="2"/>
      <c r="J85" s="241"/>
      <c r="K85" s="241"/>
      <c r="L85" s="241"/>
      <c r="M85" s="241"/>
      <c r="N85" s="241"/>
      <c r="O85" s="241"/>
      <c r="P85" s="241"/>
      <c r="Q85" s="241"/>
      <c r="R85" s="241"/>
      <c r="W85" s="209"/>
      <c r="X85" s="209"/>
      <c r="Y85" s="209"/>
      <c r="Z85" s="209"/>
      <c r="AA85" s="209"/>
      <c r="AB85" s="209"/>
      <c r="AC85" s="209"/>
      <c r="AD85" s="209"/>
      <c r="AE85" s="209"/>
      <c r="AF85" s="209"/>
      <c r="AG85" s="209"/>
    </row>
    <row r="86" spans="1:33" s="208" customFormat="1" ht="20.100000000000001" customHeight="1" x14ac:dyDescent="0.25">
      <c r="A86" s="241"/>
      <c r="B86" s="241"/>
      <c r="C86" s="241"/>
      <c r="D86" s="241"/>
      <c r="E86" s="241"/>
      <c r="F86" s="241"/>
      <c r="G86" s="241"/>
      <c r="H86" s="241"/>
      <c r="I86" s="2"/>
      <c r="J86" s="241"/>
      <c r="K86" s="241"/>
      <c r="L86" s="241"/>
      <c r="M86" s="241"/>
      <c r="N86" s="241"/>
      <c r="O86" s="241"/>
      <c r="P86" s="241"/>
      <c r="Q86" s="241"/>
      <c r="R86" s="241"/>
      <c r="W86" s="209"/>
      <c r="X86" s="209"/>
      <c r="Y86" s="209"/>
      <c r="Z86" s="209"/>
      <c r="AA86" s="209"/>
      <c r="AB86" s="209"/>
      <c r="AC86" s="209"/>
      <c r="AD86" s="209"/>
      <c r="AE86" s="209"/>
      <c r="AF86" s="209"/>
      <c r="AG86" s="209"/>
    </row>
    <row r="87" spans="1:33" s="208" customFormat="1" ht="20.100000000000001" customHeight="1" x14ac:dyDescent="0.25">
      <c r="A87" s="241"/>
      <c r="B87" s="241"/>
      <c r="C87" s="241"/>
      <c r="D87" s="241"/>
      <c r="E87" s="241"/>
      <c r="F87" s="241"/>
      <c r="G87" s="241"/>
      <c r="H87" s="241"/>
      <c r="I87" s="2"/>
      <c r="J87" s="241"/>
      <c r="K87" s="241"/>
      <c r="L87" s="241"/>
      <c r="M87" s="241"/>
      <c r="N87" s="241"/>
      <c r="O87" s="241"/>
      <c r="P87" s="241"/>
      <c r="Q87" s="241"/>
      <c r="R87" s="241"/>
      <c r="W87" s="209"/>
      <c r="X87" s="209"/>
      <c r="Y87" s="209"/>
      <c r="Z87" s="209"/>
      <c r="AA87" s="209"/>
      <c r="AB87" s="209"/>
      <c r="AC87" s="209"/>
      <c r="AD87" s="209"/>
      <c r="AE87" s="209"/>
      <c r="AF87" s="209"/>
      <c r="AG87" s="209"/>
    </row>
    <row r="88" spans="1:33" s="208" customFormat="1" ht="20.100000000000001" customHeight="1" x14ac:dyDescent="0.25">
      <c r="A88" s="241"/>
      <c r="B88" s="241"/>
      <c r="C88" s="241"/>
      <c r="D88" s="241"/>
      <c r="E88" s="241"/>
      <c r="F88" s="241"/>
      <c r="G88" s="241"/>
      <c r="H88" s="241"/>
      <c r="I88" s="2"/>
      <c r="J88" s="241"/>
      <c r="K88" s="241"/>
      <c r="L88" s="241"/>
      <c r="M88" s="241"/>
      <c r="N88" s="241"/>
      <c r="O88" s="241"/>
      <c r="P88" s="241"/>
      <c r="Q88" s="241"/>
      <c r="R88" s="241"/>
      <c r="W88" s="209"/>
      <c r="X88" s="209"/>
      <c r="Y88" s="209"/>
      <c r="Z88" s="209"/>
      <c r="AA88" s="209"/>
      <c r="AB88" s="209"/>
      <c r="AC88" s="209"/>
      <c r="AD88" s="209"/>
      <c r="AE88" s="209"/>
      <c r="AF88" s="209"/>
      <c r="AG88" s="209"/>
    </row>
    <row r="89" spans="1:33" s="208" customFormat="1" ht="20.100000000000001" customHeight="1" x14ac:dyDescent="0.25">
      <c r="A89" s="241"/>
      <c r="B89" s="241"/>
      <c r="C89" s="241"/>
      <c r="D89" s="241"/>
      <c r="E89" s="241"/>
      <c r="F89" s="241"/>
      <c r="G89" s="241"/>
      <c r="H89" s="241"/>
      <c r="I89" s="2"/>
      <c r="J89" s="241"/>
      <c r="K89" s="241"/>
      <c r="L89" s="241"/>
      <c r="M89" s="241"/>
      <c r="N89" s="241"/>
      <c r="O89" s="241"/>
      <c r="P89" s="241"/>
      <c r="Q89" s="241"/>
      <c r="R89" s="241"/>
      <c r="W89" s="209"/>
      <c r="X89" s="209"/>
      <c r="Y89" s="209"/>
      <c r="Z89" s="209"/>
      <c r="AA89" s="209"/>
      <c r="AB89" s="209"/>
      <c r="AC89" s="209"/>
      <c r="AD89" s="209"/>
      <c r="AE89" s="209"/>
      <c r="AF89" s="209"/>
      <c r="AG89" s="209"/>
    </row>
    <row r="90" spans="1:33" s="208" customFormat="1" ht="20.100000000000001" customHeight="1" x14ac:dyDescent="0.25">
      <c r="A90" s="241"/>
      <c r="B90" s="241"/>
      <c r="C90" s="241"/>
      <c r="D90" s="241"/>
      <c r="E90" s="241"/>
      <c r="F90" s="241"/>
      <c r="G90" s="241"/>
      <c r="H90" s="241"/>
      <c r="I90" s="2"/>
      <c r="J90" s="241"/>
      <c r="K90" s="241"/>
      <c r="L90" s="241"/>
      <c r="M90" s="241"/>
      <c r="N90" s="241"/>
      <c r="O90" s="241"/>
      <c r="P90" s="241"/>
      <c r="Q90" s="241"/>
      <c r="R90" s="241"/>
      <c r="W90" s="209"/>
      <c r="X90" s="209"/>
      <c r="Y90" s="209"/>
      <c r="Z90" s="209"/>
      <c r="AA90" s="209"/>
      <c r="AB90" s="209"/>
      <c r="AC90" s="209"/>
      <c r="AD90" s="209"/>
      <c r="AE90" s="209"/>
      <c r="AF90" s="209"/>
      <c r="AG90" s="209"/>
    </row>
    <row r="91" spans="1:33" s="208" customFormat="1" ht="20.100000000000001" customHeight="1" x14ac:dyDescent="0.25">
      <c r="A91" s="241"/>
      <c r="B91" s="241"/>
      <c r="C91" s="241"/>
      <c r="D91" s="241"/>
      <c r="E91" s="241"/>
      <c r="F91" s="241"/>
      <c r="G91" s="241"/>
      <c r="H91" s="241"/>
      <c r="I91" s="2"/>
      <c r="J91" s="241"/>
      <c r="K91" s="241"/>
      <c r="L91" s="241"/>
      <c r="M91" s="241"/>
      <c r="N91" s="241"/>
      <c r="O91" s="241"/>
      <c r="P91" s="241"/>
      <c r="Q91" s="241"/>
      <c r="R91" s="241"/>
      <c r="W91" s="209"/>
      <c r="X91" s="209"/>
      <c r="Y91" s="209"/>
      <c r="Z91" s="209"/>
      <c r="AA91" s="209"/>
      <c r="AB91" s="209"/>
      <c r="AC91" s="209"/>
      <c r="AD91" s="209"/>
      <c r="AE91" s="209"/>
      <c r="AF91" s="209"/>
      <c r="AG91" s="209"/>
    </row>
    <row r="92" spans="1:33" s="208" customFormat="1" ht="20.100000000000001" customHeight="1" x14ac:dyDescent="0.25">
      <c r="A92" s="28" t="s">
        <v>240</v>
      </c>
      <c r="B92" s="28"/>
      <c r="C92" s="28"/>
      <c r="D92" s="28"/>
      <c r="E92" s="28"/>
      <c r="F92" s="28"/>
      <c r="G92" s="28"/>
      <c r="H92" s="28"/>
      <c r="I92" s="28"/>
      <c r="J92" s="28"/>
      <c r="K92" s="28"/>
      <c r="L92" s="28"/>
      <c r="M92" s="28"/>
      <c r="N92" s="28"/>
      <c r="O92" s="28"/>
      <c r="P92" s="28"/>
      <c r="Q92" s="28"/>
      <c r="R92" s="28"/>
      <c r="W92" s="209"/>
      <c r="X92" s="209"/>
      <c r="Y92" s="209"/>
      <c r="Z92" s="209"/>
      <c r="AA92" s="209"/>
      <c r="AB92" s="209"/>
      <c r="AC92" s="209"/>
      <c r="AD92" s="209"/>
      <c r="AE92" s="209"/>
      <c r="AF92" s="209"/>
      <c r="AG92" s="209"/>
    </row>
    <row r="93" spans="1:33" s="208" customFormat="1" ht="20.100000000000001" customHeight="1" x14ac:dyDescent="0.25">
      <c r="A93" s="241"/>
      <c r="B93" s="241"/>
      <c r="C93" s="241"/>
      <c r="D93" s="241"/>
      <c r="E93" s="241"/>
      <c r="F93" s="241"/>
      <c r="G93" s="241"/>
      <c r="H93" s="241"/>
      <c r="I93" s="2"/>
      <c r="J93" s="241"/>
      <c r="K93" s="241"/>
      <c r="L93" s="241"/>
      <c r="M93" s="241"/>
      <c r="N93" s="241"/>
      <c r="O93" s="241"/>
      <c r="P93" s="241"/>
      <c r="Q93" s="241"/>
      <c r="R93" s="241"/>
      <c r="W93" s="209"/>
      <c r="X93" s="209"/>
      <c r="Y93" s="209"/>
      <c r="Z93" s="209"/>
      <c r="AA93" s="209"/>
      <c r="AB93" s="209"/>
      <c r="AC93" s="209"/>
      <c r="AD93" s="209"/>
      <c r="AE93" s="209"/>
      <c r="AF93" s="209"/>
      <c r="AG93" s="209"/>
    </row>
    <row r="94" spans="1:33" s="208" customFormat="1" ht="20.100000000000001" customHeight="1" x14ac:dyDescent="0.25">
      <c r="A94" s="241"/>
      <c r="B94" s="241"/>
      <c r="C94" s="241"/>
      <c r="D94" s="241"/>
      <c r="E94" s="241"/>
      <c r="F94" s="241"/>
      <c r="G94" s="241"/>
      <c r="H94" s="241"/>
      <c r="I94" s="2"/>
      <c r="J94" s="241"/>
      <c r="K94" s="241"/>
      <c r="L94" s="241"/>
      <c r="M94" s="241"/>
      <c r="N94" s="241"/>
      <c r="O94" s="241"/>
      <c r="P94" s="241"/>
      <c r="Q94" s="241"/>
      <c r="R94" s="241"/>
      <c r="W94" s="209"/>
      <c r="X94" s="209"/>
      <c r="Y94" s="209"/>
      <c r="Z94" s="209"/>
      <c r="AA94" s="209"/>
      <c r="AB94" s="209"/>
      <c r="AC94" s="209"/>
      <c r="AD94" s="209"/>
      <c r="AE94" s="209"/>
      <c r="AF94" s="209"/>
      <c r="AG94" s="209"/>
    </row>
    <row r="95" spans="1:33" s="208" customFormat="1" ht="20.100000000000001" customHeight="1" x14ac:dyDescent="0.25">
      <c r="A95" s="241"/>
      <c r="B95" s="241"/>
      <c r="C95" s="241"/>
      <c r="D95" s="241"/>
      <c r="E95" s="241"/>
      <c r="F95" s="241"/>
      <c r="G95" s="241"/>
      <c r="H95" s="241"/>
      <c r="I95" s="2"/>
      <c r="J95" s="241"/>
      <c r="K95" s="241"/>
      <c r="L95" s="241"/>
      <c r="M95" s="241"/>
      <c r="N95" s="241"/>
      <c r="O95" s="241"/>
      <c r="P95" s="241"/>
      <c r="Q95" s="241"/>
      <c r="R95" s="241"/>
      <c r="W95" s="209"/>
      <c r="X95" s="209"/>
      <c r="Y95" s="209"/>
      <c r="Z95" s="209"/>
      <c r="AA95" s="209"/>
      <c r="AB95" s="209"/>
      <c r="AC95" s="209"/>
      <c r="AD95" s="209"/>
      <c r="AE95" s="209"/>
      <c r="AF95" s="209"/>
      <c r="AG95" s="209"/>
    </row>
    <row r="96" spans="1:33" s="208" customFormat="1" ht="20.100000000000001" customHeight="1" x14ac:dyDescent="0.25">
      <c r="A96" s="241"/>
      <c r="B96" s="241"/>
      <c r="C96" s="241"/>
      <c r="D96" s="241"/>
      <c r="E96" s="241"/>
      <c r="F96" s="241"/>
      <c r="G96" s="241"/>
      <c r="H96" s="241"/>
      <c r="I96" s="2"/>
      <c r="J96" s="241"/>
      <c r="K96" s="241"/>
      <c r="L96" s="241"/>
      <c r="M96" s="241"/>
      <c r="N96" s="241"/>
      <c r="O96" s="241"/>
      <c r="P96" s="241"/>
      <c r="Q96" s="241"/>
      <c r="R96" s="241"/>
      <c r="W96" s="209"/>
      <c r="X96" s="209"/>
      <c r="Y96" s="209"/>
      <c r="Z96" s="209"/>
      <c r="AA96" s="209"/>
      <c r="AB96" s="209"/>
      <c r="AC96" s="209"/>
      <c r="AD96" s="209"/>
      <c r="AE96" s="209"/>
      <c r="AF96" s="209"/>
      <c r="AG96" s="209"/>
    </row>
    <row r="97" spans="1:33" s="208" customFormat="1" ht="20.100000000000001" customHeight="1" x14ac:dyDescent="0.25">
      <c r="A97" s="241"/>
      <c r="B97" s="241"/>
      <c r="C97" s="241"/>
      <c r="D97" s="241"/>
      <c r="E97" s="241"/>
      <c r="F97" s="241"/>
      <c r="G97" s="241"/>
      <c r="H97" s="241"/>
      <c r="I97" s="2"/>
      <c r="J97" s="241"/>
      <c r="K97" s="241"/>
      <c r="L97" s="241"/>
      <c r="M97" s="241"/>
      <c r="N97" s="241"/>
      <c r="O97" s="241"/>
      <c r="P97" s="241"/>
      <c r="Q97" s="241"/>
      <c r="R97" s="241"/>
      <c r="W97" s="209"/>
      <c r="X97" s="209"/>
      <c r="Y97" s="209"/>
      <c r="Z97" s="209"/>
      <c r="AA97" s="209"/>
      <c r="AB97" s="209"/>
      <c r="AC97" s="209"/>
      <c r="AD97" s="209"/>
      <c r="AE97" s="209"/>
      <c r="AF97" s="209"/>
      <c r="AG97" s="209"/>
    </row>
    <row r="98" spans="1:33" s="208" customFormat="1" ht="20.100000000000001" customHeight="1" x14ac:dyDescent="0.25">
      <c r="A98" s="241"/>
      <c r="B98" s="241"/>
      <c r="C98" s="241"/>
      <c r="D98" s="241"/>
      <c r="E98" s="241"/>
      <c r="F98" s="241"/>
      <c r="G98" s="241"/>
      <c r="H98" s="241"/>
      <c r="I98" s="2"/>
      <c r="J98" s="241"/>
      <c r="K98" s="241"/>
      <c r="L98" s="241"/>
      <c r="M98" s="241"/>
      <c r="N98" s="241"/>
      <c r="O98" s="241"/>
      <c r="P98" s="241"/>
      <c r="Q98" s="241"/>
      <c r="R98" s="241"/>
      <c r="W98" s="209"/>
      <c r="X98" s="209"/>
      <c r="Y98" s="209"/>
      <c r="Z98" s="209"/>
      <c r="AA98" s="209"/>
      <c r="AB98" s="209"/>
      <c r="AC98" s="209"/>
      <c r="AD98" s="209"/>
      <c r="AE98" s="209"/>
      <c r="AF98" s="209"/>
      <c r="AG98" s="209"/>
    </row>
    <row r="99" spans="1:33" s="208" customFormat="1" ht="20.100000000000001" customHeight="1" x14ac:dyDescent="0.25">
      <c r="A99" s="241"/>
      <c r="B99" s="241"/>
      <c r="C99" s="241"/>
      <c r="D99" s="241"/>
      <c r="E99" s="241"/>
      <c r="F99" s="241"/>
      <c r="G99" s="241"/>
      <c r="H99" s="241"/>
      <c r="I99" s="2"/>
      <c r="J99" s="241"/>
      <c r="K99" s="241"/>
      <c r="L99" s="241"/>
      <c r="M99" s="241"/>
      <c r="N99" s="241"/>
      <c r="O99" s="241"/>
      <c r="P99" s="241"/>
      <c r="Q99" s="241"/>
      <c r="R99" s="241"/>
      <c r="W99" s="209"/>
      <c r="X99" s="209"/>
      <c r="Y99" s="209"/>
      <c r="Z99" s="209"/>
      <c r="AA99" s="209"/>
      <c r="AB99" s="209"/>
      <c r="AC99" s="209"/>
      <c r="AD99" s="209"/>
      <c r="AE99" s="209"/>
      <c r="AF99" s="209"/>
      <c r="AG99" s="209"/>
    </row>
    <row r="100" spans="1:33" s="208" customFormat="1" ht="20.100000000000001" customHeight="1" x14ac:dyDescent="0.25">
      <c r="A100" s="241"/>
      <c r="B100" s="241"/>
      <c r="C100" s="241"/>
      <c r="D100" s="241"/>
      <c r="E100" s="241"/>
      <c r="F100" s="241"/>
      <c r="G100" s="241"/>
      <c r="H100" s="241"/>
      <c r="I100" s="2"/>
      <c r="J100" s="241"/>
      <c r="K100" s="241"/>
      <c r="L100" s="241"/>
      <c r="M100" s="241"/>
      <c r="N100" s="241"/>
      <c r="O100" s="241"/>
      <c r="P100" s="241"/>
      <c r="Q100" s="241"/>
      <c r="R100" s="241"/>
      <c r="W100" s="209"/>
      <c r="X100" s="209"/>
      <c r="Y100" s="209"/>
      <c r="Z100" s="209"/>
      <c r="AA100" s="209"/>
      <c r="AB100" s="209"/>
      <c r="AC100" s="209"/>
      <c r="AD100" s="209"/>
      <c r="AE100" s="209"/>
      <c r="AF100" s="209"/>
      <c r="AG100" s="209"/>
    </row>
    <row r="101" spans="1:33" s="208" customFormat="1" ht="20.100000000000001" customHeight="1" x14ac:dyDescent="0.25">
      <c r="A101" s="241"/>
      <c r="B101" s="241"/>
      <c r="C101" s="241"/>
      <c r="D101" s="241"/>
      <c r="E101" s="241"/>
      <c r="F101" s="241"/>
      <c r="G101" s="241"/>
      <c r="H101" s="241"/>
      <c r="I101" s="2"/>
      <c r="J101" s="241"/>
      <c r="K101" s="241"/>
      <c r="L101" s="241"/>
      <c r="M101" s="241"/>
      <c r="N101" s="241"/>
      <c r="O101" s="241"/>
      <c r="P101" s="241"/>
      <c r="Q101" s="241"/>
      <c r="R101" s="241"/>
      <c r="W101" s="209"/>
      <c r="X101" s="209"/>
      <c r="Y101" s="209"/>
      <c r="Z101" s="209"/>
      <c r="AA101" s="209"/>
      <c r="AB101" s="209"/>
      <c r="AC101" s="209"/>
      <c r="AD101" s="209"/>
      <c r="AE101" s="209"/>
      <c r="AF101" s="209"/>
      <c r="AG101" s="209"/>
    </row>
    <row r="102" spans="1:33" s="208" customFormat="1" ht="20.100000000000001" customHeight="1" x14ac:dyDescent="0.25">
      <c r="A102" s="241"/>
      <c r="B102" s="241"/>
      <c r="C102" s="241"/>
      <c r="D102" s="241"/>
      <c r="E102" s="241"/>
      <c r="F102" s="241"/>
      <c r="G102" s="241"/>
      <c r="H102" s="241"/>
      <c r="I102" s="2"/>
      <c r="J102" s="241"/>
      <c r="K102" s="241"/>
      <c r="L102" s="241"/>
      <c r="M102" s="241"/>
      <c r="N102" s="241"/>
      <c r="O102" s="241"/>
      <c r="P102" s="241"/>
      <c r="Q102" s="241"/>
      <c r="R102" s="241"/>
      <c r="W102" s="209"/>
      <c r="X102" s="209"/>
      <c r="Y102" s="209"/>
      <c r="Z102" s="209"/>
      <c r="AA102" s="209"/>
      <c r="AB102" s="209"/>
      <c r="AC102" s="209"/>
      <c r="AD102" s="209"/>
      <c r="AE102" s="209"/>
      <c r="AF102" s="209"/>
      <c r="AG102" s="209"/>
    </row>
    <row r="103" spans="1:33" s="208" customFormat="1" ht="20.100000000000001" customHeight="1" x14ac:dyDescent="0.25">
      <c r="A103" s="241"/>
      <c r="B103" s="241"/>
      <c r="C103" s="241"/>
      <c r="D103" s="241"/>
      <c r="E103" s="241"/>
      <c r="F103" s="241"/>
      <c r="G103" s="241"/>
      <c r="H103" s="241"/>
      <c r="I103" s="2"/>
      <c r="J103" s="241"/>
      <c r="K103" s="241"/>
      <c r="L103" s="241"/>
      <c r="M103" s="241"/>
      <c r="N103" s="241"/>
      <c r="O103" s="241"/>
      <c r="P103" s="241"/>
      <c r="Q103" s="241"/>
      <c r="R103" s="241"/>
      <c r="W103" s="209"/>
      <c r="X103" s="209"/>
      <c r="Y103" s="209"/>
      <c r="Z103" s="209"/>
      <c r="AA103" s="209"/>
      <c r="AB103" s="209"/>
      <c r="AC103" s="209"/>
      <c r="AD103" s="209"/>
      <c r="AE103" s="209"/>
      <c r="AF103" s="209"/>
      <c r="AG103" s="209"/>
    </row>
    <row r="104" spans="1:33" s="208" customFormat="1" ht="20.100000000000001" customHeight="1" x14ac:dyDescent="0.25">
      <c r="A104" s="241"/>
      <c r="B104" s="241"/>
      <c r="C104" s="241"/>
      <c r="D104" s="241"/>
      <c r="E104" s="241"/>
      <c r="F104" s="241"/>
      <c r="G104" s="241"/>
      <c r="H104" s="241"/>
      <c r="I104" s="2"/>
      <c r="J104" s="241"/>
      <c r="K104" s="241"/>
      <c r="L104" s="241"/>
      <c r="M104" s="241"/>
      <c r="N104" s="241"/>
      <c r="O104" s="241"/>
      <c r="P104" s="241"/>
      <c r="Q104" s="241"/>
      <c r="R104" s="241"/>
      <c r="W104" s="209"/>
      <c r="X104" s="209"/>
      <c r="Y104" s="209"/>
      <c r="Z104" s="209"/>
      <c r="AA104" s="209"/>
      <c r="AB104" s="209"/>
      <c r="AC104" s="209"/>
      <c r="AD104" s="209"/>
      <c r="AE104" s="209"/>
      <c r="AF104" s="209"/>
      <c r="AG104" s="209"/>
    </row>
    <row r="105" spans="1:33" s="208" customFormat="1" ht="20.100000000000001" customHeight="1" x14ac:dyDescent="0.25">
      <c r="A105" s="241"/>
      <c r="B105" s="241"/>
      <c r="C105" s="241"/>
      <c r="D105" s="241"/>
      <c r="E105" s="241"/>
      <c r="F105" s="241"/>
      <c r="G105" s="241"/>
      <c r="H105" s="241"/>
      <c r="I105" s="2"/>
      <c r="J105" s="241"/>
      <c r="K105" s="241"/>
      <c r="L105" s="241"/>
      <c r="M105" s="241"/>
      <c r="N105" s="241"/>
      <c r="O105" s="241"/>
      <c r="P105" s="241"/>
      <c r="Q105" s="241"/>
      <c r="R105" s="241"/>
      <c r="W105" s="209"/>
      <c r="X105" s="209"/>
      <c r="Y105" s="209"/>
      <c r="Z105" s="209"/>
      <c r="AA105" s="209"/>
      <c r="AB105" s="209"/>
      <c r="AC105" s="209"/>
      <c r="AD105" s="209"/>
      <c r="AE105" s="209"/>
      <c r="AF105" s="209"/>
      <c r="AG105" s="209"/>
    </row>
    <row r="106" spans="1:33" s="208" customFormat="1" ht="20.100000000000001" customHeight="1" x14ac:dyDescent="0.25">
      <c r="A106" s="241"/>
      <c r="B106" s="241"/>
      <c r="C106" s="241"/>
      <c r="D106" s="241"/>
      <c r="E106" s="241"/>
      <c r="F106" s="241"/>
      <c r="G106" s="241"/>
      <c r="H106" s="241"/>
      <c r="I106" s="2"/>
      <c r="J106" s="241"/>
      <c r="K106" s="241"/>
      <c r="L106" s="241"/>
      <c r="M106" s="241"/>
      <c r="N106" s="241"/>
      <c r="O106" s="241"/>
      <c r="P106" s="241"/>
      <c r="Q106" s="241"/>
      <c r="R106" s="241"/>
      <c r="W106" s="209"/>
      <c r="X106" s="209"/>
      <c r="Y106" s="209"/>
      <c r="Z106" s="209"/>
      <c r="AA106" s="209"/>
      <c r="AB106" s="209"/>
      <c r="AC106" s="209"/>
      <c r="AD106" s="209"/>
      <c r="AE106" s="209"/>
      <c r="AF106" s="209"/>
      <c r="AG106" s="209"/>
    </row>
    <row r="107" spans="1:33" s="208" customFormat="1" ht="20.100000000000001" customHeight="1" x14ac:dyDescent="0.25">
      <c r="A107" s="241"/>
      <c r="B107" s="241"/>
      <c r="C107" s="241"/>
      <c r="D107" s="241"/>
      <c r="E107" s="241"/>
      <c r="F107" s="241"/>
      <c r="G107" s="241"/>
      <c r="H107" s="241"/>
      <c r="I107" s="2"/>
      <c r="J107" s="241"/>
      <c r="K107" s="241"/>
      <c r="L107" s="241"/>
      <c r="M107" s="241"/>
      <c r="N107" s="241"/>
      <c r="O107" s="241"/>
      <c r="P107" s="241"/>
      <c r="Q107" s="241"/>
      <c r="R107" s="241"/>
      <c r="W107" s="209"/>
      <c r="X107" s="209"/>
      <c r="Y107" s="209"/>
      <c r="Z107" s="209"/>
      <c r="AA107" s="209"/>
      <c r="AB107" s="209"/>
      <c r="AC107" s="209"/>
      <c r="AD107" s="209"/>
      <c r="AE107" s="209"/>
      <c r="AF107" s="209"/>
      <c r="AG107" s="209"/>
    </row>
    <row r="108" spans="1:33" s="208" customFormat="1" ht="20.100000000000001" customHeight="1" x14ac:dyDescent="0.25">
      <c r="A108" s="241"/>
      <c r="B108" s="241"/>
      <c r="C108" s="241"/>
      <c r="D108" s="241"/>
      <c r="E108" s="241"/>
      <c r="F108" s="241"/>
      <c r="G108" s="241"/>
      <c r="H108" s="241"/>
      <c r="I108" s="2"/>
      <c r="J108" s="241"/>
      <c r="K108" s="241"/>
      <c r="L108" s="241"/>
      <c r="M108" s="241"/>
      <c r="N108" s="241"/>
      <c r="O108" s="241"/>
      <c r="P108" s="241"/>
      <c r="Q108" s="241"/>
      <c r="R108" s="241"/>
      <c r="W108" s="209"/>
      <c r="X108" s="209"/>
      <c r="Y108" s="209"/>
      <c r="Z108" s="209"/>
      <c r="AA108" s="209"/>
      <c r="AB108" s="209"/>
      <c r="AC108" s="209"/>
      <c r="AD108" s="209"/>
      <c r="AE108" s="209"/>
      <c r="AF108" s="209"/>
      <c r="AG108" s="209"/>
    </row>
    <row r="109" spans="1:33" s="208" customFormat="1" ht="20.100000000000001" customHeight="1" x14ac:dyDescent="0.25">
      <c r="A109" s="241"/>
      <c r="B109" s="241"/>
      <c r="C109" s="241"/>
      <c r="D109" s="241"/>
      <c r="E109" s="241"/>
      <c r="F109" s="241"/>
      <c r="G109" s="241"/>
      <c r="H109" s="241"/>
      <c r="I109" s="2"/>
      <c r="J109" s="241"/>
      <c r="K109" s="241"/>
      <c r="L109" s="241"/>
      <c r="M109" s="241"/>
      <c r="N109" s="241"/>
      <c r="O109" s="241"/>
      <c r="P109" s="241"/>
      <c r="Q109" s="241"/>
      <c r="R109" s="241"/>
      <c r="W109" s="209"/>
      <c r="X109" s="209"/>
      <c r="Y109" s="209"/>
      <c r="Z109" s="209"/>
      <c r="AA109" s="209"/>
      <c r="AB109" s="209"/>
      <c r="AC109" s="209"/>
      <c r="AD109" s="209"/>
      <c r="AE109" s="209"/>
      <c r="AF109" s="209"/>
      <c r="AG109" s="209"/>
    </row>
    <row r="110" spans="1:33" s="208" customFormat="1" ht="20.100000000000001" customHeight="1" x14ac:dyDescent="0.25">
      <c r="A110" s="241"/>
      <c r="B110" s="241"/>
      <c r="C110" s="241"/>
      <c r="D110" s="241"/>
      <c r="E110" s="241"/>
      <c r="F110" s="241"/>
      <c r="G110" s="241"/>
      <c r="H110" s="241"/>
      <c r="I110" s="2"/>
      <c r="J110" s="241"/>
      <c r="K110" s="241"/>
      <c r="L110" s="241"/>
      <c r="M110" s="241"/>
      <c r="N110" s="241"/>
      <c r="O110" s="241"/>
      <c r="P110" s="241"/>
      <c r="Q110" s="241"/>
      <c r="R110" s="241"/>
      <c r="W110" s="209"/>
      <c r="X110" s="209"/>
      <c r="Y110" s="209"/>
      <c r="Z110" s="209"/>
      <c r="AA110" s="209"/>
      <c r="AB110" s="209"/>
      <c r="AC110" s="209"/>
      <c r="AD110" s="209"/>
      <c r="AE110" s="209"/>
      <c r="AF110" s="209"/>
      <c r="AG110" s="209"/>
    </row>
    <row r="111" spans="1:33" s="208" customFormat="1" ht="20.100000000000001" customHeight="1" x14ac:dyDescent="0.25">
      <c r="A111" s="241"/>
      <c r="B111" s="241"/>
      <c r="C111" s="241"/>
      <c r="D111" s="241"/>
      <c r="E111" s="241"/>
      <c r="F111" s="241"/>
      <c r="G111" s="241"/>
      <c r="H111" s="241"/>
      <c r="I111" s="2"/>
      <c r="J111" s="241"/>
      <c r="K111" s="241"/>
      <c r="L111" s="241"/>
      <c r="M111" s="241"/>
      <c r="N111" s="241"/>
      <c r="O111" s="241"/>
      <c r="P111" s="241"/>
      <c r="Q111" s="241"/>
      <c r="R111" s="241"/>
      <c r="W111" s="209"/>
      <c r="X111" s="209"/>
      <c r="Y111" s="209"/>
      <c r="Z111" s="209"/>
      <c r="AA111" s="209"/>
      <c r="AB111" s="209"/>
      <c r="AC111" s="209"/>
      <c r="AD111" s="209"/>
      <c r="AE111" s="209"/>
      <c r="AF111" s="209"/>
      <c r="AG111" s="209"/>
    </row>
    <row r="113" spans="1:33" s="208" customFormat="1" ht="20.100000000000001" customHeight="1" x14ac:dyDescent="0.25">
      <c r="A113" s="21" t="s">
        <v>24</v>
      </c>
      <c r="B113" s="21"/>
      <c r="C113" s="21"/>
      <c r="D113" s="21"/>
      <c r="E113" s="21"/>
      <c r="F113" s="21"/>
      <c r="G113" s="21"/>
      <c r="H113" s="21"/>
      <c r="I113" s="21"/>
      <c r="J113" s="21"/>
      <c r="K113" s="21"/>
      <c r="L113" s="21"/>
      <c r="M113" s="21"/>
      <c r="N113" s="21"/>
      <c r="O113" s="21"/>
      <c r="P113" s="21"/>
      <c r="Q113" s="21"/>
      <c r="R113" s="21"/>
      <c r="W113" s="209"/>
      <c r="X113" s="209"/>
      <c r="Y113" s="209"/>
      <c r="Z113" s="209"/>
      <c r="AA113" s="209"/>
      <c r="AB113" s="209"/>
      <c r="AC113" s="209"/>
      <c r="AD113" s="209"/>
      <c r="AE113" s="209"/>
      <c r="AF113" s="209"/>
      <c r="AG113" s="209"/>
    </row>
    <row r="115" spans="1:33" s="208" customFormat="1" ht="39.950000000000003" customHeight="1" x14ac:dyDescent="0.25">
      <c r="A115" s="25" t="s">
        <v>26</v>
      </c>
      <c r="B115" s="25"/>
      <c r="C115" s="25"/>
      <c r="D115" s="25"/>
      <c r="E115" s="25"/>
      <c r="F115" s="25"/>
      <c r="G115" s="25"/>
      <c r="H115" s="25"/>
      <c r="I115" s="278" t="s">
        <v>63</v>
      </c>
      <c r="J115" s="25" t="s">
        <v>25</v>
      </c>
      <c r="K115" s="25"/>
      <c r="L115" s="25"/>
      <c r="M115" s="25" t="s">
        <v>19</v>
      </c>
      <c r="N115" s="25"/>
      <c r="O115" s="25"/>
      <c r="P115" s="25" t="s">
        <v>27</v>
      </c>
      <c r="Q115" s="25"/>
      <c r="R115" s="25"/>
      <c r="W115" s="209"/>
      <c r="X115" s="209"/>
      <c r="Y115" s="209"/>
      <c r="Z115" s="209"/>
      <c r="AA115" s="209"/>
      <c r="AB115" s="209"/>
      <c r="AC115" s="209"/>
      <c r="AD115" s="209"/>
      <c r="AE115" s="209"/>
      <c r="AF115" s="209"/>
      <c r="AG115" s="209"/>
    </row>
    <row r="116" spans="1:33" s="208" customFormat="1" ht="20.100000000000001" customHeight="1" x14ac:dyDescent="0.25">
      <c r="A116" s="17" t="s">
        <v>192</v>
      </c>
      <c r="B116" s="17"/>
      <c r="C116" s="17"/>
      <c r="D116" s="17"/>
      <c r="E116" s="17"/>
      <c r="F116" s="17"/>
      <c r="G116" s="17"/>
      <c r="H116" s="17"/>
      <c r="I116" s="241" t="s">
        <v>219</v>
      </c>
      <c r="J116" s="29">
        <v>0.15</v>
      </c>
      <c r="K116" s="29"/>
      <c r="L116" s="29"/>
      <c r="M116" s="29">
        <f>J116</f>
        <v>0.15</v>
      </c>
      <c r="N116" s="29"/>
      <c r="O116" s="29"/>
      <c r="P116" s="29">
        <f>(J116-M116)</f>
        <v>0</v>
      </c>
      <c r="Q116" s="29"/>
      <c r="R116" s="29"/>
      <c r="W116" s="209"/>
      <c r="X116" s="209"/>
      <c r="Y116" s="209"/>
      <c r="Z116" s="209"/>
      <c r="AA116" s="209"/>
      <c r="AB116" s="209"/>
      <c r="AC116" s="209"/>
      <c r="AD116" s="209"/>
      <c r="AE116" s="209"/>
      <c r="AF116" s="209"/>
      <c r="AG116" s="209"/>
    </row>
    <row r="117" spans="1:33" s="208" customFormat="1" ht="20.100000000000001" customHeight="1" x14ac:dyDescent="0.25">
      <c r="A117" s="27" t="s">
        <v>193</v>
      </c>
      <c r="B117" s="27"/>
      <c r="C117" s="27"/>
      <c r="D117" s="27"/>
      <c r="E117" s="27"/>
      <c r="F117" s="27"/>
      <c r="G117" s="27"/>
      <c r="H117" s="27"/>
      <c r="I117" s="246" t="s">
        <v>220</v>
      </c>
      <c r="J117" s="15">
        <v>0.1</v>
      </c>
      <c r="K117" s="15"/>
      <c r="L117" s="15"/>
      <c r="M117" s="15">
        <f t="shared" ref="M117:M122" si="8">J117</f>
        <v>0.1</v>
      </c>
      <c r="N117" s="15"/>
      <c r="O117" s="15"/>
      <c r="P117" s="15">
        <f t="shared" ref="P117:P122" si="9">(J117-M117)</f>
        <v>0</v>
      </c>
      <c r="Q117" s="15"/>
      <c r="R117" s="15"/>
      <c r="W117" s="209"/>
      <c r="X117" s="209"/>
      <c r="Y117" s="209"/>
      <c r="Z117" s="209"/>
      <c r="AA117" s="209"/>
      <c r="AB117" s="209"/>
      <c r="AC117" s="209"/>
      <c r="AD117" s="209"/>
      <c r="AE117" s="209"/>
      <c r="AF117" s="209"/>
      <c r="AG117" s="209"/>
    </row>
    <row r="118" spans="1:33" s="208" customFormat="1" ht="20.100000000000001" customHeight="1" x14ac:dyDescent="0.25">
      <c r="A118" s="27" t="s">
        <v>194</v>
      </c>
      <c r="B118" s="27"/>
      <c r="C118" s="27"/>
      <c r="D118" s="27"/>
      <c r="E118" s="27"/>
      <c r="F118" s="27"/>
      <c r="G118" s="27"/>
      <c r="H118" s="27"/>
      <c r="I118" s="246" t="s">
        <v>221</v>
      </c>
      <c r="J118" s="15">
        <v>0.05</v>
      </c>
      <c r="K118" s="15"/>
      <c r="L118" s="15"/>
      <c r="M118" s="15">
        <f t="shared" si="8"/>
        <v>0.05</v>
      </c>
      <c r="N118" s="15"/>
      <c r="O118" s="15"/>
      <c r="P118" s="15">
        <f t="shared" si="9"/>
        <v>0</v>
      </c>
      <c r="Q118" s="15"/>
      <c r="R118" s="15"/>
      <c r="W118" s="209"/>
      <c r="X118" s="209"/>
      <c r="Y118" s="209"/>
      <c r="Z118" s="209"/>
      <c r="AA118" s="209"/>
      <c r="AB118" s="209"/>
      <c r="AC118" s="209"/>
      <c r="AD118" s="209"/>
      <c r="AE118" s="209"/>
      <c r="AF118" s="209"/>
      <c r="AG118" s="209"/>
    </row>
    <row r="119" spans="1:33" s="208" customFormat="1" ht="20.100000000000001" customHeight="1" x14ac:dyDescent="0.25">
      <c r="A119" s="27" t="s">
        <v>195</v>
      </c>
      <c r="B119" s="27"/>
      <c r="C119" s="27"/>
      <c r="D119" s="27"/>
      <c r="E119" s="27"/>
      <c r="F119" s="27"/>
      <c r="G119" s="27"/>
      <c r="H119" s="27"/>
      <c r="I119" s="246" t="s">
        <v>222</v>
      </c>
      <c r="J119" s="15">
        <v>0.15</v>
      </c>
      <c r="K119" s="15"/>
      <c r="L119" s="15"/>
      <c r="M119" s="15">
        <f t="shared" si="8"/>
        <v>0.15</v>
      </c>
      <c r="N119" s="15"/>
      <c r="O119" s="15"/>
      <c r="P119" s="15">
        <f t="shared" si="9"/>
        <v>0</v>
      </c>
      <c r="Q119" s="15"/>
      <c r="R119" s="15"/>
      <c r="W119" s="209"/>
      <c r="X119" s="209"/>
      <c r="Y119" s="209"/>
      <c r="Z119" s="209"/>
      <c r="AA119" s="209"/>
      <c r="AB119" s="209"/>
      <c r="AC119" s="209"/>
      <c r="AD119" s="209"/>
      <c r="AE119" s="209"/>
      <c r="AF119" s="209"/>
      <c r="AG119" s="209"/>
    </row>
    <row r="120" spans="1:33" s="208" customFormat="1" ht="20.100000000000001" customHeight="1" x14ac:dyDescent="0.25">
      <c r="A120" s="27" t="s">
        <v>196</v>
      </c>
      <c r="B120" s="27"/>
      <c r="C120" s="27"/>
      <c r="D120" s="27"/>
      <c r="E120" s="27"/>
      <c r="F120" s="27"/>
      <c r="G120" s="27"/>
      <c r="H120" s="27"/>
      <c r="I120" s="246" t="s">
        <v>223</v>
      </c>
      <c r="J120" s="15">
        <v>0.1</v>
      </c>
      <c r="K120" s="15"/>
      <c r="L120" s="15"/>
      <c r="M120" s="15">
        <f t="shared" si="8"/>
        <v>0.1</v>
      </c>
      <c r="N120" s="15"/>
      <c r="O120" s="15"/>
      <c r="P120" s="15">
        <f t="shared" si="9"/>
        <v>0</v>
      </c>
      <c r="Q120" s="15"/>
      <c r="R120" s="15"/>
      <c r="W120" s="209"/>
      <c r="X120" s="209"/>
      <c r="Y120" s="209"/>
      <c r="Z120" s="209"/>
      <c r="AA120" s="209"/>
      <c r="AB120" s="209"/>
      <c r="AC120" s="209"/>
      <c r="AD120" s="209"/>
      <c r="AE120" s="209"/>
      <c r="AF120" s="209"/>
      <c r="AG120" s="209"/>
    </row>
    <row r="121" spans="1:33" s="208" customFormat="1" ht="20.100000000000001" customHeight="1" x14ac:dyDescent="0.25">
      <c r="A121" s="27" t="s">
        <v>0</v>
      </c>
      <c r="B121" s="27"/>
      <c r="C121" s="27"/>
      <c r="D121" s="27"/>
      <c r="E121" s="27"/>
      <c r="F121" s="27"/>
      <c r="G121" s="27"/>
      <c r="H121" s="27"/>
      <c r="I121" s="246" t="s">
        <v>224</v>
      </c>
      <c r="J121" s="15">
        <v>0.3</v>
      </c>
      <c r="K121" s="15"/>
      <c r="L121" s="15"/>
      <c r="M121" s="15">
        <f t="shared" si="8"/>
        <v>0.3</v>
      </c>
      <c r="N121" s="15"/>
      <c r="O121" s="15"/>
      <c r="P121" s="15">
        <f t="shared" si="9"/>
        <v>0</v>
      </c>
      <c r="Q121" s="15"/>
      <c r="R121" s="15"/>
      <c r="W121" s="209"/>
      <c r="X121" s="209"/>
      <c r="Y121" s="209"/>
      <c r="Z121" s="209"/>
      <c r="AA121" s="209"/>
      <c r="AB121" s="209"/>
      <c r="AC121" s="209"/>
      <c r="AD121" s="209"/>
      <c r="AE121" s="209"/>
      <c r="AF121" s="209"/>
      <c r="AG121" s="209"/>
    </row>
    <row r="122" spans="1:33" s="208" customFormat="1" ht="20.100000000000001" customHeight="1" x14ac:dyDescent="0.25">
      <c r="A122" s="27" t="s">
        <v>197</v>
      </c>
      <c r="B122" s="27"/>
      <c r="C122" s="27"/>
      <c r="D122" s="27"/>
      <c r="E122" s="27"/>
      <c r="F122" s="27"/>
      <c r="G122" s="27"/>
      <c r="H122" s="27"/>
      <c r="I122" s="246" t="s">
        <v>225</v>
      </c>
      <c r="J122" s="15">
        <v>0.05</v>
      </c>
      <c r="K122" s="15"/>
      <c r="L122" s="15"/>
      <c r="M122" s="15">
        <f t="shared" si="8"/>
        <v>0.05</v>
      </c>
      <c r="N122" s="15"/>
      <c r="O122" s="15"/>
      <c r="P122" s="15">
        <f t="shared" si="9"/>
        <v>0</v>
      </c>
      <c r="Q122" s="15"/>
      <c r="R122" s="15"/>
      <c r="W122" s="209"/>
      <c r="X122" s="209"/>
      <c r="Y122" s="209"/>
      <c r="Z122" s="209"/>
      <c r="AA122" s="209"/>
      <c r="AB122" s="209"/>
      <c r="AC122" s="209"/>
      <c r="AD122" s="209"/>
      <c r="AE122" s="209"/>
      <c r="AF122" s="209"/>
      <c r="AG122" s="209"/>
    </row>
    <row r="124" spans="1:33" s="208" customFormat="1" ht="20.100000000000001" customHeight="1" x14ac:dyDescent="0.25">
      <c r="A124" s="22" t="s">
        <v>81</v>
      </c>
      <c r="B124" s="22"/>
      <c r="C124" s="22"/>
      <c r="D124" s="22"/>
      <c r="E124" s="22"/>
      <c r="F124" s="22"/>
      <c r="G124" s="22"/>
      <c r="H124" s="22"/>
      <c r="I124" s="22"/>
      <c r="J124" s="32">
        <f>1+(SUM(J116:L122))</f>
        <v>1.9</v>
      </c>
      <c r="K124" s="32"/>
      <c r="L124" s="32"/>
      <c r="M124" s="32">
        <f>1+(SUM(M116:O122))</f>
        <v>1.9</v>
      </c>
      <c r="N124" s="32"/>
      <c r="O124" s="32"/>
      <c r="P124" s="241"/>
      <c r="Q124" s="241"/>
      <c r="R124" s="241"/>
      <c r="W124" s="209"/>
      <c r="X124" s="209"/>
      <c r="Y124" s="209"/>
      <c r="Z124" s="209"/>
      <c r="AA124" s="209"/>
      <c r="AB124" s="209"/>
      <c r="AC124" s="209"/>
      <c r="AD124" s="209"/>
      <c r="AE124" s="209"/>
      <c r="AF124" s="209"/>
      <c r="AG124" s="209"/>
    </row>
    <row r="125" spans="1:33" s="208" customFormat="1" ht="20.100000000000001" customHeight="1" x14ac:dyDescent="0.25">
      <c r="A125" s="26" t="s">
        <v>229</v>
      </c>
      <c r="B125" s="26"/>
      <c r="C125" s="26"/>
      <c r="D125" s="26"/>
      <c r="E125" s="26"/>
      <c r="F125" s="26"/>
      <c r="G125" s="26"/>
      <c r="H125" s="26"/>
      <c r="I125" s="26"/>
      <c r="J125" s="26"/>
      <c r="K125" s="26"/>
      <c r="L125" s="26"/>
      <c r="M125" s="26"/>
      <c r="N125" s="26"/>
      <c r="O125" s="26"/>
      <c r="P125" s="32">
        <f>SUM(P116:R122)</f>
        <v>0</v>
      </c>
      <c r="Q125" s="32"/>
      <c r="R125" s="32"/>
      <c r="W125" s="209"/>
      <c r="X125" s="209"/>
      <c r="Y125" s="209"/>
      <c r="Z125" s="209"/>
      <c r="AA125" s="209"/>
      <c r="AB125" s="209"/>
      <c r="AC125" s="209"/>
      <c r="AD125" s="209"/>
      <c r="AE125" s="209"/>
      <c r="AF125" s="209"/>
      <c r="AG125" s="209"/>
    </row>
    <row r="127" spans="1:33" s="208" customFormat="1" ht="20.100000000000001" customHeight="1" x14ac:dyDescent="0.25">
      <c r="A127" s="25" t="s">
        <v>198</v>
      </c>
      <c r="B127" s="25"/>
      <c r="C127" s="25"/>
      <c r="D127" s="25"/>
      <c r="E127" s="25"/>
      <c r="F127" s="25"/>
      <c r="G127" s="25"/>
      <c r="H127" s="25"/>
      <c r="I127" s="24" t="s">
        <v>20</v>
      </c>
      <c r="J127" s="24"/>
      <c r="K127" s="24"/>
      <c r="L127" s="24"/>
      <c r="M127" s="24"/>
      <c r="N127" s="24"/>
      <c r="O127" s="24"/>
      <c r="P127" s="25" t="s">
        <v>3</v>
      </c>
      <c r="Q127" s="25"/>
      <c r="R127" s="25"/>
      <c r="W127" s="209"/>
      <c r="X127" s="209"/>
      <c r="Y127" s="209"/>
      <c r="Z127" s="209"/>
      <c r="AA127" s="209"/>
      <c r="AB127" s="209"/>
      <c r="AC127" s="209"/>
      <c r="AD127" s="209"/>
      <c r="AE127" s="209"/>
      <c r="AF127" s="209"/>
      <c r="AG127" s="209"/>
    </row>
    <row r="128" spans="1:33" s="208" customFormat="1" ht="20.100000000000001" customHeight="1" x14ac:dyDescent="0.25">
      <c r="A128" s="25"/>
      <c r="B128" s="25"/>
      <c r="C128" s="25"/>
      <c r="D128" s="25"/>
      <c r="E128" s="25"/>
      <c r="F128" s="25"/>
      <c r="G128" s="25"/>
      <c r="H128" s="25"/>
      <c r="I128" s="282" t="s">
        <v>219</v>
      </c>
      <c r="J128" s="282" t="s">
        <v>220</v>
      </c>
      <c r="K128" s="282" t="s">
        <v>221</v>
      </c>
      <c r="L128" s="282" t="s">
        <v>222</v>
      </c>
      <c r="M128" s="282" t="s">
        <v>223</v>
      </c>
      <c r="N128" s="282" t="s">
        <v>224</v>
      </c>
      <c r="O128" s="282" t="s">
        <v>225</v>
      </c>
      <c r="P128" s="25"/>
      <c r="Q128" s="25"/>
      <c r="R128" s="25"/>
      <c r="W128" s="209"/>
      <c r="X128" s="209"/>
      <c r="Y128" s="209"/>
      <c r="Z128" s="209"/>
      <c r="AA128" s="209"/>
      <c r="AB128" s="209"/>
      <c r="AC128" s="209"/>
      <c r="AD128" s="209"/>
      <c r="AE128" s="209"/>
      <c r="AF128" s="209"/>
      <c r="AG128" s="209"/>
    </row>
    <row r="129" spans="1:33" s="208" customFormat="1" ht="20.100000000000001" customHeight="1" x14ac:dyDescent="0.25">
      <c r="A129" s="24"/>
      <c r="B129" s="24"/>
      <c r="C129" s="24"/>
      <c r="D129" s="24"/>
      <c r="E129" s="24"/>
      <c r="F129" s="24"/>
      <c r="G129" s="24"/>
      <c r="H129" s="24"/>
      <c r="I129" s="237">
        <f>$M$116</f>
        <v>0.15</v>
      </c>
      <c r="J129" s="237">
        <f>$M$117</f>
        <v>0.1</v>
      </c>
      <c r="K129" s="237">
        <f>$M$118</f>
        <v>0.05</v>
      </c>
      <c r="L129" s="237">
        <f>$M$119</f>
        <v>0.15</v>
      </c>
      <c r="M129" s="237">
        <f>$M$120</f>
        <v>0.1</v>
      </c>
      <c r="N129" s="237">
        <f>$M$121</f>
        <v>0.3</v>
      </c>
      <c r="O129" s="237">
        <f>$M$122</f>
        <v>0.05</v>
      </c>
      <c r="P129" s="33">
        <f>1+(SUM(I129:O129))</f>
        <v>1.9</v>
      </c>
      <c r="Q129" s="33"/>
      <c r="R129" s="33"/>
      <c r="W129" s="209"/>
      <c r="X129" s="209"/>
      <c r="Y129" s="209"/>
      <c r="Z129" s="209"/>
      <c r="AA129" s="209"/>
      <c r="AB129" s="209"/>
      <c r="AC129" s="209"/>
      <c r="AD129" s="209"/>
      <c r="AE129" s="209"/>
      <c r="AF129" s="209"/>
      <c r="AG129" s="209"/>
    </row>
    <row r="131" spans="1:33" ht="20.100000000000001" customHeight="1" x14ac:dyDescent="0.25">
      <c r="A131" s="34" t="s">
        <v>80</v>
      </c>
      <c r="B131" s="34"/>
      <c r="C131" s="34"/>
      <c r="D131" s="34"/>
      <c r="E131" s="34"/>
      <c r="F131" s="34"/>
      <c r="G131" s="34"/>
      <c r="H131" s="34"/>
      <c r="I131" s="34"/>
      <c r="J131" s="34"/>
      <c r="K131" s="34"/>
      <c r="L131" s="34"/>
      <c r="M131" s="34"/>
      <c r="N131" s="34"/>
      <c r="O131" s="34"/>
      <c r="P131" s="34"/>
      <c r="Q131" s="34"/>
      <c r="R131" s="34"/>
    </row>
    <row r="132" spans="1:33" ht="20.100000000000001" customHeight="1" x14ac:dyDescent="0.25">
      <c r="A132" s="34"/>
      <c r="B132" s="34"/>
      <c r="C132" s="34"/>
      <c r="D132" s="34"/>
      <c r="E132" s="34"/>
      <c r="F132" s="34"/>
      <c r="G132" s="34"/>
      <c r="H132" s="34"/>
      <c r="I132" s="34"/>
      <c r="J132" s="34"/>
      <c r="K132" s="34"/>
      <c r="L132" s="34"/>
      <c r="M132" s="34"/>
      <c r="N132" s="34"/>
      <c r="O132" s="34"/>
      <c r="P132" s="34"/>
      <c r="Q132" s="34"/>
      <c r="R132" s="34"/>
    </row>
    <row r="133" spans="1:33" ht="20.100000000000001" customHeight="1" x14ac:dyDescent="0.25">
      <c r="A133" s="277"/>
      <c r="B133" s="277"/>
      <c r="C133" s="277"/>
      <c r="D133" s="277"/>
      <c r="E133" s="277"/>
      <c r="F133" s="277"/>
      <c r="G133" s="277"/>
      <c r="H133" s="277"/>
      <c r="I133" s="277"/>
      <c r="J133" s="277"/>
      <c r="K133" s="277"/>
      <c r="L133" s="277"/>
      <c r="M133" s="277"/>
      <c r="N133" s="277"/>
      <c r="O133" s="277"/>
      <c r="P133" s="277"/>
      <c r="Q133" s="277"/>
      <c r="R133" s="277"/>
    </row>
    <row r="135" spans="1:33" ht="39.950000000000003" customHeight="1" x14ac:dyDescent="0.25">
      <c r="A135" s="278" t="s">
        <v>5</v>
      </c>
      <c r="B135" s="25" t="str">
        <f t="shared" ref="B135:B140" si="10">P38</f>
        <v>Valor unitário homogeneizado</v>
      </c>
      <c r="C135" s="25"/>
      <c r="D135" s="25"/>
      <c r="E135" s="278"/>
      <c r="F135" s="278"/>
      <c r="G135" s="278"/>
      <c r="H135" s="278"/>
      <c r="I135" s="278" t="s">
        <v>219</v>
      </c>
      <c r="J135" s="278" t="s">
        <v>220</v>
      </c>
      <c r="K135" s="278" t="s">
        <v>221</v>
      </c>
      <c r="L135" s="278" t="s">
        <v>222</v>
      </c>
      <c r="M135" s="278" t="s">
        <v>223</v>
      </c>
      <c r="N135" s="278" t="s">
        <v>224</v>
      </c>
      <c r="O135" s="278" t="s">
        <v>225</v>
      </c>
      <c r="P135" s="25" t="s">
        <v>3</v>
      </c>
      <c r="Q135" s="25"/>
      <c r="R135" s="25"/>
      <c r="S135" s="209"/>
      <c r="T135" s="209"/>
      <c r="U135" s="209"/>
      <c r="V135" s="209"/>
      <c r="Y135" s="208"/>
      <c r="Z135" s="208" t="s">
        <v>180</v>
      </c>
      <c r="AA135" s="208" t="s">
        <v>181</v>
      </c>
      <c r="AB135" s="208" t="s">
        <v>182</v>
      </c>
    </row>
    <row r="136" spans="1:33" ht="20.100000000000001" customHeight="1" x14ac:dyDescent="0.25">
      <c r="A136" s="275">
        <v>1</v>
      </c>
      <c r="B136" s="35">
        <f t="shared" si="10"/>
        <v>540</v>
      </c>
      <c r="C136" s="35"/>
      <c r="D136" s="35"/>
      <c r="E136" s="237"/>
      <c r="F136" s="237"/>
      <c r="G136" s="237"/>
      <c r="H136" s="237"/>
      <c r="I136" s="237">
        <f>$J$116</f>
        <v>0.15</v>
      </c>
      <c r="J136" s="237">
        <f>$J$117</f>
        <v>0.1</v>
      </c>
      <c r="K136" s="237">
        <f>$J$118</f>
        <v>0.05</v>
      </c>
      <c r="L136" s="237">
        <f>$J$119</f>
        <v>0.15</v>
      </c>
      <c r="M136" s="237">
        <f>$J$120</f>
        <v>0.1</v>
      </c>
      <c r="N136" s="237">
        <f>$J$121</f>
        <v>0.3</v>
      </c>
      <c r="O136" s="237">
        <f>$J$122</f>
        <v>0.05</v>
      </c>
      <c r="P136" s="33">
        <f t="shared" ref="P136:P140" si="11">1+(SUM(I136:O136))</f>
        <v>1.9</v>
      </c>
      <c r="Q136" s="33"/>
      <c r="R136" s="33"/>
      <c r="S136" s="209"/>
      <c r="T136" s="209"/>
      <c r="U136" s="209"/>
      <c r="V136" s="209"/>
      <c r="Y136" s="208"/>
      <c r="Z136" s="208">
        <v>1</v>
      </c>
      <c r="AA136" s="214">
        <f t="shared" ref="AA136:AA140" si="12">P136</f>
        <v>1.9</v>
      </c>
      <c r="AB136" s="208">
        <v>1.9</v>
      </c>
    </row>
    <row r="137" spans="1:33" ht="20.100000000000001" customHeight="1" x14ac:dyDescent="0.25">
      <c r="A137" s="276">
        <v>2</v>
      </c>
      <c r="B137" s="18">
        <f t="shared" si="10"/>
        <v>562.5</v>
      </c>
      <c r="C137" s="18"/>
      <c r="D137" s="18"/>
      <c r="E137" s="236"/>
      <c r="F137" s="236"/>
      <c r="G137" s="236"/>
      <c r="H137" s="236"/>
      <c r="I137" s="236">
        <f t="shared" ref="I137:I140" si="13">$J$116</f>
        <v>0.15</v>
      </c>
      <c r="J137" s="236">
        <f t="shared" ref="J137:J140" si="14">$J$117</f>
        <v>0.1</v>
      </c>
      <c r="K137" s="236">
        <f t="shared" ref="K137:K140" si="15">$J$118</f>
        <v>0.05</v>
      </c>
      <c r="L137" s="236">
        <f t="shared" ref="L137:L140" si="16">$J$119</f>
        <v>0.15</v>
      </c>
      <c r="M137" s="236">
        <f t="shared" ref="M137:M140" si="17">$J$120</f>
        <v>0.1</v>
      </c>
      <c r="N137" s="236">
        <f t="shared" ref="N137:N140" si="18">$J$121</f>
        <v>0.3</v>
      </c>
      <c r="O137" s="236">
        <f t="shared" ref="O137:O140" si="19">$J$122</f>
        <v>0.05</v>
      </c>
      <c r="P137" s="16">
        <f t="shared" si="11"/>
        <v>1.9</v>
      </c>
      <c r="Q137" s="16"/>
      <c r="R137" s="16"/>
      <c r="S137" s="209"/>
      <c r="T137" s="209"/>
      <c r="U137" s="209"/>
      <c r="V137" s="209"/>
      <c r="Y137" s="208"/>
      <c r="Z137" s="208">
        <v>1</v>
      </c>
      <c r="AA137" s="214">
        <f t="shared" si="12"/>
        <v>1.9</v>
      </c>
      <c r="AB137" s="208">
        <v>1.9</v>
      </c>
    </row>
    <row r="138" spans="1:33" ht="20.100000000000001" customHeight="1" x14ac:dyDescent="0.25">
      <c r="A138" s="276">
        <v>3</v>
      </c>
      <c r="B138" s="18">
        <f t="shared" si="10"/>
        <v>660</v>
      </c>
      <c r="C138" s="18"/>
      <c r="D138" s="18"/>
      <c r="E138" s="236"/>
      <c r="F138" s="236"/>
      <c r="G138" s="236"/>
      <c r="H138" s="236"/>
      <c r="I138" s="236">
        <f t="shared" si="13"/>
        <v>0.15</v>
      </c>
      <c r="J138" s="236">
        <f t="shared" si="14"/>
        <v>0.1</v>
      </c>
      <c r="K138" s="236">
        <f t="shared" si="15"/>
        <v>0.05</v>
      </c>
      <c r="L138" s="236">
        <f t="shared" si="16"/>
        <v>0.15</v>
      </c>
      <c r="M138" s="236">
        <f t="shared" si="17"/>
        <v>0.1</v>
      </c>
      <c r="N138" s="236">
        <f t="shared" si="18"/>
        <v>0.3</v>
      </c>
      <c r="O138" s="236">
        <f t="shared" si="19"/>
        <v>0.05</v>
      </c>
      <c r="P138" s="16">
        <f t="shared" si="11"/>
        <v>1.9</v>
      </c>
      <c r="Q138" s="16"/>
      <c r="R138" s="16"/>
      <c r="S138" s="209"/>
      <c r="T138" s="209"/>
      <c r="U138" s="209"/>
      <c r="V138" s="209"/>
      <c r="Y138" s="208"/>
      <c r="Z138" s="208">
        <v>1</v>
      </c>
      <c r="AA138" s="214">
        <f t="shared" si="12"/>
        <v>1.9</v>
      </c>
      <c r="AB138" s="208">
        <v>1.9</v>
      </c>
    </row>
    <row r="139" spans="1:33" ht="20.100000000000001" customHeight="1" x14ac:dyDescent="0.25">
      <c r="A139" s="276">
        <v>4</v>
      </c>
      <c r="B139" s="18">
        <f t="shared" si="10"/>
        <v>1237.5</v>
      </c>
      <c r="C139" s="18"/>
      <c r="D139" s="18"/>
      <c r="E139" s="236"/>
      <c r="F139" s="236"/>
      <c r="G139" s="236"/>
      <c r="H139" s="236"/>
      <c r="I139" s="236">
        <f t="shared" si="13"/>
        <v>0.15</v>
      </c>
      <c r="J139" s="236">
        <f t="shared" si="14"/>
        <v>0.1</v>
      </c>
      <c r="K139" s="236">
        <f t="shared" si="15"/>
        <v>0.05</v>
      </c>
      <c r="L139" s="236">
        <f t="shared" si="16"/>
        <v>0.15</v>
      </c>
      <c r="M139" s="236">
        <f t="shared" si="17"/>
        <v>0.1</v>
      </c>
      <c r="N139" s="236">
        <f t="shared" si="18"/>
        <v>0.3</v>
      </c>
      <c r="O139" s="236">
        <f t="shared" si="19"/>
        <v>0.05</v>
      </c>
      <c r="P139" s="16">
        <f t="shared" si="11"/>
        <v>1.9</v>
      </c>
      <c r="Q139" s="16"/>
      <c r="R139" s="16"/>
      <c r="S139" s="209"/>
      <c r="T139" s="209"/>
      <c r="U139" s="209"/>
      <c r="V139" s="209"/>
      <c r="Y139" s="208"/>
      <c r="Z139" s="208">
        <v>1</v>
      </c>
      <c r="AA139" s="214">
        <f t="shared" si="12"/>
        <v>1.9</v>
      </c>
      <c r="AB139" s="208">
        <v>1.9</v>
      </c>
    </row>
    <row r="140" spans="1:33" ht="20.100000000000001" customHeight="1" x14ac:dyDescent="0.25">
      <c r="A140" s="276">
        <v>5</v>
      </c>
      <c r="B140" s="18">
        <f t="shared" si="10"/>
        <v>692.30769230769238</v>
      </c>
      <c r="C140" s="18"/>
      <c r="D140" s="18"/>
      <c r="E140" s="236"/>
      <c r="F140" s="236"/>
      <c r="G140" s="236"/>
      <c r="H140" s="236"/>
      <c r="I140" s="236">
        <f t="shared" si="13"/>
        <v>0.15</v>
      </c>
      <c r="J140" s="236">
        <f t="shared" si="14"/>
        <v>0.1</v>
      </c>
      <c r="K140" s="236">
        <f t="shared" si="15"/>
        <v>0.05</v>
      </c>
      <c r="L140" s="236">
        <f t="shared" si="16"/>
        <v>0.15</v>
      </c>
      <c r="M140" s="236">
        <f t="shared" si="17"/>
        <v>0.1</v>
      </c>
      <c r="N140" s="236">
        <f t="shared" si="18"/>
        <v>0.3</v>
      </c>
      <c r="O140" s="236">
        <f t="shared" si="19"/>
        <v>0.05</v>
      </c>
      <c r="P140" s="16">
        <f t="shared" si="11"/>
        <v>1.9</v>
      </c>
      <c r="Q140" s="16"/>
      <c r="R140" s="16"/>
      <c r="S140" s="209"/>
      <c r="T140" s="209"/>
      <c r="U140" s="209"/>
      <c r="V140" s="209"/>
      <c r="Y140" s="208"/>
      <c r="Z140" s="208">
        <v>1</v>
      </c>
      <c r="AA140" s="214">
        <f t="shared" si="12"/>
        <v>1.9</v>
      </c>
      <c r="AB140" s="208">
        <v>1.9</v>
      </c>
    </row>
    <row r="158" spans="1:33" s="208" customFormat="1" ht="39.950000000000003" customHeight="1" x14ac:dyDescent="0.25">
      <c r="A158" s="278" t="s">
        <v>5</v>
      </c>
      <c r="B158" s="25" t="str">
        <f t="shared" ref="B158:B163" si="20">B135</f>
        <v>Valor unitário homogeneizado</v>
      </c>
      <c r="C158" s="25"/>
      <c r="D158" s="25"/>
      <c r="E158" s="25" t="s">
        <v>226</v>
      </c>
      <c r="F158" s="25"/>
      <c r="G158" s="25"/>
      <c r="H158" s="25" t="s">
        <v>227</v>
      </c>
      <c r="I158" s="25"/>
      <c r="J158" s="25"/>
      <c r="K158" s="25" t="s">
        <v>9</v>
      </c>
      <c r="L158" s="25"/>
      <c r="M158" s="25"/>
      <c r="N158" s="25" t="s">
        <v>28</v>
      </c>
      <c r="O158" s="25"/>
      <c r="P158" s="25"/>
      <c r="Q158" s="25"/>
      <c r="R158" s="25"/>
      <c r="W158" s="209"/>
      <c r="X158" s="209"/>
      <c r="Y158" s="209"/>
      <c r="Z158" s="209"/>
      <c r="AA158" s="209"/>
      <c r="AB158" s="209"/>
      <c r="AC158" s="209"/>
      <c r="AD158" s="209"/>
      <c r="AE158" s="209"/>
      <c r="AF158" s="209"/>
      <c r="AG158" s="209"/>
    </row>
    <row r="159" spans="1:33" s="208" customFormat="1" ht="20.100000000000001" customHeight="1" x14ac:dyDescent="0.25">
      <c r="A159" s="275">
        <v>1</v>
      </c>
      <c r="B159" s="35">
        <f t="shared" si="20"/>
        <v>540</v>
      </c>
      <c r="C159" s="35"/>
      <c r="D159" s="35"/>
      <c r="E159" s="52">
        <f>P136</f>
        <v>1.9</v>
      </c>
      <c r="F159" s="52"/>
      <c r="G159" s="52"/>
      <c r="H159" s="52">
        <f>$P$129</f>
        <v>1.9</v>
      </c>
      <c r="I159" s="52"/>
      <c r="J159" s="52"/>
      <c r="K159" s="52">
        <f>H159/E159</f>
        <v>1</v>
      </c>
      <c r="L159" s="52"/>
      <c r="M159" s="52"/>
      <c r="N159" s="35">
        <f t="shared" ref="N159:N163" si="21">B159*K159</f>
        <v>540</v>
      </c>
      <c r="O159" s="35"/>
      <c r="P159" s="35"/>
      <c r="Q159" s="35"/>
      <c r="R159" s="35"/>
      <c r="W159" s="209"/>
      <c r="X159" s="209"/>
      <c r="Y159" s="209"/>
      <c r="Z159" s="209"/>
      <c r="AA159" s="209"/>
      <c r="AB159" s="209"/>
      <c r="AC159" s="209"/>
      <c r="AD159" s="209"/>
      <c r="AE159" s="209"/>
      <c r="AF159" s="209"/>
      <c r="AG159" s="209"/>
    </row>
    <row r="160" spans="1:33" s="208" customFormat="1" ht="20.100000000000001" customHeight="1" x14ac:dyDescent="0.25">
      <c r="A160" s="276">
        <v>2</v>
      </c>
      <c r="B160" s="18">
        <f t="shared" si="20"/>
        <v>562.5</v>
      </c>
      <c r="C160" s="18"/>
      <c r="D160" s="18"/>
      <c r="E160" s="48">
        <f>P137</f>
        <v>1.9</v>
      </c>
      <c r="F160" s="48"/>
      <c r="G160" s="48"/>
      <c r="H160" s="48">
        <f t="shared" ref="H160:H163" si="22">$P$129</f>
        <v>1.9</v>
      </c>
      <c r="I160" s="48"/>
      <c r="J160" s="48"/>
      <c r="K160" s="48">
        <f t="shared" ref="K160:K163" si="23">H160/E160</f>
        <v>1</v>
      </c>
      <c r="L160" s="48"/>
      <c r="M160" s="48"/>
      <c r="N160" s="18">
        <f t="shared" si="21"/>
        <v>562.5</v>
      </c>
      <c r="O160" s="18"/>
      <c r="P160" s="18"/>
      <c r="Q160" s="18"/>
      <c r="R160" s="18"/>
      <c r="W160" s="209"/>
      <c r="X160" s="209"/>
      <c r="Y160" s="209"/>
      <c r="Z160" s="209"/>
      <c r="AA160" s="209"/>
      <c r="AB160" s="209"/>
      <c r="AC160" s="209"/>
      <c r="AD160" s="209"/>
      <c r="AE160" s="209"/>
      <c r="AF160" s="209"/>
      <c r="AG160" s="209"/>
    </row>
    <row r="161" spans="1:33" s="208" customFormat="1" ht="20.100000000000001" customHeight="1" x14ac:dyDescent="0.25">
      <c r="A161" s="276">
        <v>3</v>
      </c>
      <c r="B161" s="18">
        <f t="shared" si="20"/>
        <v>660</v>
      </c>
      <c r="C161" s="18"/>
      <c r="D161" s="18"/>
      <c r="E161" s="48">
        <f>P138</f>
        <v>1.9</v>
      </c>
      <c r="F161" s="48"/>
      <c r="G161" s="48"/>
      <c r="H161" s="48">
        <f t="shared" si="22"/>
        <v>1.9</v>
      </c>
      <c r="I161" s="48"/>
      <c r="J161" s="48"/>
      <c r="K161" s="48">
        <f t="shared" si="23"/>
        <v>1</v>
      </c>
      <c r="L161" s="48"/>
      <c r="M161" s="48"/>
      <c r="N161" s="18">
        <f t="shared" si="21"/>
        <v>660</v>
      </c>
      <c r="O161" s="18"/>
      <c r="P161" s="18"/>
      <c r="Q161" s="18"/>
      <c r="R161" s="18"/>
      <c r="W161" s="209"/>
      <c r="X161" s="209"/>
      <c r="Y161" s="209"/>
      <c r="Z161" s="209"/>
      <c r="AA161" s="209"/>
      <c r="AB161" s="209"/>
      <c r="AC161" s="209"/>
      <c r="AD161" s="209"/>
      <c r="AE161" s="209"/>
      <c r="AF161" s="209"/>
      <c r="AG161" s="209"/>
    </row>
    <row r="162" spans="1:33" s="208" customFormat="1" ht="20.100000000000001" customHeight="1" x14ac:dyDescent="0.25">
      <c r="A162" s="276">
        <v>4</v>
      </c>
      <c r="B162" s="18">
        <f t="shared" si="20"/>
        <v>1237.5</v>
      </c>
      <c r="C162" s="18"/>
      <c r="D162" s="18"/>
      <c r="E162" s="48">
        <f>P139</f>
        <v>1.9</v>
      </c>
      <c r="F162" s="48"/>
      <c r="G162" s="48"/>
      <c r="H162" s="48">
        <f t="shared" si="22"/>
        <v>1.9</v>
      </c>
      <c r="I162" s="48"/>
      <c r="J162" s="48"/>
      <c r="K162" s="48">
        <f t="shared" si="23"/>
        <v>1</v>
      </c>
      <c r="L162" s="48"/>
      <c r="M162" s="48"/>
      <c r="N162" s="18">
        <f t="shared" si="21"/>
        <v>1237.5</v>
      </c>
      <c r="O162" s="18"/>
      <c r="P162" s="18"/>
      <c r="Q162" s="18"/>
      <c r="R162" s="18"/>
      <c r="W162" s="209"/>
      <c r="X162" s="209"/>
      <c r="Y162" s="209"/>
      <c r="Z162" s="209"/>
      <c r="AA162" s="209"/>
      <c r="AB162" s="209"/>
      <c r="AC162" s="209"/>
      <c r="AD162" s="209"/>
      <c r="AE162" s="209"/>
      <c r="AF162" s="209"/>
      <c r="AG162" s="209"/>
    </row>
    <row r="163" spans="1:33" s="208" customFormat="1" ht="20.100000000000001" customHeight="1" x14ac:dyDescent="0.25">
      <c r="A163" s="276">
        <v>5</v>
      </c>
      <c r="B163" s="18">
        <f t="shared" si="20"/>
        <v>692.30769230769238</v>
      </c>
      <c r="C163" s="18"/>
      <c r="D163" s="18"/>
      <c r="E163" s="48">
        <f>P140</f>
        <v>1.9</v>
      </c>
      <c r="F163" s="48"/>
      <c r="G163" s="48"/>
      <c r="H163" s="48">
        <f t="shared" si="22"/>
        <v>1.9</v>
      </c>
      <c r="I163" s="48"/>
      <c r="J163" s="48"/>
      <c r="K163" s="48">
        <f t="shared" si="23"/>
        <v>1</v>
      </c>
      <c r="L163" s="48"/>
      <c r="M163" s="48"/>
      <c r="N163" s="18">
        <f t="shared" si="21"/>
        <v>692.30769230769238</v>
      </c>
      <c r="O163" s="18"/>
      <c r="P163" s="18"/>
      <c r="Q163" s="18"/>
      <c r="R163" s="18"/>
      <c r="W163" s="209"/>
      <c r="X163" s="209"/>
      <c r="Y163" s="209"/>
      <c r="Z163" s="209"/>
      <c r="AA163" s="209"/>
      <c r="AB163" s="209"/>
      <c r="AC163" s="209"/>
      <c r="AD163" s="209"/>
      <c r="AE163" s="209"/>
      <c r="AF163" s="209"/>
      <c r="AG163" s="209"/>
    </row>
    <row r="165" spans="1:33" s="208" customFormat="1" ht="20.100000000000001" customHeight="1" x14ac:dyDescent="0.25">
      <c r="A165" s="241"/>
      <c r="B165" s="241"/>
      <c r="C165" s="241"/>
      <c r="D165" s="241"/>
      <c r="E165" s="241"/>
      <c r="F165" s="241"/>
      <c r="G165" s="241"/>
      <c r="H165" s="241"/>
      <c r="I165" s="241"/>
      <c r="J165" s="241"/>
      <c r="K165" s="241"/>
      <c r="L165" s="22" t="s">
        <v>22</v>
      </c>
      <c r="M165" s="22"/>
      <c r="N165" s="22"/>
      <c r="O165" s="22"/>
      <c r="P165" s="30">
        <f>AVERAGE(N159:R163)</f>
        <v>738.46153846153845</v>
      </c>
      <c r="Q165" s="30"/>
      <c r="R165" s="30"/>
      <c r="W165" s="209"/>
      <c r="X165" s="209"/>
      <c r="Y165" s="209"/>
      <c r="Z165" s="209"/>
      <c r="AA165" s="209"/>
      <c r="AB165" s="209"/>
      <c r="AC165" s="209"/>
      <c r="AD165" s="209"/>
      <c r="AE165" s="209"/>
      <c r="AF165" s="209"/>
      <c r="AG165" s="209"/>
    </row>
    <row r="166" spans="1:33" s="208" customFormat="1" ht="20.100000000000001" customHeight="1" x14ac:dyDescent="0.25">
      <c r="A166" s="241"/>
      <c r="B166" s="241"/>
      <c r="C166" s="241"/>
      <c r="D166" s="241"/>
      <c r="E166" s="241"/>
      <c r="F166" s="241"/>
      <c r="G166" s="241"/>
      <c r="H166" s="241"/>
      <c r="I166" s="241"/>
      <c r="J166" s="241"/>
      <c r="K166" s="241"/>
      <c r="L166" s="17" t="s">
        <v>23</v>
      </c>
      <c r="M166" s="17"/>
      <c r="N166" s="17"/>
      <c r="O166" s="17"/>
      <c r="P166" s="30">
        <f>STDEVA(N159:R163)</f>
        <v>286.21461436022588</v>
      </c>
      <c r="Q166" s="30"/>
      <c r="R166" s="30"/>
      <c r="W166" s="209"/>
      <c r="X166" s="209"/>
      <c r="Y166" s="209"/>
      <c r="Z166" s="209"/>
      <c r="AA166" s="209"/>
      <c r="AB166" s="209"/>
      <c r="AC166" s="209"/>
      <c r="AD166" s="209"/>
      <c r="AE166" s="209"/>
      <c r="AF166" s="209"/>
      <c r="AG166" s="209"/>
    </row>
    <row r="167" spans="1:33" s="208" customFormat="1" ht="20.100000000000001" customHeight="1" x14ac:dyDescent="0.25">
      <c r="A167" s="241"/>
      <c r="B167" s="241"/>
      <c r="C167" s="241"/>
      <c r="D167" s="241"/>
      <c r="E167" s="241"/>
      <c r="F167" s="241"/>
      <c r="G167" s="241"/>
      <c r="H167" s="241"/>
      <c r="I167" s="241"/>
      <c r="J167" s="241"/>
      <c r="K167" s="241"/>
      <c r="L167" s="27" t="s">
        <v>21</v>
      </c>
      <c r="M167" s="27"/>
      <c r="N167" s="27"/>
      <c r="O167" s="27"/>
      <c r="P167" s="31">
        <f>P166/P165</f>
        <v>0.38758229027947255</v>
      </c>
      <c r="Q167" s="31"/>
      <c r="R167" s="31"/>
      <c r="W167" s="209"/>
      <c r="X167" s="209"/>
      <c r="Y167" s="209"/>
      <c r="Z167" s="209"/>
      <c r="AA167" s="209"/>
      <c r="AB167" s="209"/>
      <c r="AC167" s="209"/>
      <c r="AD167" s="209"/>
      <c r="AE167" s="209"/>
      <c r="AF167" s="209"/>
      <c r="AG167" s="209"/>
    </row>
    <row r="185" spans="1:26" ht="20.100000000000001" customHeight="1" x14ac:dyDescent="0.25">
      <c r="A185" s="21" t="s">
        <v>231</v>
      </c>
      <c r="B185" s="21"/>
      <c r="C185" s="21"/>
      <c r="D185" s="21"/>
      <c r="E185" s="21"/>
      <c r="F185" s="21"/>
      <c r="G185" s="21"/>
      <c r="H185" s="21"/>
      <c r="I185" s="21"/>
      <c r="J185" s="21"/>
      <c r="K185" s="21"/>
      <c r="L185" s="21"/>
      <c r="M185" s="21"/>
      <c r="N185" s="21"/>
      <c r="O185" s="21"/>
      <c r="P185" s="21"/>
      <c r="Q185" s="21"/>
      <c r="R185" s="21"/>
    </row>
    <row r="187" spans="1:26" ht="20.100000000000001" customHeight="1" x14ac:dyDescent="0.25">
      <c r="A187" s="21" t="s">
        <v>232</v>
      </c>
      <c r="B187" s="21"/>
      <c r="C187" s="21"/>
      <c r="D187" s="21"/>
      <c r="E187" s="21"/>
      <c r="F187" s="21"/>
      <c r="G187" s="21"/>
      <c r="H187" s="21"/>
      <c r="I187" s="21"/>
      <c r="J187" s="21"/>
      <c r="K187" s="21"/>
      <c r="L187" s="21"/>
      <c r="M187" s="21"/>
      <c r="N187" s="21"/>
      <c r="O187" s="21"/>
      <c r="P187" s="21"/>
      <c r="Q187" s="21"/>
      <c r="R187" s="21"/>
    </row>
    <row r="189" spans="1:26" ht="20.100000000000001" customHeight="1" x14ac:dyDescent="0.25">
      <c r="A189" s="364" t="s">
        <v>5</v>
      </c>
      <c r="B189" s="39" t="s">
        <v>18</v>
      </c>
      <c r="C189" s="39"/>
      <c r="D189" s="39"/>
      <c r="E189" s="39"/>
      <c r="F189" s="39"/>
      <c r="I189" s="22" t="s">
        <v>29</v>
      </c>
      <c r="J189" s="22"/>
      <c r="K189" s="22"/>
      <c r="L189" s="22"/>
      <c r="M189" s="22"/>
      <c r="N189" s="51">
        <v>0.3</v>
      </c>
      <c r="O189" s="51"/>
      <c r="W189" s="209" t="s">
        <v>30</v>
      </c>
      <c r="X189" s="209" t="s">
        <v>31</v>
      </c>
      <c r="Y189" s="209" t="s">
        <v>22</v>
      </c>
      <c r="Z189" s="209">
        <f>VLOOKUP(M198,B190:G194,6,0)</f>
        <v>4</v>
      </c>
    </row>
    <row r="190" spans="1:26" ht="20.100000000000001" customHeight="1" x14ac:dyDescent="0.25">
      <c r="A190" s="275">
        <v>1</v>
      </c>
      <c r="B190" s="35">
        <f>N159</f>
        <v>540</v>
      </c>
      <c r="C190" s="35"/>
      <c r="D190" s="35"/>
      <c r="E190" s="35"/>
      <c r="F190" s="35"/>
      <c r="G190" s="273">
        <f>A190</f>
        <v>1</v>
      </c>
      <c r="I190" s="22" t="s">
        <v>69</v>
      </c>
      <c r="J190" s="22"/>
      <c r="K190" s="22"/>
      <c r="L190" s="22"/>
      <c r="M190" s="23">
        <f>COUNT(B190:B194)</f>
        <v>5</v>
      </c>
      <c r="N190" s="23"/>
      <c r="O190" s="23"/>
      <c r="W190" s="215">
        <f>$M$194</f>
        <v>516.92307692307691</v>
      </c>
      <c r="X190" s="215">
        <f>$M$193</f>
        <v>960</v>
      </c>
      <c r="Y190" s="215">
        <f>$M$192</f>
        <v>738.46153846153845</v>
      </c>
    </row>
    <row r="191" spans="1:26" ht="20.100000000000001" customHeight="1" x14ac:dyDescent="0.25">
      <c r="A191" s="276">
        <v>2</v>
      </c>
      <c r="B191" s="18">
        <f>N160</f>
        <v>562.5</v>
      </c>
      <c r="C191" s="18"/>
      <c r="D191" s="18"/>
      <c r="E191" s="18"/>
      <c r="F191" s="18"/>
      <c r="G191" s="273">
        <f t="shared" ref="G191:G194" si="24">A191</f>
        <v>2</v>
      </c>
      <c r="W191" s="215">
        <f>$M$194</f>
        <v>516.92307692307691</v>
      </c>
      <c r="X191" s="215">
        <f>$M$193</f>
        <v>960</v>
      </c>
      <c r="Y191" s="215">
        <f>$M$192</f>
        <v>738.46153846153845</v>
      </c>
    </row>
    <row r="192" spans="1:26" ht="20.100000000000001" customHeight="1" x14ac:dyDescent="0.25">
      <c r="A192" s="276">
        <v>3</v>
      </c>
      <c r="B192" s="18">
        <f>N161</f>
        <v>660</v>
      </c>
      <c r="C192" s="18"/>
      <c r="D192" s="18"/>
      <c r="E192" s="18"/>
      <c r="F192" s="18"/>
      <c r="G192" s="273">
        <f t="shared" si="24"/>
        <v>3</v>
      </c>
      <c r="I192" s="22" t="s">
        <v>22</v>
      </c>
      <c r="J192" s="22"/>
      <c r="K192" s="22"/>
      <c r="L192" s="22"/>
      <c r="M192" s="30">
        <f>AVERAGE(B190:B194)</f>
        <v>738.46153846153845</v>
      </c>
      <c r="N192" s="30"/>
      <c r="O192" s="30"/>
      <c r="W192" s="215">
        <f>$M$194</f>
        <v>516.92307692307691</v>
      </c>
      <c r="X192" s="215">
        <f>$M$193</f>
        <v>960</v>
      </c>
      <c r="Y192" s="215">
        <f>$M$192</f>
        <v>738.46153846153845</v>
      </c>
    </row>
    <row r="193" spans="1:25" ht="20.100000000000001" customHeight="1" x14ac:dyDescent="0.25">
      <c r="A193" s="276">
        <v>4</v>
      </c>
      <c r="B193" s="18">
        <f>N162</f>
        <v>1237.5</v>
      </c>
      <c r="C193" s="18"/>
      <c r="D193" s="18"/>
      <c r="E193" s="18"/>
      <c r="F193" s="18"/>
      <c r="G193" s="273">
        <f t="shared" si="24"/>
        <v>4</v>
      </c>
      <c r="I193" s="22" t="s">
        <v>31</v>
      </c>
      <c r="J193" s="22"/>
      <c r="K193" s="22"/>
      <c r="L193" s="22"/>
      <c r="M193" s="30">
        <f>M192*(1+N189)</f>
        <v>960</v>
      </c>
      <c r="N193" s="30"/>
      <c r="O193" s="30"/>
      <c r="W193" s="215">
        <f>$M$194</f>
        <v>516.92307692307691</v>
      </c>
      <c r="X193" s="215">
        <f>$M$193</f>
        <v>960</v>
      </c>
      <c r="Y193" s="215">
        <f>$M$192</f>
        <v>738.46153846153845</v>
      </c>
    </row>
    <row r="194" spans="1:25" ht="20.100000000000001" customHeight="1" x14ac:dyDescent="0.25">
      <c r="A194" s="276">
        <v>5</v>
      </c>
      <c r="B194" s="18">
        <f>N163</f>
        <v>692.30769230769238</v>
      </c>
      <c r="C194" s="18"/>
      <c r="D194" s="18"/>
      <c r="E194" s="18"/>
      <c r="F194" s="18"/>
      <c r="G194" s="273">
        <f t="shared" si="24"/>
        <v>5</v>
      </c>
      <c r="I194" s="22" t="s">
        <v>30</v>
      </c>
      <c r="J194" s="22"/>
      <c r="K194" s="22"/>
      <c r="L194" s="22"/>
      <c r="M194" s="30">
        <f>M192*(1-N189)</f>
        <v>516.92307692307691</v>
      </c>
      <c r="N194" s="30"/>
      <c r="O194" s="30"/>
      <c r="W194" s="215">
        <f>$M$194</f>
        <v>516.92307692307691</v>
      </c>
      <c r="X194" s="215">
        <f>$M$193</f>
        <v>960</v>
      </c>
      <c r="Y194" s="215">
        <f>$M$192</f>
        <v>738.46153846153845</v>
      </c>
    </row>
    <row r="195" spans="1:25" ht="20.100000000000001" customHeight="1" x14ac:dyDescent="0.25">
      <c r="I195" s="22" t="s">
        <v>33</v>
      </c>
      <c r="J195" s="22"/>
      <c r="K195" s="22"/>
      <c r="L195" s="22"/>
      <c r="M195" s="30">
        <f>MAX(B190:B194)</f>
        <v>1237.5</v>
      </c>
      <c r="N195" s="30"/>
      <c r="O195" s="30"/>
    </row>
    <row r="196" spans="1:25" ht="20.100000000000001" customHeight="1" x14ac:dyDescent="0.25">
      <c r="I196" s="22" t="s">
        <v>32</v>
      </c>
      <c r="J196" s="22"/>
      <c r="K196" s="22"/>
      <c r="L196" s="22"/>
      <c r="M196" s="30">
        <f>MIN(B190:B194)</f>
        <v>540</v>
      </c>
      <c r="N196" s="30"/>
      <c r="O196" s="30"/>
      <c r="V196" s="214"/>
    </row>
    <row r="197" spans="1:25" ht="20.100000000000001" customHeight="1" x14ac:dyDescent="0.25">
      <c r="V197" s="214"/>
    </row>
    <row r="198" spans="1:25" ht="20.100000000000001" customHeight="1" x14ac:dyDescent="0.25">
      <c r="I198" s="22" t="s">
        <v>36</v>
      </c>
      <c r="J198" s="22"/>
      <c r="K198" s="62">
        <f>IF(M198="Nada a excluir","",Z189)</f>
        <v>4</v>
      </c>
      <c r="L198" s="62"/>
      <c r="M198" s="30" cm="1">
        <f t="array" ref="M198">_xlfn.IFS(AND(OR(M195&gt;M193,M196&lt;M194),(M195-M192)&gt;(M192-M196)),M195,AND(OR(M196&lt;M194,M195&gt;M193),(M192-M196)&gt;(M195-M192)),M196,AND(M195&lt;=M193,M196&gt;=M194),"Nada a excluir")</f>
        <v>1237.5</v>
      </c>
      <c r="N198" s="30"/>
      <c r="O198" s="30"/>
      <c r="V198" s="214"/>
    </row>
    <row r="199" spans="1:25" ht="20.100000000000001" customHeight="1" x14ac:dyDescent="0.25">
      <c r="I199" s="27" t="s">
        <v>35</v>
      </c>
      <c r="J199" s="27"/>
      <c r="K199" s="27"/>
      <c r="L199" s="27"/>
      <c r="M199" s="49" t="str">
        <f>IF(M198="Nada a excluir","Encerrar","Continuar")</f>
        <v>Continuar</v>
      </c>
      <c r="N199" s="49"/>
      <c r="O199" s="49"/>
      <c r="V199" s="214"/>
    </row>
    <row r="200" spans="1:25" ht="20.100000000000001" customHeight="1" x14ac:dyDescent="0.25">
      <c r="V200" s="214"/>
    </row>
    <row r="201" spans="1:25" ht="20.100000000000001" customHeight="1" x14ac:dyDescent="0.25">
      <c r="I201" s="22" t="s">
        <v>34</v>
      </c>
      <c r="J201" s="22"/>
      <c r="K201" s="22"/>
      <c r="L201" s="22"/>
      <c r="M201" s="36">
        <f>STDEVA(B190:B194)</f>
        <v>286.21461436022588</v>
      </c>
      <c r="N201" s="37"/>
      <c r="O201" s="37"/>
      <c r="V201" s="214"/>
    </row>
    <row r="202" spans="1:25" ht="20.100000000000001" customHeight="1" x14ac:dyDescent="0.25">
      <c r="I202" s="27" t="s">
        <v>21</v>
      </c>
      <c r="J202" s="27"/>
      <c r="K202" s="27"/>
      <c r="L202" s="27"/>
      <c r="M202" s="38">
        <f>M201/M192</f>
        <v>0.38758229027947255</v>
      </c>
      <c r="N202" s="38"/>
      <c r="O202" s="38"/>
      <c r="V202" s="214"/>
      <c r="W202" s="215"/>
      <c r="X202" s="215"/>
      <c r="Y202" s="215"/>
    </row>
    <row r="203" spans="1:25" ht="20.100000000000001" customHeight="1" x14ac:dyDescent="0.25">
      <c r="V203" s="214"/>
      <c r="W203" s="215"/>
      <c r="X203" s="215"/>
      <c r="Y203" s="215"/>
    </row>
    <row r="204" spans="1:25" ht="20.100000000000001" customHeight="1" x14ac:dyDescent="0.25">
      <c r="V204" s="214"/>
    </row>
    <row r="205" spans="1:25" ht="20.100000000000001" customHeight="1" x14ac:dyDescent="0.25">
      <c r="V205" s="214"/>
    </row>
    <row r="217" spans="1:30" ht="20.100000000000001" customHeight="1" x14ac:dyDescent="0.25">
      <c r="P217" s="283"/>
      <c r="Q217" s="283"/>
      <c r="R217" s="283"/>
    </row>
    <row r="220" spans="1:30" ht="20.100000000000001" customHeight="1" x14ac:dyDescent="0.25">
      <c r="A220" s="21" t="s">
        <v>233</v>
      </c>
      <c r="B220" s="21"/>
      <c r="C220" s="21"/>
      <c r="D220" s="21"/>
      <c r="E220" s="21"/>
      <c r="F220" s="21"/>
      <c r="G220" s="21"/>
      <c r="H220" s="21"/>
      <c r="I220" s="21"/>
      <c r="J220" s="21"/>
      <c r="K220" s="21"/>
      <c r="L220" s="21"/>
      <c r="M220" s="21"/>
      <c r="N220" s="21"/>
      <c r="O220" s="21"/>
      <c r="P220" s="21"/>
      <c r="Q220" s="21"/>
      <c r="R220" s="21"/>
    </row>
    <row r="222" spans="1:30" ht="20.100000000000001" customHeight="1" x14ac:dyDescent="0.25">
      <c r="A222" s="364" t="s">
        <v>5</v>
      </c>
      <c r="B222" s="39" t="s">
        <v>18</v>
      </c>
      <c r="C222" s="39"/>
      <c r="D222" s="39"/>
      <c r="E222" s="39"/>
      <c r="F222" s="39"/>
      <c r="I222" s="22" t="s">
        <v>69</v>
      </c>
      <c r="J222" s="22"/>
      <c r="K222" s="22"/>
      <c r="L222" s="22"/>
      <c r="M222" s="22"/>
      <c r="N222" s="42">
        <f>COUNT(B223:B227)</f>
        <v>5</v>
      </c>
      <c r="O222" s="42"/>
      <c r="W222" s="209" t="s">
        <v>30</v>
      </c>
      <c r="X222" s="209" t="s">
        <v>31</v>
      </c>
      <c r="Y222" s="209" t="s">
        <v>22</v>
      </c>
      <c r="Z222" s="209">
        <f>VLOOKUP(M233,B223:G227,6,0)</f>
        <v>4</v>
      </c>
    </row>
    <row r="223" spans="1:30" ht="20.100000000000001" customHeight="1" x14ac:dyDescent="0.25">
      <c r="A223" s="275">
        <v>1</v>
      </c>
      <c r="B223" s="35">
        <f>N159</f>
        <v>540</v>
      </c>
      <c r="C223" s="35"/>
      <c r="D223" s="35"/>
      <c r="E223" s="35"/>
      <c r="F223" s="35"/>
      <c r="G223" s="273">
        <f>A223</f>
        <v>1</v>
      </c>
      <c r="I223" s="22" t="s">
        <v>37</v>
      </c>
      <c r="J223" s="22"/>
      <c r="K223" s="22"/>
      <c r="L223" s="22"/>
      <c r="M223" s="22"/>
      <c r="N223" s="41">
        <f>_xlfn.NORM.S.INV(1-((1/N222)/4))</f>
        <v>1.6448536269514715</v>
      </c>
      <c r="O223" s="41"/>
      <c r="W223" s="215">
        <f>$M$229</f>
        <v>267.6803919446042</v>
      </c>
      <c r="X223" s="215">
        <f>$M$228</f>
        <v>1209.2426849784727</v>
      </c>
      <c r="Y223" s="215">
        <f>$M$192</f>
        <v>738.46153846153845</v>
      </c>
      <c r="AB223" s="215"/>
      <c r="AC223" s="215"/>
      <c r="AD223" s="215"/>
    </row>
    <row r="224" spans="1:30" ht="20.100000000000001" customHeight="1" x14ac:dyDescent="0.25">
      <c r="A224" s="276">
        <v>2</v>
      </c>
      <c r="B224" s="18">
        <f>N160</f>
        <v>562.5</v>
      </c>
      <c r="C224" s="18"/>
      <c r="D224" s="18"/>
      <c r="E224" s="18"/>
      <c r="F224" s="18"/>
      <c r="G224" s="273">
        <f t="shared" ref="G224:G227" si="25">A224</f>
        <v>2</v>
      </c>
      <c r="N224" s="5"/>
      <c r="O224" s="5"/>
      <c r="W224" s="215">
        <f>$M$229</f>
        <v>267.6803919446042</v>
      </c>
      <c r="X224" s="215">
        <f>$M$228</f>
        <v>1209.2426849784727</v>
      </c>
      <c r="Y224" s="215">
        <f>$M$192</f>
        <v>738.46153846153845</v>
      </c>
      <c r="AB224" s="215"/>
      <c r="AC224" s="215"/>
      <c r="AD224" s="215"/>
    </row>
    <row r="225" spans="1:30" ht="20.100000000000001" customHeight="1" x14ac:dyDescent="0.25">
      <c r="A225" s="276">
        <v>3</v>
      </c>
      <c r="B225" s="18">
        <f>N161</f>
        <v>660</v>
      </c>
      <c r="C225" s="18"/>
      <c r="D225" s="18"/>
      <c r="E225" s="18"/>
      <c r="F225" s="18"/>
      <c r="G225" s="273">
        <f t="shared" si="25"/>
        <v>3</v>
      </c>
      <c r="I225" s="22" t="s">
        <v>22</v>
      </c>
      <c r="J225" s="22"/>
      <c r="K225" s="22"/>
      <c r="L225" s="22"/>
      <c r="M225" s="30">
        <f>AVERAGE(B223:B227)</f>
        <v>738.46153846153845</v>
      </c>
      <c r="N225" s="30"/>
      <c r="O225" s="30"/>
      <c r="W225" s="215">
        <f>$M$229</f>
        <v>267.6803919446042</v>
      </c>
      <c r="X225" s="215">
        <f>$M$228</f>
        <v>1209.2426849784727</v>
      </c>
      <c r="Y225" s="215">
        <f>$M$192</f>
        <v>738.46153846153845</v>
      </c>
      <c r="AB225" s="215"/>
      <c r="AC225" s="215"/>
      <c r="AD225" s="215"/>
    </row>
    <row r="226" spans="1:30" ht="20.100000000000001" customHeight="1" x14ac:dyDescent="0.25">
      <c r="A226" s="276">
        <v>4</v>
      </c>
      <c r="B226" s="18">
        <f>N162</f>
        <v>1237.5</v>
      </c>
      <c r="C226" s="18"/>
      <c r="D226" s="18"/>
      <c r="E226" s="18"/>
      <c r="F226" s="18"/>
      <c r="G226" s="273">
        <f t="shared" si="25"/>
        <v>4</v>
      </c>
      <c r="I226" s="22" t="s">
        <v>23</v>
      </c>
      <c r="J226" s="22"/>
      <c r="K226" s="22"/>
      <c r="L226" s="22"/>
      <c r="M226" s="30">
        <f>STDEVA(B223:F227)</f>
        <v>286.21461436022588</v>
      </c>
      <c r="N226" s="30"/>
      <c r="O226" s="30"/>
      <c r="W226" s="215">
        <f>$M$229</f>
        <v>267.6803919446042</v>
      </c>
      <c r="X226" s="215">
        <f>$M$228</f>
        <v>1209.2426849784727</v>
      </c>
      <c r="Y226" s="215">
        <f>$M$192</f>
        <v>738.46153846153845</v>
      </c>
      <c r="AB226" s="215"/>
      <c r="AC226" s="215"/>
      <c r="AD226" s="215"/>
    </row>
    <row r="227" spans="1:30" ht="20.100000000000001" customHeight="1" x14ac:dyDescent="0.25">
      <c r="A227" s="276">
        <v>5</v>
      </c>
      <c r="B227" s="18">
        <f>N163</f>
        <v>692.30769230769238</v>
      </c>
      <c r="C227" s="18"/>
      <c r="D227" s="18"/>
      <c r="E227" s="18"/>
      <c r="F227" s="18"/>
      <c r="G227" s="273">
        <f t="shared" si="25"/>
        <v>5</v>
      </c>
      <c r="W227" s="215">
        <f>$M$229</f>
        <v>267.6803919446042</v>
      </c>
      <c r="X227" s="215">
        <f>$M$228</f>
        <v>1209.2426849784727</v>
      </c>
      <c r="Y227" s="215">
        <f>$M$192</f>
        <v>738.46153846153845</v>
      </c>
      <c r="AB227" s="215"/>
      <c r="AC227" s="215"/>
      <c r="AD227" s="215"/>
    </row>
    <row r="228" spans="1:30" ht="20.100000000000001" customHeight="1" x14ac:dyDescent="0.25">
      <c r="I228" s="22" t="s">
        <v>31</v>
      </c>
      <c r="J228" s="22"/>
      <c r="K228" s="22"/>
      <c r="L228" s="22"/>
      <c r="M228" s="30">
        <f>M225+(N223*M226)</f>
        <v>1209.2426849784727</v>
      </c>
      <c r="N228" s="30"/>
      <c r="O228" s="30"/>
      <c r="AB228" s="215"/>
      <c r="AC228" s="215"/>
      <c r="AD228" s="215"/>
    </row>
    <row r="229" spans="1:30" ht="20.100000000000001" customHeight="1" x14ac:dyDescent="0.25">
      <c r="I229" s="22" t="s">
        <v>30</v>
      </c>
      <c r="J229" s="22"/>
      <c r="K229" s="22"/>
      <c r="L229" s="22"/>
      <c r="M229" s="30">
        <f>M225-(N223*M226)</f>
        <v>267.6803919446042</v>
      </c>
      <c r="N229" s="30"/>
      <c r="O229" s="30"/>
      <c r="AB229" s="215"/>
      <c r="AC229" s="215"/>
      <c r="AD229" s="215"/>
    </row>
    <row r="230" spans="1:30" ht="20.100000000000001" customHeight="1" x14ac:dyDescent="0.25">
      <c r="I230" s="22" t="s">
        <v>33</v>
      </c>
      <c r="J230" s="22"/>
      <c r="K230" s="22"/>
      <c r="L230" s="22"/>
      <c r="M230" s="30">
        <f>MAX(B223:B227)</f>
        <v>1237.5</v>
      </c>
      <c r="N230" s="30"/>
      <c r="O230" s="30"/>
      <c r="AB230" s="215"/>
      <c r="AC230" s="215"/>
      <c r="AD230" s="215"/>
    </row>
    <row r="231" spans="1:30" ht="20.100000000000001" customHeight="1" x14ac:dyDescent="0.25">
      <c r="I231" s="22" t="s">
        <v>32</v>
      </c>
      <c r="J231" s="22"/>
      <c r="K231" s="22"/>
      <c r="L231" s="22"/>
      <c r="M231" s="30">
        <f>MIN(B223:B227)</f>
        <v>540</v>
      </c>
      <c r="N231" s="30"/>
      <c r="O231" s="30"/>
      <c r="AB231" s="215"/>
      <c r="AC231" s="215"/>
      <c r="AD231" s="215"/>
    </row>
    <row r="232" spans="1:30" ht="20.100000000000001" customHeight="1" x14ac:dyDescent="0.25">
      <c r="AB232" s="215"/>
      <c r="AC232" s="215"/>
      <c r="AD232" s="215"/>
    </row>
    <row r="233" spans="1:30" ht="20.100000000000001" customHeight="1" x14ac:dyDescent="0.25">
      <c r="I233" s="22" t="s">
        <v>36</v>
      </c>
      <c r="J233" s="22"/>
      <c r="K233" s="62">
        <f>IF(M233="Nada a excluir","",Z222)</f>
        <v>4</v>
      </c>
      <c r="L233" s="62"/>
      <c r="M233" s="30" cm="1">
        <f t="array" ref="M233">_xlfn.IFS(AND(OR(M230&gt;M228,M231&lt;M229),(M230-M225)&gt;(M225-M231)),M230,AND(OR(M231&lt;M229,M230&gt;M228),(M225-M231)&gt;(M230-M225)),M231,AND(M230&lt;=M228,M231&gt;=M229),"Nada a excluir")</f>
        <v>1237.5</v>
      </c>
      <c r="N233" s="30"/>
      <c r="O233" s="30"/>
      <c r="AB233" s="215"/>
      <c r="AC233" s="215"/>
      <c r="AD233" s="215"/>
    </row>
    <row r="234" spans="1:30" ht="20.100000000000001" customHeight="1" x14ac:dyDescent="0.25">
      <c r="I234" s="27" t="s">
        <v>35</v>
      </c>
      <c r="J234" s="27"/>
      <c r="K234" s="27"/>
      <c r="L234" s="27"/>
      <c r="M234" s="49" t="str">
        <f>IF(M233="Nada a excluir","Encerrar","Continuar")</f>
        <v>Continuar</v>
      </c>
      <c r="N234" s="49"/>
      <c r="O234" s="49"/>
      <c r="AB234" s="215"/>
      <c r="AC234" s="215"/>
      <c r="AD234" s="215"/>
    </row>
    <row r="235" spans="1:30" ht="20.100000000000001" customHeight="1" x14ac:dyDescent="0.25">
      <c r="AB235" s="215"/>
      <c r="AC235" s="215"/>
      <c r="AD235" s="215"/>
    </row>
    <row r="236" spans="1:30" ht="20.100000000000001" customHeight="1" x14ac:dyDescent="0.25">
      <c r="I236" s="22" t="s">
        <v>34</v>
      </c>
      <c r="J236" s="22"/>
      <c r="K236" s="22"/>
      <c r="L236" s="22"/>
      <c r="M236" s="36">
        <f>M226</f>
        <v>286.21461436022588</v>
      </c>
      <c r="N236" s="37"/>
      <c r="O236" s="37"/>
      <c r="AB236" s="215"/>
      <c r="AC236" s="215"/>
      <c r="AD236" s="215"/>
    </row>
    <row r="237" spans="1:30" ht="20.100000000000001" customHeight="1" x14ac:dyDescent="0.25">
      <c r="I237" s="27" t="s">
        <v>21</v>
      </c>
      <c r="J237" s="27"/>
      <c r="K237" s="27"/>
      <c r="L237" s="27"/>
      <c r="M237" s="38">
        <f>M226/M225</f>
        <v>0.38758229027947255</v>
      </c>
      <c r="N237" s="38"/>
      <c r="O237" s="38"/>
      <c r="AB237" s="215"/>
      <c r="AC237" s="215"/>
      <c r="AD237" s="215"/>
    </row>
    <row r="238" spans="1:30" ht="20.100000000000001" customHeight="1" x14ac:dyDescent="0.25">
      <c r="AB238" s="215"/>
      <c r="AC238" s="215"/>
      <c r="AD238" s="215"/>
    </row>
    <row r="255" spans="1:18" ht="20.100000000000001" customHeight="1" x14ac:dyDescent="0.25">
      <c r="A255" s="21" t="s">
        <v>234</v>
      </c>
      <c r="B255" s="21"/>
      <c r="C255" s="21"/>
      <c r="D255" s="21"/>
      <c r="E255" s="21"/>
      <c r="F255" s="21"/>
      <c r="G255" s="21"/>
      <c r="H255" s="21"/>
      <c r="I255" s="21"/>
      <c r="J255" s="21"/>
      <c r="K255" s="21"/>
      <c r="L255" s="21"/>
      <c r="M255" s="21"/>
      <c r="N255" s="21"/>
      <c r="O255" s="21"/>
      <c r="P255" s="21"/>
      <c r="Q255" s="21"/>
      <c r="R255" s="21"/>
    </row>
    <row r="257" spans="1:26" ht="20.100000000000001" customHeight="1" x14ac:dyDescent="0.25">
      <c r="A257" s="364" t="s">
        <v>5</v>
      </c>
      <c r="B257" s="39" t="s">
        <v>18</v>
      </c>
      <c r="C257" s="39"/>
      <c r="D257" s="39"/>
      <c r="E257" s="39"/>
      <c r="F257" s="39"/>
      <c r="I257" s="22" t="s">
        <v>69</v>
      </c>
      <c r="J257" s="22"/>
      <c r="K257" s="22"/>
      <c r="L257" s="22"/>
      <c r="M257" s="22"/>
      <c r="N257" s="42">
        <f>COUNT(B258:B262)</f>
        <v>5</v>
      </c>
      <c r="O257" s="42"/>
      <c r="V257" s="209">
        <f>_xlfn.T.INV.2T(N258,N259)</f>
        <v>2.3533634348018233</v>
      </c>
      <c r="W257" s="209" t="s">
        <v>30</v>
      </c>
      <c r="X257" s="209" t="s">
        <v>31</v>
      </c>
      <c r="Y257" s="209" t="s">
        <v>22</v>
      </c>
      <c r="Z257" s="216">
        <f>VLOOKUP(M270,B258:G262,6,0)</f>
        <v>4</v>
      </c>
    </row>
    <row r="258" spans="1:26" ht="20.100000000000001" customHeight="1" x14ac:dyDescent="0.25">
      <c r="A258" s="275">
        <v>1</v>
      </c>
      <c r="B258" s="35">
        <f>N159</f>
        <v>540</v>
      </c>
      <c r="C258" s="35"/>
      <c r="D258" s="35"/>
      <c r="E258" s="35"/>
      <c r="F258" s="35"/>
      <c r="G258" s="273">
        <f>A258</f>
        <v>1</v>
      </c>
      <c r="I258" s="22" t="s">
        <v>38</v>
      </c>
      <c r="J258" s="22"/>
      <c r="K258" s="22"/>
      <c r="L258" s="22"/>
      <c r="M258" s="22"/>
      <c r="N258" s="40" cm="1">
        <f t="array" ref="N258">_xlfn.IFS(N257&lt;=5,0.1,AND(N257&gt;=6,N257&lt;=10),0.05,AND(N257&gt;=11,N257&lt;=50),0.01,N257&gt;50,0.001)</f>
        <v>0.1</v>
      </c>
      <c r="O258" s="40"/>
      <c r="V258" s="209">
        <f>((((V257^2)*(N257))-V257^2)/(N257-2+V257^2))^(1/2)</f>
        <v>1.6107672730402394</v>
      </c>
      <c r="W258" s="215">
        <f>$M$266</f>
        <v>277.43640458425369</v>
      </c>
      <c r="X258" s="215">
        <f>$M$265</f>
        <v>1199.4866723388232</v>
      </c>
      <c r="Y258" s="215">
        <f>$M$262</f>
        <v>738.46153846153845</v>
      </c>
    </row>
    <row r="259" spans="1:26" ht="20.100000000000001" customHeight="1" x14ac:dyDescent="0.25">
      <c r="A259" s="276">
        <v>2</v>
      </c>
      <c r="B259" s="18">
        <f>N160</f>
        <v>562.5</v>
      </c>
      <c r="C259" s="18"/>
      <c r="D259" s="18"/>
      <c r="E259" s="18"/>
      <c r="F259" s="18"/>
      <c r="G259" s="273">
        <f t="shared" ref="G259:G262" si="26">A259</f>
        <v>2</v>
      </c>
      <c r="I259" s="22" t="s">
        <v>39</v>
      </c>
      <c r="J259" s="22"/>
      <c r="K259" s="22"/>
      <c r="L259" s="22"/>
      <c r="M259" s="22"/>
      <c r="N259" s="55">
        <f>N257-2</f>
        <v>3</v>
      </c>
      <c r="O259" s="55"/>
      <c r="W259" s="215">
        <f>$M$266</f>
        <v>277.43640458425369</v>
      </c>
      <c r="X259" s="215">
        <f>$M$265</f>
        <v>1199.4866723388232</v>
      </c>
      <c r="Y259" s="215">
        <f>$M$262</f>
        <v>738.46153846153845</v>
      </c>
    </row>
    <row r="260" spans="1:26" ht="20.100000000000001" customHeight="1" x14ac:dyDescent="0.25">
      <c r="A260" s="276">
        <v>3</v>
      </c>
      <c r="B260" s="18">
        <f>N161</f>
        <v>660</v>
      </c>
      <c r="C260" s="18"/>
      <c r="D260" s="18"/>
      <c r="E260" s="18"/>
      <c r="F260" s="18"/>
      <c r="G260" s="273">
        <f t="shared" si="26"/>
        <v>3</v>
      </c>
      <c r="I260" s="22" t="s">
        <v>37</v>
      </c>
      <c r="J260" s="22"/>
      <c r="K260" s="22"/>
      <c r="L260" s="22"/>
      <c r="M260" s="22"/>
      <c r="N260" s="41">
        <f>V258</f>
        <v>1.6107672730402394</v>
      </c>
      <c r="O260" s="41"/>
      <c r="T260" s="209"/>
      <c r="W260" s="215">
        <f>$M$266</f>
        <v>277.43640458425369</v>
      </c>
      <c r="X260" s="215">
        <f>$M$265</f>
        <v>1199.4866723388232</v>
      </c>
      <c r="Y260" s="215">
        <f>$M$262</f>
        <v>738.46153846153845</v>
      </c>
    </row>
    <row r="261" spans="1:26" ht="20.100000000000001" customHeight="1" x14ac:dyDescent="0.25">
      <c r="A261" s="276">
        <v>4</v>
      </c>
      <c r="B261" s="18">
        <f>N162</f>
        <v>1237.5</v>
      </c>
      <c r="C261" s="18"/>
      <c r="D261" s="18"/>
      <c r="E261" s="18"/>
      <c r="F261" s="18"/>
      <c r="G261" s="273">
        <f t="shared" si="26"/>
        <v>4</v>
      </c>
      <c r="T261" s="209"/>
      <c r="W261" s="215">
        <f>$M$266</f>
        <v>277.43640458425369</v>
      </c>
      <c r="X261" s="215">
        <f>$M$265</f>
        <v>1199.4866723388232</v>
      </c>
      <c r="Y261" s="215">
        <f>$M$262</f>
        <v>738.46153846153845</v>
      </c>
    </row>
    <row r="262" spans="1:26" ht="20.100000000000001" customHeight="1" x14ac:dyDescent="0.25">
      <c r="A262" s="276">
        <v>5</v>
      </c>
      <c r="B262" s="18">
        <f>N163</f>
        <v>692.30769230769238</v>
      </c>
      <c r="C262" s="18"/>
      <c r="D262" s="18"/>
      <c r="E262" s="18"/>
      <c r="F262" s="18"/>
      <c r="G262" s="273">
        <f t="shared" si="26"/>
        <v>5</v>
      </c>
      <c r="I262" s="22" t="s">
        <v>22</v>
      </c>
      <c r="J262" s="22"/>
      <c r="K262" s="22"/>
      <c r="L262" s="22"/>
      <c r="M262" s="30">
        <f>AVERAGE(B258:B262)</f>
        <v>738.46153846153845</v>
      </c>
      <c r="N262" s="30"/>
      <c r="O262" s="30"/>
      <c r="W262" s="215">
        <f>$M$266</f>
        <v>277.43640458425369</v>
      </c>
      <c r="X262" s="215">
        <f>$M$265</f>
        <v>1199.4866723388232</v>
      </c>
      <c r="Y262" s="215">
        <f>$M$262</f>
        <v>738.46153846153845</v>
      </c>
    </row>
    <row r="263" spans="1:26" ht="20.100000000000001" customHeight="1" x14ac:dyDescent="0.25">
      <c r="I263" s="22" t="s">
        <v>23</v>
      </c>
      <c r="J263" s="22"/>
      <c r="K263" s="22"/>
      <c r="L263" s="22"/>
      <c r="M263" s="30">
        <f>STDEVA(B258:F262)</f>
        <v>286.21461436022588</v>
      </c>
      <c r="N263" s="30"/>
      <c r="O263" s="30"/>
    </row>
    <row r="265" spans="1:26" ht="20.100000000000001" customHeight="1" x14ac:dyDescent="0.25">
      <c r="I265" s="22" t="s">
        <v>31</v>
      </c>
      <c r="J265" s="22"/>
      <c r="K265" s="22"/>
      <c r="L265" s="22"/>
      <c r="M265" s="30">
        <f>M262+(N260*M263)</f>
        <v>1199.4866723388232</v>
      </c>
      <c r="N265" s="30"/>
      <c r="O265" s="30"/>
    </row>
    <row r="266" spans="1:26" ht="20.100000000000001" customHeight="1" x14ac:dyDescent="0.25">
      <c r="I266" s="22" t="s">
        <v>30</v>
      </c>
      <c r="J266" s="22"/>
      <c r="K266" s="22"/>
      <c r="L266" s="22"/>
      <c r="M266" s="30">
        <f>M262-(N260*M263)</f>
        <v>277.43640458425369</v>
      </c>
      <c r="N266" s="30"/>
      <c r="O266" s="30"/>
    </row>
    <row r="267" spans="1:26" ht="20.100000000000001" customHeight="1" x14ac:dyDescent="0.25">
      <c r="I267" s="22" t="s">
        <v>33</v>
      </c>
      <c r="J267" s="22"/>
      <c r="K267" s="22"/>
      <c r="L267" s="22"/>
      <c r="M267" s="30">
        <f>MAX(B258:B262)</f>
        <v>1237.5</v>
      </c>
      <c r="N267" s="30"/>
      <c r="O267" s="30"/>
    </row>
    <row r="268" spans="1:26" ht="20.100000000000001" customHeight="1" x14ac:dyDescent="0.25">
      <c r="I268" s="22" t="s">
        <v>32</v>
      </c>
      <c r="J268" s="22"/>
      <c r="K268" s="22"/>
      <c r="L268" s="22"/>
      <c r="M268" s="30">
        <f>MIN(B258:B262)</f>
        <v>540</v>
      </c>
      <c r="N268" s="30"/>
      <c r="O268" s="30"/>
    </row>
    <row r="270" spans="1:26" ht="20.100000000000001" customHeight="1" x14ac:dyDescent="0.25">
      <c r="I270" s="22" t="s">
        <v>36</v>
      </c>
      <c r="J270" s="22"/>
      <c r="K270" s="62">
        <f>IF(M270="Nada a excluir","",Z257)</f>
        <v>4</v>
      </c>
      <c r="L270" s="62"/>
      <c r="M270" s="30" cm="1">
        <f t="array" ref="M270">_xlfn.IFS(AND(OR(M267&gt;M265,M268&lt;M266),(M267-M262)&gt;(M262-M268)),M267,AND(OR(M268&lt;M266,M267&gt;M265),(M262-M268)&gt;(M267-M262)),M268,AND(M267&lt;=M265,M268&gt;=M266),"Nada a excluir")</f>
        <v>1237.5</v>
      </c>
      <c r="N270" s="30"/>
      <c r="O270" s="30"/>
    </row>
    <row r="271" spans="1:26" ht="20.100000000000001" customHeight="1" x14ac:dyDescent="0.25">
      <c r="I271" s="27" t="s">
        <v>35</v>
      </c>
      <c r="J271" s="27"/>
      <c r="K271" s="27"/>
      <c r="L271" s="27"/>
      <c r="M271" s="49" t="str">
        <f>IF(M270="Nada a excluir","Encerrar","Continuar")</f>
        <v>Continuar</v>
      </c>
      <c r="N271" s="49"/>
      <c r="O271" s="49"/>
    </row>
    <row r="273" spans="9:15" ht="20.100000000000001" customHeight="1" x14ac:dyDescent="0.25">
      <c r="I273" s="22" t="s">
        <v>34</v>
      </c>
      <c r="J273" s="22"/>
      <c r="K273" s="22"/>
      <c r="L273" s="22"/>
      <c r="M273" s="36">
        <f>M263</f>
        <v>286.21461436022588</v>
      </c>
      <c r="N273" s="37"/>
      <c r="O273" s="37"/>
    </row>
    <row r="274" spans="9:15" ht="20.100000000000001" customHeight="1" x14ac:dyDescent="0.25">
      <c r="I274" s="27" t="s">
        <v>21</v>
      </c>
      <c r="J274" s="27"/>
      <c r="K274" s="27"/>
      <c r="L274" s="27"/>
      <c r="M274" s="38">
        <f>M263/M262</f>
        <v>0.38758229027947255</v>
      </c>
      <c r="N274" s="38"/>
      <c r="O274" s="38"/>
    </row>
    <row r="292" spans="1:33" s="208" customFormat="1" ht="20.100000000000001" customHeight="1" x14ac:dyDescent="0.25">
      <c r="A292" s="44" t="s">
        <v>40</v>
      </c>
      <c r="B292" s="44"/>
      <c r="C292" s="44"/>
      <c r="D292" s="44"/>
      <c r="E292" s="44" t="s">
        <v>22</v>
      </c>
      <c r="F292" s="44"/>
      <c r="G292" s="44"/>
      <c r="H292" s="44" t="s">
        <v>23</v>
      </c>
      <c r="I292" s="44"/>
      <c r="J292" s="44"/>
      <c r="K292" s="44" t="s">
        <v>21</v>
      </c>
      <c r="L292" s="44"/>
      <c r="M292" s="44"/>
      <c r="N292" s="368"/>
      <c r="O292" s="368"/>
      <c r="P292" s="368"/>
      <c r="Q292" s="368"/>
      <c r="R292" s="368"/>
      <c r="W292" s="209"/>
      <c r="X292" s="209"/>
      <c r="Y292" s="209"/>
      <c r="Z292" s="209"/>
      <c r="AA292" s="209"/>
      <c r="AB292" s="209"/>
      <c r="AC292" s="209"/>
      <c r="AD292" s="209"/>
      <c r="AE292" s="209"/>
      <c r="AF292" s="209"/>
      <c r="AG292" s="209"/>
    </row>
    <row r="293" spans="1:33" ht="20.100000000000001" customHeight="1" x14ac:dyDescent="0.25">
      <c r="A293" s="19" t="s">
        <v>41</v>
      </c>
      <c r="B293" s="19"/>
      <c r="C293" s="19"/>
      <c r="D293" s="19"/>
      <c r="E293" s="36">
        <f>M192</f>
        <v>738.46153846153845</v>
      </c>
      <c r="F293" s="36"/>
      <c r="G293" s="36"/>
      <c r="H293" s="36">
        <f>M201</f>
        <v>286.21461436022588</v>
      </c>
      <c r="I293" s="36"/>
      <c r="J293" s="36"/>
      <c r="K293" s="38">
        <f>M202</f>
        <v>0.38758229027947255</v>
      </c>
      <c r="L293" s="38"/>
      <c r="M293" s="38"/>
      <c r="X293" s="217">
        <f>K293</f>
        <v>0.38758229027947255</v>
      </c>
      <c r="Y293" s="209" t="str">
        <f>A293</f>
        <v>Intervalo em torno da média</v>
      </c>
      <c r="Z293" s="215">
        <f>E293</f>
        <v>738.46153846153845</v>
      </c>
      <c r="AA293" s="215">
        <f>H293</f>
        <v>286.21461436022588</v>
      </c>
    </row>
    <row r="294" spans="1:33" ht="20.100000000000001" customHeight="1" x14ac:dyDescent="0.25">
      <c r="A294" s="19" t="s">
        <v>42</v>
      </c>
      <c r="B294" s="19"/>
      <c r="C294" s="19"/>
      <c r="D294" s="19"/>
      <c r="E294" s="36">
        <f>M225</f>
        <v>738.46153846153845</v>
      </c>
      <c r="F294" s="36"/>
      <c r="G294" s="36"/>
      <c r="H294" s="36">
        <f>M226</f>
        <v>286.21461436022588</v>
      </c>
      <c r="I294" s="36"/>
      <c r="J294" s="36"/>
      <c r="K294" s="38">
        <f>M237</f>
        <v>0.38758229027947255</v>
      </c>
      <c r="L294" s="38"/>
      <c r="M294" s="38"/>
      <c r="X294" s="217">
        <f>K294</f>
        <v>0.38758229027947255</v>
      </c>
      <c r="Y294" s="209" t="str">
        <f>A294</f>
        <v>Critério de Chauvenet</v>
      </c>
      <c r="Z294" s="215">
        <f>E294</f>
        <v>738.46153846153845</v>
      </c>
      <c r="AA294" s="215">
        <f>H294</f>
        <v>286.21461436022588</v>
      </c>
    </row>
    <row r="295" spans="1:33" ht="20.100000000000001" customHeight="1" x14ac:dyDescent="0.25">
      <c r="A295" s="19" t="s">
        <v>43</v>
      </c>
      <c r="B295" s="19"/>
      <c r="C295" s="19"/>
      <c r="D295" s="19"/>
      <c r="E295" s="36">
        <f>M262</f>
        <v>738.46153846153845</v>
      </c>
      <c r="F295" s="36"/>
      <c r="G295" s="36"/>
      <c r="H295" s="36">
        <f>M273</f>
        <v>286.21461436022588</v>
      </c>
      <c r="I295" s="36"/>
      <c r="J295" s="36"/>
      <c r="K295" s="38">
        <f>M274</f>
        <v>0.38758229027947255</v>
      </c>
      <c r="L295" s="38"/>
      <c r="M295" s="38"/>
      <c r="X295" s="217">
        <f>K295</f>
        <v>0.38758229027947255</v>
      </c>
      <c r="Y295" s="209" t="str">
        <f>A295</f>
        <v>Critério de Arley</v>
      </c>
      <c r="Z295" s="215">
        <f>E295</f>
        <v>738.46153846153845</v>
      </c>
      <c r="AA295" s="215">
        <f>H295</f>
        <v>286.21461436022588</v>
      </c>
    </row>
    <row r="297" spans="1:33" ht="20.100000000000001" customHeight="1" x14ac:dyDescent="0.25">
      <c r="A297" s="22" t="s">
        <v>44</v>
      </c>
      <c r="B297" s="22"/>
      <c r="C297" s="22"/>
      <c r="D297" s="22"/>
      <c r="E297" s="22"/>
      <c r="F297" s="22"/>
      <c r="G297" s="43">
        <f>MIN(K293:R295)</f>
        <v>0.38758229027947255</v>
      </c>
      <c r="H297" s="43"/>
      <c r="I297" s="43"/>
      <c r="J297" s="43"/>
      <c r="K297" s="43"/>
      <c r="L297" s="43"/>
    </row>
    <row r="298" spans="1:33" ht="20.100000000000001" customHeight="1" x14ac:dyDescent="0.25">
      <c r="A298" s="27" t="s">
        <v>45</v>
      </c>
      <c r="B298" s="27"/>
      <c r="C298" s="27"/>
      <c r="D298" s="27"/>
      <c r="E298" s="27"/>
      <c r="F298" s="27"/>
      <c r="G298" s="49" t="str">
        <f>VLOOKUP(G297,X293:Z295,2,0)</f>
        <v>Intervalo em torno da média</v>
      </c>
      <c r="H298" s="49"/>
      <c r="I298" s="49"/>
      <c r="J298" s="49"/>
      <c r="K298" s="49"/>
      <c r="L298" s="49"/>
    </row>
    <row r="299" spans="1:33" ht="20.100000000000001" customHeight="1" x14ac:dyDescent="0.25">
      <c r="A299" s="27" t="s">
        <v>46</v>
      </c>
      <c r="B299" s="27"/>
      <c r="C299" s="27"/>
      <c r="D299" s="27"/>
      <c r="E299" s="27"/>
      <c r="F299" s="27"/>
      <c r="G299" s="18">
        <f>VLOOKUP(G297,X293:Z295,3,0)</f>
        <v>738.46153846153845</v>
      </c>
      <c r="H299" s="18"/>
      <c r="I299" s="18"/>
      <c r="J299" s="18"/>
      <c r="K299" s="18"/>
      <c r="L299" s="18"/>
    </row>
    <row r="300" spans="1:33" ht="20.100000000000001" customHeight="1" x14ac:dyDescent="0.25">
      <c r="A300" s="27" t="s">
        <v>50</v>
      </c>
      <c r="B300" s="27"/>
      <c r="C300" s="27"/>
      <c r="D300" s="27"/>
      <c r="E300" s="27"/>
      <c r="F300" s="27"/>
      <c r="G300" s="18">
        <f>VLOOKUP(G297,X293:AA295,4,0)</f>
        <v>286.21461436022588</v>
      </c>
      <c r="H300" s="18"/>
      <c r="I300" s="18"/>
      <c r="J300" s="18"/>
      <c r="K300" s="18"/>
      <c r="L300" s="18"/>
    </row>
    <row r="303" spans="1:33" ht="20.100000000000001" customHeight="1" x14ac:dyDescent="0.25">
      <c r="A303" s="21" t="s">
        <v>199</v>
      </c>
      <c r="B303" s="21"/>
      <c r="C303" s="21"/>
      <c r="D303" s="21"/>
      <c r="E303" s="21"/>
      <c r="F303" s="21"/>
      <c r="G303" s="21"/>
      <c r="H303" s="21"/>
      <c r="I303" s="21"/>
      <c r="J303" s="21"/>
      <c r="K303" s="21"/>
      <c r="L303" s="21"/>
      <c r="M303" s="21"/>
      <c r="N303" s="21"/>
      <c r="O303" s="21"/>
      <c r="P303" s="21"/>
      <c r="Q303" s="21"/>
      <c r="R303" s="21"/>
    </row>
    <row r="305" spans="1:33" ht="20.100000000000001" customHeight="1" x14ac:dyDescent="0.25">
      <c r="A305" s="22" t="s">
        <v>22</v>
      </c>
      <c r="B305" s="22"/>
      <c r="C305" s="22"/>
      <c r="D305" s="22"/>
      <c r="E305" s="36">
        <f>G299</f>
        <v>738.46153846153845</v>
      </c>
      <c r="F305" s="37"/>
      <c r="G305" s="37"/>
      <c r="H305" s="37"/>
      <c r="J305" s="284">
        <f>M190</f>
        <v>5</v>
      </c>
      <c r="K305" s="284">
        <f>N222</f>
        <v>5</v>
      </c>
      <c r="L305" s="284">
        <f>N257</f>
        <v>5</v>
      </c>
    </row>
    <row r="306" spans="1:33" ht="20.100000000000001" customHeight="1" x14ac:dyDescent="0.25">
      <c r="A306" s="27" t="s">
        <v>23</v>
      </c>
      <c r="B306" s="27"/>
      <c r="C306" s="27"/>
      <c r="D306" s="27"/>
      <c r="E306" s="48">
        <f>G300</f>
        <v>286.21461436022588</v>
      </c>
      <c r="F306" s="49"/>
      <c r="G306" s="49"/>
      <c r="H306" s="49"/>
    </row>
    <row r="307" spans="1:33" ht="20.100000000000001" customHeight="1" x14ac:dyDescent="0.25">
      <c r="A307" s="27" t="s">
        <v>69</v>
      </c>
      <c r="B307" s="27"/>
      <c r="C307" s="27"/>
      <c r="D307" s="27"/>
      <c r="E307" s="57">
        <f>MIN(J305:L305)</f>
        <v>5</v>
      </c>
      <c r="F307" s="57"/>
      <c r="G307" s="57"/>
      <c r="H307" s="57"/>
    </row>
    <row r="308" spans="1:33" ht="20.100000000000001" customHeight="1" x14ac:dyDescent="0.25">
      <c r="A308" s="27" t="s">
        <v>49</v>
      </c>
      <c r="B308" s="27"/>
      <c r="C308" s="27"/>
      <c r="D308" s="27"/>
      <c r="E308" s="53">
        <v>0.8</v>
      </c>
      <c r="F308" s="53"/>
      <c r="G308" s="53"/>
      <c r="H308" s="53"/>
    </row>
    <row r="309" spans="1:33" s="208" customFormat="1" ht="20.100000000000001" customHeight="1" x14ac:dyDescent="0.25">
      <c r="A309" s="27" t="s">
        <v>228</v>
      </c>
      <c r="B309" s="27"/>
      <c r="C309" s="27"/>
      <c r="D309" s="27"/>
      <c r="E309" s="61">
        <f>_xlfn.T.INV.2T(1-E308,E307-1)</f>
        <v>1.5332062740589445</v>
      </c>
      <c r="F309" s="61"/>
      <c r="G309" s="61"/>
      <c r="H309" s="61"/>
      <c r="I309" s="241"/>
      <c r="J309" s="241"/>
      <c r="K309" s="241"/>
      <c r="L309" s="241"/>
      <c r="M309" s="241"/>
      <c r="N309" s="241"/>
      <c r="O309" s="241"/>
      <c r="P309" s="241"/>
      <c r="Q309" s="241"/>
      <c r="R309" s="241"/>
      <c r="W309" s="209"/>
      <c r="X309" s="209"/>
      <c r="Y309" s="209"/>
      <c r="Z309" s="209"/>
      <c r="AA309" s="209"/>
      <c r="AB309" s="209"/>
      <c r="AC309" s="209"/>
      <c r="AD309" s="209"/>
      <c r="AE309" s="209"/>
      <c r="AF309" s="209"/>
      <c r="AG309" s="209"/>
    </row>
    <row r="310" spans="1:33" s="208" customFormat="1" ht="20.100000000000001" customHeight="1" x14ac:dyDescent="0.25">
      <c r="A310" s="241"/>
      <c r="B310" s="241"/>
      <c r="C310" s="241"/>
      <c r="D310" s="241"/>
      <c r="E310" s="285"/>
      <c r="F310" s="285"/>
      <c r="G310" s="285"/>
      <c r="H310" s="285"/>
      <c r="I310" s="241"/>
      <c r="J310" s="241"/>
      <c r="K310" s="241"/>
      <c r="L310" s="241"/>
      <c r="M310" s="241"/>
      <c r="N310" s="241"/>
      <c r="O310" s="241"/>
      <c r="P310" s="241"/>
      <c r="Q310" s="241"/>
      <c r="R310" s="241"/>
      <c r="W310" s="209"/>
      <c r="X310" s="209"/>
      <c r="Y310" s="209"/>
      <c r="Z310" s="209"/>
      <c r="AA310" s="209"/>
      <c r="AB310" s="209"/>
      <c r="AC310" s="209"/>
      <c r="AD310" s="209"/>
      <c r="AE310" s="209"/>
      <c r="AF310" s="209"/>
      <c r="AG310" s="209"/>
    </row>
    <row r="311" spans="1:33" s="208" customFormat="1" ht="20.100000000000001" customHeight="1" x14ac:dyDescent="0.25">
      <c r="A311" s="34" t="s">
        <v>68</v>
      </c>
      <c r="B311" s="34"/>
      <c r="C311" s="34"/>
      <c r="D311" s="34"/>
      <c r="E311" s="34"/>
      <c r="F311" s="34"/>
      <c r="G311" s="34"/>
      <c r="H311" s="34"/>
      <c r="I311" s="34"/>
      <c r="J311" s="34"/>
      <c r="K311" s="34"/>
      <c r="L311" s="34"/>
      <c r="M311" s="34"/>
      <c r="N311" s="34"/>
      <c r="O311" s="34"/>
      <c r="P311" s="34"/>
      <c r="Q311" s="34"/>
      <c r="R311" s="34"/>
      <c r="W311" s="209"/>
      <c r="X311" s="209"/>
      <c r="Y311" s="209"/>
      <c r="Z311" s="209"/>
      <c r="AA311" s="209"/>
      <c r="AB311" s="209"/>
      <c r="AC311" s="209"/>
      <c r="AD311" s="209"/>
      <c r="AE311" s="209"/>
      <c r="AF311" s="209"/>
      <c r="AG311" s="209"/>
    </row>
    <row r="312" spans="1:33" s="208" customFormat="1" ht="20.100000000000001" customHeight="1" x14ac:dyDescent="0.25">
      <c r="A312" s="34"/>
      <c r="B312" s="34"/>
      <c r="C312" s="34"/>
      <c r="D312" s="34"/>
      <c r="E312" s="34"/>
      <c r="F312" s="34"/>
      <c r="G312" s="34"/>
      <c r="H312" s="34"/>
      <c r="I312" s="34"/>
      <c r="J312" s="34"/>
      <c r="K312" s="34"/>
      <c r="L312" s="34"/>
      <c r="M312" s="34"/>
      <c r="N312" s="34"/>
      <c r="O312" s="34"/>
      <c r="P312" s="34"/>
      <c r="Q312" s="34"/>
      <c r="R312" s="34"/>
      <c r="W312" s="209"/>
      <c r="X312" s="209"/>
      <c r="Y312" s="209"/>
      <c r="Z312" s="209"/>
      <c r="AA312" s="209"/>
      <c r="AB312" s="209"/>
      <c r="AC312" s="209"/>
      <c r="AD312" s="209"/>
      <c r="AE312" s="209"/>
      <c r="AF312" s="209"/>
      <c r="AG312" s="209"/>
    </row>
    <row r="313" spans="1:33" s="208" customFormat="1" ht="20.100000000000001" customHeight="1" x14ac:dyDescent="0.25">
      <c r="A313" s="241"/>
      <c r="B313" s="241"/>
      <c r="C313" s="241"/>
      <c r="D313" s="241"/>
      <c r="E313" s="285"/>
      <c r="F313" s="285"/>
      <c r="G313" s="285"/>
      <c r="H313" s="285"/>
      <c r="I313" s="241"/>
      <c r="J313" s="241"/>
      <c r="K313" s="241"/>
      <c r="L313" s="241"/>
      <c r="M313" s="241"/>
      <c r="N313" s="241"/>
      <c r="O313" s="241"/>
      <c r="P313" s="241"/>
      <c r="Q313" s="241"/>
      <c r="R313" s="241"/>
      <c r="W313" s="209"/>
      <c r="X313" s="209"/>
      <c r="Y313" s="209"/>
      <c r="Z313" s="209"/>
      <c r="AA313" s="209"/>
      <c r="AB313" s="209"/>
      <c r="AC313" s="209"/>
      <c r="AD313" s="209"/>
      <c r="AE313" s="209"/>
      <c r="AF313" s="209"/>
      <c r="AG313" s="209"/>
    </row>
    <row r="314" spans="1:33" s="208" customFormat="1" ht="20.100000000000001" customHeight="1" x14ac:dyDescent="0.25">
      <c r="A314" s="241"/>
      <c r="B314" s="241"/>
      <c r="C314" s="241"/>
      <c r="D314" s="241"/>
      <c r="E314" s="285"/>
      <c r="F314" s="285"/>
      <c r="G314" s="285"/>
      <c r="H314" s="285"/>
      <c r="I314" s="241"/>
      <c r="J314" s="241"/>
      <c r="K314" s="241"/>
      <c r="L314" s="241"/>
      <c r="M314" s="241"/>
      <c r="N314" s="241"/>
      <c r="O314" s="241"/>
      <c r="P314" s="241"/>
      <c r="Q314" s="241"/>
      <c r="R314" s="241"/>
      <c r="W314" s="209"/>
      <c r="X314" s="209"/>
      <c r="Y314" s="209"/>
      <c r="Z314" s="209"/>
      <c r="AA314" s="209"/>
      <c r="AB314" s="209"/>
      <c r="AC314" s="209"/>
      <c r="AD314" s="209"/>
      <c r="AE314" s="209"/>
      <c r="AF314" s="209"/>
      <c r="AG314" s="209"/>
    </row>
    <row r="315" spans="1:33" s="208" customFormat="1" ht="20.100000000000001" customHeight="1" x14ac:dyDescent="0.25">
      <c r="A315" s="21" t="s">
        <v>200</v>
      </c>
      <c r="B315" s="21"/>
      <c r="C315" s="21"/>
      <c r="D315" s="21"/>
      <c r="E315" s="21"/>
      <c r="F315" s="21"/>
      <c r="G315" s="21"/>
      <c r="H315" s="21"/>
      <c r="I315" s="21"/>
      <c r="J315" s="21"/>
      <c r="K315" s="21"/>
      <c r="L315" s="21"/>
      <c r="M315" s="21"/>
      <c r="N315" s="21"/>
      <c r="O315" s="21"/>
      <c r="P315" s="21"/>
      <c r="Q315" s="21"/>
      <c r="R315" s="21"/>
      <c r="W315" s="209"/>
      <c r="X315" s="209"/>
      <c r="Y315" s="209"/>
      <c r="Z315" s="209"/>
      <c r="AA315" s="209"/>
      <c r="AB315" s="209"/>
      <c r="AC315" s="209"/>
      <c r="AD315" s="209"/>
      <c r="AE315" s="209"/>
      <c r="AF315" s="209"/>
      <c r="AG315" s="209"/>
    </row>
    <row r="317" spans="1:33" s="208" customFormat="1" ht="20.100000000000001" customHeight="1" x14ac:dyDescent="0.25">
      <c r="A317" s="22" t="s">
        <v>30</v>
      </c>
      <c r="B317" s="22"/>
      <c r="C317" s="22"/>
      <c r="D317" s="22"/>
      <c r="E317" s="36">
        <f>E305-(_xlfn.CONFIDENCE.T(1-E308,E306,E307))</f>
        <v>542.21256621199029</v>
      </c>
      <c r="F317" s="37"/>
      <c r="G317" s="37"/>
      <c r="H317" s="37"/>
      <c r="I317" s="241"/>
      <c r="J317" s="241"/>
      <c r="K317" s="241"/>
      <c r="L317" s="241"/>
      <c r="M317" s="241"/>
      <c r="N317" s="241"/>
      <c r="O317" s="241"/>
      <c r="P317" s="241"/>
      <c r="Q317" s="241"/>
      <c r="R317" s="241"/>
      <c r="W317" s="209"/>
      <c r="X317" s="209"/>
      <c r="Y317" s="209"/>
      <c r="Z317" s="209"/>
      <c r="AA317" s="209"/>
      <c r="AB317" s="209"/>
      <c r="AC317" s="209"/>
      <c r="AD317" s="209"/>
      <c r="AE317" s="209"/>
      <c r="AF317" s="209"/>
      <c r="AG317" s="209"/>
    </row>
    <row r="318" spans="1:33" s="208" customFormat="1" ht="20.100000000000001" customHeight="1" x14ac:dyDescent="0.25">
      <c r="A318" s="22" t="s">
        <v>31</v>
      </c>
      <c r="B318" s="22"/>
      <c r="C318" s="22"/>
      <c r="D318" s="22"/>
      <c r="E318" s="36">
        <f>E305+(_xlfn.CONFIDENCE.T(1-E308,E306,E307))</f>
        <v>934.71051071108661</v>
      </c>
      <c r="F318" s="37"/>
      <c r="G318" s="37"/>
      <c r="H318" s="37"/>
      <c r="I318" s="241"/>
      <c r="J318" s="241"/>
      <c r="K318" s="241"/>
      <c r="L318" s="241"/>
      <c r="M318" s="241"/>
      <c r="N318" s="241"/>
      <c r="O318" s="241"/>
      <c r="P318" s="241"/>
      <c r="Q318" s="241"/>
      <c r="R318" s="241"/>
      <c r="W318" s="209"/>
      <c r="X318" s="209"/>
      <c r="Y318" s="209"/>
      <c r="Z318" s="209"/>
      <c r="AA318" s="209"/>
      <c r="AB318" s="209"/>
      <c r="AC318" s="209"/>
      <c r="AD318" s="209"/>
      <c r="AE318" s="209"/>
      <c r="AF318" s="209"/>
      <c r="AG318" s="209"/>
    </row>
    <row r="320" spans="1:33" s="208" customFormat="1" ht="20.100000000000001" customHeight="1" x14ac:dyDescent="0.25">
      <c r="A320" s="22" t="s">
        <v>51</v>
      </c>
      <c r="B320" s="22"/>
      <c r="C320" s="22"/>
      <c r="D320" s="22"/>
      <c r="E320" s="36">
        <f>E318-E317</f>
        <v>392.49794449909632</v>
      </c>
      <c r="F320" s="37"/>
      <c r="G320" s="37"/>
      <c r="H320" s="37"/>
      <c r="I320" s="241"/>
      <c r="J320" s="241"/>
      <c r="K320" s="241"/>
      <c r="L320" s="241"/>
      <c r="M320" s="241"/>
      <c r="N320" s="241"/>
      <c r="O320" s="286"/>
      <c r="P320" s="286"/>
      <c r="Q320" s="286"/>
      <c r="R320" s="286"/>
      <c r="W320" s="209"/>
      <c r="X320" s="209"/>
      <c r="Y320" s="209"/>
      <c r="Z320" s="209"/>
      <c r="AA320" s="209"/>
      <c r="AB320" s="209"/>
      <c r="AC320" s="209"/>
      <c r="AD320" s="209"/>
      <c r="AE320" s="209"/>
      <c r="AF320" s="209"/>
      <c r="AG320" s="209"/>
    </row>
    <row r="321" spans="1:33" s="208" customFormat="1" ht="20.100000000000001" customHeight="1" x14ac:dyDescent="0.25">
      <c r="A321" s="22" t="s">
        <v>22</v>
      </c>
      <c r="B321" s="22"/>
      <c r="C321" s="22"/>
      <c r="D321" s="22"/>
      <c r="E321" s="36">
        <f>E305</f>
        <v>738.46153846153845</v>
      </c>
      <c r="F321" s="37"/>
      <c r="G321" s="37"/>
      <c r="H321" s="37"/>
      <c r="I321" s="241"/>
      <c r="J321" s="241"/>
      <c r="K321" s="241"/>
      <c r="L321" s="241"/>
      <c r="M321" s="241"/>
      <c r="N321" s="241"/>
      <c r="O321" s="286"/>
      <c r="P321" s="286"/>
      <c r="Q321" s="286"/>
      <c r="R321" s="286"/>
      <c r="W321" s="209"/>
      <c r="X321" s="209"/>
      <c r="Y321" s="209"/>
      <c r="Z321" s="209"/>
      <c r="AA321" s="209"/>
      <c r="AB321" s="209"/>
      <c r="AC321" s="209"/>
      <c r="AD321" s="209"/>
      <c r="AE321" s="209"/>
      <c r="AF321" s="209"/>
      <c r="AG321" s="209"/>
    </row>
    <row r="322" spans="1:33" s="208" customFormat="1" ht="20.100000000000001" customHeight="1" x14ac:dyDescent="0.25">
      <c r="A322" s="22" t="s">
        <v>211</v>
      </c>
      <c r="B322" s="22"/>
      <c r="C322" s="22"/>
      <c r="D322" s="22"/>
      <c r="E322" s="54">
        <f>E320/E321</f>
        <v>0.53150763317585958</v>
      </c>
      <c r="F322" s="54"/>
      <c r="G322" s="54"/>
      <c r="H322" s="54"/>
      <c r="I322" s="241"/>
      <c r="J322" s="241"/>
      <c r="K322" s="241"/>
      <c r="L322" s="241"/>
      <c r="M322" s="241"/>
      <c r="N322" s="241"/>
      <c r="O322" s="286"/>
      <c r="P322" s="286"/>
      <c r="Q322" s="286"/>
      <c r="R322" s="286"/>
      <c r="W322" s="209"/>
      <c r="X322" s="209"/>
      <c r="Y322" s="209"/>
      <c r="Z322" s="209"/>
      <c r="AA322" s="209"/>
      <c r="AB322" s="209"/>
      <c r="AC322" s="209"/>
      <c r="AD322" s="209"/>
      <c r="AE322" s="209"/>
      <c r="AF322" s="209"/>
      <c r="AG322" s="209"/>
    </row>
    <row r="323" spans="1:33" s="208" customFormat="1" ht="20.100000000000001" customHeight="1" x14ac:dyDescent="0.25">
      <c r="A323" s="241"/>
      <c r="B323" s="241"/>
      <c r="C323" s="241"/>
      <c r="D323" s="241"/>
      <c r="E323" s="241"/>
      <c r="F323" s="241"/>
      <c r="G323" s="241"/>
      <c r="H323" s="241"/>
      <c r="I323" s="241"/>
      <c r="J323" s="241"/>
      <c r="K323" s="241"/>
      <c r="L323" s="241"/>
      <c r="M323" s="241"/>
      <c r="N323" s="241"/>
      <c r="O323" s="286"/>
      <c r="P323" s="286"/>
      <c r="Q323" s="286"/>
      <c r="R323" s="286"/>
      <c r="W323" s="209"/>
      <c r="X323" s="209"/>
      <c r="Y323" s="209"/>
      <c r="Z323" s="209"/>
      <c r="AA323" s="209"/>
      <c r="AB323" s="209"/>
      <c r="AC323" s="209"/>
      <c r="AD323" s="209"/>
      <c r="AE323" s="209"/>
      <c r="AF323" s="209"/>
      <c r="AG323" s="209"/>
    </row>
    <row r="325" spans="1:33" s="208" customFormat="1" ht="20.100000000000001" customHeight="1" x14ac:dyDescent="0.25">
      <c r="A325" s="21" t="s">
        <v>202</v>
      </c>
      <c r="B325" s="21"/>
      <c r="C325" s="21"/>
      <c r="D325" s="21"/>
      <c r="E325" s="21"/>
      <c r="F325" s="21"/>
      <c r="G325" s="21"/>
      <c r="H325" s="21"/>
      <c r="I325" s="21"/>
      <c r="J325" s="21"/>
      <c r="K325" s="21"/>
      <c r="L325" s="21"/>
      <c r="M325" s="21"/>
      <c r="N325" s="21"/>
      <c r="O325" s="21"/>
      <c r="P325" s="21"/>
      <c r="Q325" s="21"/>
      <c r="R325" s="21"/>
      <c r="W325" s="209"/>
      <c r="X325" s="209"/>
      <c r="Y325" s="209"/>
      <c r="Z325" s="209"/>
      <c r="AA325" s="209"/>
      <c r="AB325" s="209"/>
      <c r="AC325" s="209"/>
      <c r="AD325" s="209"/>
      <c r="AE325" s="209"/>
      <c r="AF325" s="209"/>
      <c r="AG325" s="209"/>
    </row>
    <row r="327" spans="1:33" s="208" customFormat="1" ht="20.100000000000001" customHeight="1" x14ac:dyDescent="0.25">
      <c r="A327" s="58" t="s">
        <v>203</v>
      </c>
      <c r="B327" s="58"/>
      <c r="C327" s="58"/>
      <c r="D327" s="58"/>
      <c r="E327" s="33" t="s">
        <v>49</v>
      </c>
      <c r="F327" s="58"/>
      <c r="G327" s="58"/>
      <c r="H327" s="58"/>
      <c r="I327" s="33" t="s">
        <v>204</v>
      </c>
      <c r="J327" s="58"/>
      <c r="K327" s="58"/>
      <c r="L327" s="58"/>
      <c r="M327" s="33" t="s">
        <v>205</v>
      </c>
      <c r="N327" s="58"/>
      <c r="O327" s="58"/>
      <c r="P327" s="58"/>
      <c r="Q327" s="241"/>
      <c r="R327" s="241"/>
      <c r="W327" s="209"/>
      <c r="X327" s="209"/>
      <c r="Y327" s="209"/>
      <c r="Z327" s="209"/>
      <c r="AA327" s="209"/>
      <c r="AB327" s="209"/>
      <c r="AC327" s="209"/>
      <c r="AD327" s="209"/>
      <c r="AE327" s="209"/>
      <c r="AF327" s="209"/>
      <c r="AG327" s="209"/>
    </row>
    <row r="328" spans="1:33" s="208" customFormat="1" ht="20.100000000000001" customHeight="1" x14ac:dyDescent="0.25">
      <c r="A328" s="22" t="s">
        <v>206</v>
      </c>
      <c r="B328" s="22"/>
      <c r="C328" s="22"/>
      <c r="D328" s="22"/>
      <c r="E328" s="36">
        <f>E317</f>
        <v>542.21256621199029</v>
      </c>
      <c r="F328" s="37"/>
      <c r="G328" s="37"/>
      <c r="H328" s="37"/>
      <c r="I328" s="36">
        <f>E305*(1-0.15)</f>
        <v>627.69230769230762</v>
      </c>
      <c r="J328" s="37"/>
      <c r="K328" s="37"/>
      <c r="L328" s="37"/>
      <c r="M328" s="36">
        <f>MAX(E328:I328)</f>
        <v>627.69230769230762</v>
      </c>
      <c r="N328" s="37"/>
      <c r="O328" s="37"/>
      <c r="P328" s="37"/>
      <c r="Q328" s="241"/>
      <c r="R328" s="241"/>
      <c r="W328" s="209"/>
      <c r="X328" s="209"/>
      <c r="Y328" s="209"/>
      <c r="Z328" s="209"/>
      <c r="AA328" s="209"/>
      <c r="AB328" s="209"/>
      <c r="AC328" s="209"/>
      <c r="AD328" s="209"/>
      <c r="AE328" s="209"/>
      <c r="AF328" s="209"/>
      <c r="AG328" s="209"/>
    </row>
    <row r="329" spans="1:33" s="208" customFormat="1" ht="20.100000000000001" customHeight="1" x14ac:dyDescent="0.25">
      <c r="A329" s="22" t="s">
        <v>207</v>
      </c>
      <c r="B329" s="22"/>
      <c r="C329" s="22"/>
      <c r="D329" s="22"/>
      <c r="E329" s="36">
        <f>E318</f>
        <v>934.71051071108661</v>
      </c>
      <c r="F329" s="37"/>
      <c r="G329" s="37"/>
      <c r="H329" s="37"/>
      <c r="I329" s="36">
        <f>E305*(1+0.15)</f>
        <v>849.23076923076917</v>
      </c>
      <c r="J329" s="37"/>
      <c r="K329" s="37"/>
      <c r="L329" s="37"/>
      <c r="M329" s="36">
        <f>MIN(E329:I329)</f>
        <v>849.23076923076917</v>
      </c>
      <c r="N329" s="37"/>
      <c r="O329" s="37"/>
      <c r="P329" s="37"/>
      <c r="Q329" s="241"/>
      <c r="R329" s="241"/>
      <c r="W329" s="209"/>
      <c r="X329" s="209"/>
      <c r="Y329" s="209"/>
      <c r="Z329" s="209"/>
      <c r="AA329" s="209"/>
      <c r="AB329" s="209"/>
      <c r="AC329" s="209"/>
      <c r="AD329" s="209"/>
      <c r="AE329" s="209"/>
      <c r="AF329" s="209"/>
      <c r="AG329" s="209"/>
    </row>
    <row r="331" spans="1:33" s="208" customFormat="1" ht="20.100000000000001" customHeight="1" x14ac:dyDescent="0.25">
      <c r="A331" s="17" t="s">
        <v>208</v>
      </c>
      <c r="B331" s="17"/>
      <c r="C331" s="17"/>
      <c r="D331" s="17"/>
      <c r="E331" s="17"/>
      <c r="F331" s="17"/>
      <c r="G331" s="17"/>
      <c r="H331" s="17"/>
      <c r="I331" s="17"/>
      <c r="J331" s="17"/>
      <c r="K331" s="17"/>
      <c r="L331" s="17"/>
      <c r="M331" s="17"/>
      <c r="N331" s="17"/>
      <c r="O331" s="17"/>
      <c r="P331" s="17"/>
      <c r="Q331" s="17"/>
      <c r="R331" s="17"/>
      <c r="W331" s="209"/>
      <c r="X331" s="209"/>
      <c r="Y331" s="209"/>
      <c r="Z331" s="209"/>
      <c r="AA331" s="209"/>
      <c r="AB331" s="209"/>
      <c r="AC331" s="209"/>
      <c r="AD331" s="209"/>
      <c r="AE331" s="209"/>
      <c r="AF331" s="209"/>
      <c r="AG331" s="209"/>
    </row>
    <row r="332" spans="1:33" s="208" customFormat="1" ht="20.100000000000001" customHeight="1" x14ac:dyDescent="0.25">
      <c r="A332" s="17"/>
      <c r="B332" s="17"/>
      <c r="C332" s="17"/>
      <c r="D332" s="17"/>
      <c r="E332" s="17"/>
      <c r="F332" s="17"/>
      <c r="G332" s="17"/>
      <c r="H332" s="17"/>
      <c r="I332" s="17"/>
      <c r="J332" s="17"/>
      <c r="K332" s="17"/>
      <c r="L332" s="17"/>
      <c r="M332" s="17"/>
      <c r="N332" s="17"/>
      <c r="O332" s="17"/>
      <c r="P332" s="17"/>
      <c r="Q332" s="17"/>
      <c r="R332" s="17"/>
      <c r="W332" s="209"/>
      <c r="X332" s="209"/>
      <c r="Y332" s="209"/>
      <c r="Z332" s="209"/>
      <c r="AA332" s="209"/>
      <c r="AB332" s="209"/>
      <c r="AC332" s="209"/>
      <c r="AD332" s="209"/>
      <c r="AE332" s="209"/>
      <c r="AF332" s="209"/>
      <c r="AG332" s="209"/>
    </row>
    <row r="333" spans="1:33" s="208" customFormat="1" ht="20.100000000000001" customHeight="1" x14ac:dyDescent="0.25">
      <c r="A333" s="34" t="s">
        <v>209</v>
      </c>
      <c r="B333" s="34"/>
      <c r="C333" s="34"/>
      <c r="D333" s="34"/>
      <c r="E333" s="34"/>
      <c r="F333" s="34"/>
      <c r="G333" s="34"/>
      <c r="H333" s="34"/>
      <c r="I333" s="34"/>
      <c r="J333" s="34"/>
      <c r="K333" s="34"/>
      <c r="L333" s="34"/>
      <c r="M333" s="34"/>
      <c r="N333" s="34"/>
      <c r="O333" s="34"/>
      <c r="P333" s="34"/>
      <c r="Q333" s="34"/>
      <c r="R333" s="34"/>
      <c r="W333" s="209"/>
      <c r="X333" s="209"/>
      <c r="Y333" s="209"/>
      <c r="Z333" s="209"/>
      <c r="AA333" s="209"/>
      <c r="AB333" s="209"/>
      <c r="AC333" s="209"/>
      <c r="AD333" s="209"/>
      <c r="AE333" s="209"/>
      <c r="AF333" s="209"/>
      <c r="AG333" s="209"/>
    </row>
    <row r="334" spans="1:33" s="208" customFormat="1" ht="20.100000000000001" customHeight="1" x14ac:dyDescent="0.25">
      <c r="A334" s="34" t="s">
        <v>210</v>
      </c>
      <c r="B334" s="34"/>
      <c r="C334" s="34"/>
      <c r="D334" s="34"/>
      <c r="E334" s="34"/>
      <c r="F334" s="34"/>
      <c r="G334" s="34"/>
      <c r="H334" s="34"/>
      <c r="I334" s="34"/>
      <c r="J334" s="34"/>
      <c r="K334" s="34"/>
      <c r="L334" s="34"/>
      <c r="M334" s="34"/>
      <c r="N334" s="34"/>
      <c r="O334" s="34"/>
      <c r="P334" s="34"/>
      <c r="Q334" s="34"/>
      <c r="R334" s="34"/>
      <c r="W334" s="209"/>
      <c r="X334" s="209"/>
      <c r="Y334" s="209"/>
      <c r="Z334" s="209"/>
      <c r="AA334" s="209"/>
      <c r="AB334" s="209"/>
      <c r="AC334" s="209"/>
      <c r="AD334" s="209"/>
      <c r="AE334" s="209"/>
      <c r="AF334" s="209"/>
      <c r="AG334" s="209"/>
    </row>
    <row r="335" spans="1:33" s="208" customFormat="1" ht="20.100000000000001" customHeight="1" x14ac:dyDescent="0.25">
      <c r="A335" s="287"/>
      <c r="B335" s="287"/>
      <c r="C335" s="287"/>
      <c r="D335" s="287"/>
      <c r="E335" s="287"/>
      <c r="F335" s="287"/>
      <c r="G335" s="287"/>
      <c r="H335" s="287"/>
      <c r="I335" s="287"/>
      <c r="J335" s="287"/>
      <c r="K335" s="287"/>
      <c r="L335" s="287"/>
      <c r="M335" s="287"/>
      <c r="N335" s="287"/>
      <c r="O335" s="287"/>
      <c r="P335" s="287"/>
      <c r="Q335" s="287"/>
      <c r="R335" s="287"/>
      <c r="W335" s="209"/>
      <c r="X335" s="209"/>
      <c r="Y335" s="209"/>
      <c r="Z335" s="209"/>
      <c r="AA335" s="209"/>
      <c r="AB335" s="209"/>
      <c r="AC335" s="209"/>
      <c r="AD335" s="209"/>
      <c r="AE335" s="209"/>
      <c r="AF335" s="209"/>
      <c r="AG335" s="209"/>
    </row>
    <row r="337" spans="1:33" s="208" customFormat="1" ht="20.100000000000001" customHeight="1" x14ac:dyDescent="0.25">
      <c r="A337" s="21" t="s">
        <v>201</v>
      </c>
      <c r="B337" s="21"/>
      <c r="C337" s="21"/>
      <c r="D337" s="21"/>
      <c r="E337" s="21"/>
      <c r="F337" s="21"/>
      <c r="G337" s="21"/>
      <c r="H337" s="21"/>
      <c r="I337" s="21"/>
      <c r="J337" s="21"/>
      <c r="K337" s="21"/>
      <c r="L337" s="21"/>
      <c r="M337" s="21"/>
      <c r="N337" s="21"/>
      <c r="O337" s="21"/>
      <c r="P337" s="21"/>
      <c r="Q337" s="21"/>
      <c r="R337" s="21"/>
      <c r="W337" s="209"/>
      <c r="X337" s="209"/>
      <c r="Y337" s="209"/>
      <c r="Z337" s="209"/>
      <c r="AA337" s="209"/>
      <c r="AB337" s="209"/>
      <c r="AC337" s="209"/>
      <c r="AD337" s="209"/>
      <c r="AE337" s="209"/>
      <c r="AF337" s="209"/>
      <c r="AG337" s="209"/>
    </row>
    <row r="339" spans="1:33" s="208" customFormat="1" ht="20.100000000000001" customHeight="1" x14ac:dyDescent="0.25">
      <c r="A339" s="19" t="s">
        <v>52</v>
      </c>
      <c r="B339" s="19"/>
      <c r="C339" s="19"/>
      <c r="D339" s="19"/>
      <c r="E339" s="36">
        <v>320</v>
      </c>
      <c r="F339" s="36"/>
      <c r="G339" s="288"/>
      <c r="H339" s="288"/>
      <c r="I339" s="288"/>
      <c r="J339" s="288"/>
      <c r="K339" s="288"/>
      <c r="L339" s="288"/>
      <c r="M339" s="288"/>
      <c r="N339" s="288"/>
      <c r="O339" s="288"/>
      <c r="P339" s="288"/>
      <c r="Q339" s="288"/>
      <c r="R339" s="288"/>
      <c r="W339" s="209"/>
      <c r="X339" s="209"/>
      <c r="Y339" s="209"/>
      <c r="Z339" s="209"/>
      <c r="AA339" s="209"/>
      <c r="AB339" s="209"/>
      <c r="AC339" s="209"/>
      <c r="AD339" s="209"/>
      <c r="AE339" s="209"/>
      <c r="AF339" s="209"/>
      <c r="AG339" s="209"/>
    </row>
    <row r="340" spans="1:33" s="208" customFormat="1" ht="20.100000000000001" customHeight="1" x14ac:dyDescent="0.25">
      <c r="A340" s="19" t="s">
        <v>53</v>
      </c>
      <c r="B340" s="19"/>
      <c r="C340" s="19"/>
      <c r="D340" s="19"/>
      <c r="E340" s="36">
        <f>E305</f>
        <v>738.46153846153845</v>
      </c>
      <c r="F340" s="36"/>
      <c r="G340" s="288"/>
      <c r="H340" s="288"/>
      <c r="I340" s="288"/>
      <c r="J340" s="288"/>
      <c r="K340" s="288"/>
      <c r="L340" s="288"/>
      <c r="M340" s="288"/>
      <c r="N340" s="288"/>
      <c r="O340" s="288"/>
      <c r="P340" s="288"/>
      <c r="Q340" s="288"/>
      <c r="R340" s="288"/>
      <c r="W340" s="209"/>
      <c r="X340" s="209"/>
      <c r="Y340" s="209"/>
      <c r="Z340" s="209"/>
      <c r="AA340" s="209"/>
      <c r="AB340" s="209"/>
      <c r="AC340" s="209"/>
      <c r="AD340" s="209"/>
      <c r="AE340" s="209"/>
      <c r="AF340" s="209"/>
      <c r="AG340" s="209"/>
    </row>
    <row r="341" spans="1:33" ht="20.100000000000001" customHeight="1" x14ac:dyDescent="0.25">
      <c r="A341" s="19" t="s">
        <v>65</v>
      </c>
      <c r="B341" s="19"/>
      <c r="C341" s="19"/>
      <c r="D341" s="19"/>
      <c r="E341" s="36">
        <f>E339*E340</f>
        <v>236307.69230769231</v>
      </c>
      <c r="F341" s="36"/>
      <c r="G341" s="288"/>
      <c r="H341" s="288"/>
      <c r="I341" s="288"/>
      <c r="J341" s="288"/>
      <c r="K341" s="288"/>
      <c r="L341" s="288"/>
      <c r="M341" s="288"/>
      <c r="N341" s="288"/>
      <c r="O341" s="288"/>
      <c r="P341" s="288"/>
      <c r="Q341" s="288"/>
      <c r="R341" s="288"/>
      <c r="AA341" s="219"/>
    </row>
    <row r="342" spans="1:33" ht="20.100000000000001" customHeight="1" x14ac:dyDescent="0.25">
      <c r="G342" s="288"/>
      <c r="H342" s="288"/>
      <c r="I342" s="288"/>
      <c r="J342" s="288"/>
      <c r="K342" s="288"/>
      <c r="L342" s="288"/>
      <c r="M342" s="288"/>
      <c r="N342" s="288"/>
      <c r="O342" s="288"/>
      <c r="P342" s="288"/>
      <c r="Q342" s="288"/>
      <c r="R342" s="288"/>
      <c r="AA342" s="219"/>
    </row>
    <row r="343" spans="1:33" ht="20.100000000000001" customHeight="1" x14ac:dyDescent="0.25">
      <c r="G343" s="288"/>
      <c r="H343" s="288"/>
      <c r="I343" s="288"/>
      <c r="J343" s="288"/>
      <c r="K343" s="288"/>
      <c r="L343" s="288"/>
      <c r="M343" s="288"/>
      <c r="N343" s="288"/>
      <c r="O343" s="288"/>
      <c r="P343" s="288"/>
      <c r="Q343" s="288"/>
      <c r="R343" s="288"/>
      <c r="AA343" s="219"/>
    </row>
    <row r="344" spans="1:33" ht="20.100000000000001" customHeight="1" x14ac:dyDescent="0.25">
      <c r="A344" s="46" t="s">
        <v>243</v>
      </c>
      <c r="B344" s="46"/>
      <c r="C344" s="46"/>
      <c r="D344" s="46"/>
      <c r="E344" s="46"/>
      <c r="F344" s="46"/>
      <c r="G344" s="46"/>
      <c r="H344" s="46"/>
      <c r="I344" s="46"/>
      <c r="J344" s="46"/>
      <c r="K344" s="46"/>
      <c r="L344" s="46"/>
      <c r="M344" s="46"/>
      <c r="N344" s="46"/>
      <c r="O344" s="46"/>
      <c r="P344" s="46"/>
      <c r="Q344" s="46"/>
      <c r="R344" s="46"/>
      <c r="AA344" s="219"/>
    </row>
    <row r="345" spans="1:33" ht="20.100000000000001" customHeight="1" x14ac:dyDescent="0.25">
      <c r="AA345" s="219"/>
    </row>
    <row r="346" spans="1:33" ht="20.100000000000001" customHeight="1" x14ac:dyDescent="0.25">
      <c r="A346" s="75" t="s">
        <v>244</v>
      </c>
      <c r="B346" s="75"/>
      <c r="C346" s="75"/>
      <c r="D346" s="75"/>
      <c r="E346" s="75"/>
      <c r="F346" s="75"/>
      <c r="G346" s="75"/>
      <c r="H346" s="75"/>
      <c r="I346" s="75"/>
      <c r="J346" s="75"/>
      <c r="K346" s="75"/>
      <c r="L346" s="75"/>
      <c r="M346" s="75"/>
      <c r="N346" s="75"/>
      <c r="O346" s="75"/>
      <c r="P346" s="75"/>
      <c r="Q346" s="75"/>
      <c r="R346" s="75"/>
      <c r="AA346" s="219"/>
    </row>
    <row r="347" spans="1:33" ht="20.100000000000001" customHeight="1" x14ac:dyDescent="0.25">
      <c r="A347" s="75"/>
      <c r="B347" s="75"/>
      <c r="C347" s="75"/>
      <c r="D347" s="75"/>
      <c r="E347" s="75"/>
      <c r="F347" s="75"/>
      <c r="G347" s="75"/>
      <c r="H347" s="75"/>
      <c r="I347" s="75"/>
      <c r="J347" s="75"/>
      <c r="K347" s="75"/>
      <c r="L347" s="75"/>
      <c r="M347" s="75"/>
      <c r="N347" s="75"/>
      <c r="O347" s="75"/>
      <c r="P347" s="75"/>
      <c r="Q347" s="75"/>
      <c r="R347" s="75"/>
      <c r="AA347" s="219"/>
    </row>
    <row r="348" spans="1:33" ht="20.100000000000001" customHeight="1" x14ac:dyDescent="0.25">
      <c r="A348" s="75"/>
      <c r="B348" s="75"/>
      <c r="C348" s="75"/>
      <c r="D348" s="75"/>
      <c r="E348" s="75"/>
      <c r="F348" s="75"/>
      <c r="G348" s="75"/>
      <c r="H348" s="75"/>
      <c r="I348" s="75"/>
      <c r="J348" s="75"/>
      <c r="K348" s="75"/>
      <c r="L348" s="75"/>
      <c r="M348" s="75"/>
      <c r="N348" s="75"/>
      <c r="O348" s="75"/>
      <c r="P348" s="75"/>
      <c r="Q348" s="75"/>
      <c r="R348" s="75"/>
      <c r="AA348" s="219"/>
    </row>
    <row r="349" spans="1:33" ht="20.100000000000001" customHeight="1" x14ac:dyDescent="0.25">
      <c r="AA349" s="219"/>
    </row>
    <row r="350" spans="1:33" ht="20.100000000000001" customHeight="1" x14ac:dyDescent="0.25">
      <c r="A350" s="22" t="s">
        <v>245</v>
      </c>
      <c r="B350" s="22"/>
      <c r="C350" s="22"/>
      <c r="D350" s="22" t="s">
        <v>246</v>
      </c>
      <c r="E350" s="22"/>
      <c r="F350" s="22"/>
      <c r="G350" s="22"/>
      <c r="H350" s="22"/>
      <c r="I350" s="22"/>
      <c r="J350" s="22" t="s">
        <v>247</v>
      </c>
      <c r="K350" s="22"/>
      <c r="L350" s="22"/>
      <c r="M350" s="22"/>
      <c r="N350" s="248"/>
      <c r="O350" s="77" t="s">
        <v>248</v>
      </c>
      <c r="P350" s="77"/>
      <c r="Q350" s="77"/>
      <c r="R350" s="77"/>
      <c r="T350" s="208" t="s">
        <v>246</v>
      </c>
      <c r="U350" s="208" t="s">
        <v>250</v>
      </c>
      <c r="V350" s="208" t="s">
        <v>286</v>
      </c>
      <c r="AA350" s="219"/>
    </row>
    <row r="351" spans="1:33" ht="20.100000000000001" customHeight="1" x14ac:dyDescent="0.25">
      <c r="A351" s="27" t="s">
        <v>249</v>
      </c>
      <c r="B351" s="27"/>
      <c r="C351" s="27"/>
      <c r="D351" s="72" t="s">
        <v>250</v>
      </c>
      <c r="E351" s="72"/>
      <c r="F351" s="72"/>
      <c r="G351" s="72"/>
      <c r="H351" s="72"/>
      <c r="I351" s="72"/>
      <c r="J351" s="27" t="s">
        <v>251</v>
      </c>
      <c r="K351" s="27"/>
      <c r="L351" s="27"/>
      <c r="M351" s="27"/>
      <c r="N351" s="246"/>
      <c r="O351" s="27" t="s">
        <v>289</v>
      </c>
      <c r="P351" s="27"/>
      <c r="Q351" s="27"/>
      <c r="R351" s="27"/>
      <c r="T351" s="208" t="s">
        <v>280</v>
      </c>
      <c r="U351" s="208" t="s">
        <v>277</v>
      </c>
      <c r="V351" s="208" t="s">
        <v>248</v>
      </c>
      <c r="AA351" s="219"/>
    </row>
    <row r="352" spans="1:33" ht="20.100000000000001" customHeight="1" x14ac:dyDescent="0.25">
      <c r="A352" s="27" t="s">
        <v>252</v>
      </c>
      <c r="B352" s="27"/>
      <c r="C352" s="27"/>
      <c r="D352" s="27"/>
      <c r="E352" s="27"/>
      <c r="F352" s="27"/>
      <c r="G352" s="27"/>
      <c r="H352" s="27"/>
      <c r="I352" s="27"/>
      <c r="J352" s="27"/>
      <c r="K352" s="27"/>
      <c r="L352" s="89">
        <v>2545.33</v>
      </c>
      <c r="M352" s="89"/>
      <c r="N352" s="89"/>
      <c r="O352" s="89"/>
      <c r="P352" s="89"/>
      <c r="Q352" s="89"/>
      <c r="R352" s="89"/>
      <c r="T352" s="209" t="s">
        <v>281</v>
      </c>
      <c r="U352" s="209" t="s">
        <v>282</v>
      </c>
      <c r="V352" s="209" t="s">
        <v>287</v>
      </c>
      <c r="AA352" s="219"/>
    </row>
    <row r="353" spans="1:27" ht="20.100000000000001" customHeight="1" x14ac:dyDescent="0.25">
      <c r="L353" s="1"/>
      <c r="M353" s="1"/>
      <c r="N353" s="1"/>
      <c r="O353" s="1"/>
      <c r="P353" s="1"/>
      <c r="Q353" s="1"/>
      <c r="R353" s="1"/>
      <c r="T353" s="208" t="s">
        <v>274</v>
      </c>
      <c r="U353" s="208" t="s">
        <v>276</v>
      </c>
      <c r="V353" s="208" t="s">
        <v>288</v>
      </c>
      <c r="AA353" s="219"/>
    </row>
    <row r="354" spans="1:27" ht="20.100000000000001" customHeight="1" x14ac:dyDescent="0.25">
      <c r="A354" s="87" t="s">
        <v>313</v>
      </c>
      <c r="B354" s="87"/>
      <c r="C354" s="87"/>
      <c r="D354" s="87"/>
      <c r="E354" s="87"/>
      <c r="F354" s="87"/>
      <c r="G354" s="87"/>
      <c r="H354" s="87"/>
      <c r="I354" s="87"/>
      <c r="J354" s="87"/>
      <c r="K354" s="87"/>
      <c r="L354" s="87"/>
      <c r="M354" s="87"/>
      <c r="N354" s="87"/>
      <c r="O354" s="87"/>
      <c r="P354" s="87"/>
      <c r="Q354" s="87"/>
      <c r="R354" s="87"/>
      <c r="T354" s="208" t="s">
        <v>275</v>
      </c>
      <c r="U354" s="208" t="s">
        <v>283</v>
      </c>
      <c r="AA354" s="219"/>
    </row>
    <row r="355" spans="1:27" ht="20.100000000000001" customHeight="1" x14ac:dyDescent="0.25">
      <c r="A355" s="87" t="s">
        <v>314</v>
      </c>
      <c r="B355" s="87"/>
      <c r="C355" s="87"/>
      <c r="D355" s="87"/>
      <c r="E355" s="87"/>
      <c r="F355" s="87"/>
      <c r="G355" s="87"/>
      <c r="H355" s="87"/>
      <c r="I355" s="87"/>
      <c r="J355" s="87"/>
      <c r="K355" s="87"/>
      <c r="L355" s="87"/>
      <c r="M355" s="87"/>
      <c r="N355" s="87"/>
      <c r="O355" s="87"/>
      <c r="P355" s="87"/>
      <c r="Q355" s="87"/>
      <c r="R355" s="87"/>
      <c r="U355" s="208" t="s">
        <v>284</v>
      </c>
      <c r="AA355" s="219"/>
    </row>
    <row r="356" spans="1:27" ht="20.100000000000001" customHeight="1" x14ac:dyDescent="0.25">
      <c r="A356" s="87"/>
      <c r="B356" s="87"/>
      <c r="C356" s="87"/>
      <c r="D356" s="87"/>
      <c r="E356" s="87"/>
      <c r="F356" s="87"/>
      <c r="G356" s="87"/>
      <c r="H356" s="87"/>
      <c r="I356" s="87"/>
      <c r="J356" s="87"/>
      <c r="K356" s="87"/>
      <c r="L356" s="87"/>
      <c r="M356" s="87"/>
      <c r="N356" s="87"/>
      <c r="O356" s="87"/>
      <c r="P356" s="87"/>
      <c r="Q356" s="87"/>
      <c r="R356" s="87"/>
      <c r="U356" s="208" t="s">
        <v>285</v>
      </c>
      <c r="AA356" s="219"/>
    </row>
    <row r="357" spans="1:27" ht="20.100000000000001" customHeight="1" x14ac:dyDescent="0.25">
      <c r="A357" s="87"/>
      <c r="B357" s="87"/>
      <c r="C357" s="87"/>
      <c r="D357" s="87"/>
      <c r="E357" s="87"/>
      <c r="F357" s="87"/>
      <c r="G357" s="87"/>
      <c r="H357" s="87"/>
      <c r="I357" s="87"/>
      <c r="J357" s="87"/>
      <c r="K357" s="87"/>
      <c r="L357" s="87"/>
      <c r="M357" s="87"/>
      <c r="N357" s="87"/>
      <c r="O357" s="87"/>
      <c r="P357" s="87"/>
      <c r="Q357" s="87"/>
      <c r="R357" s="87"/>
      <c r="U357" s="208" t="s">
        <v>279</v>
      </c>
      <c r="AA357" s="219"/>
    </row>
    <row r="358" spans="1:27" ht="20.100000000000001" customHeight="1" x14ac:dyDescent="0.25">
      <c r="A358" s="87"/>
      <c r="B358" s="87"/>
      <c r="C358" s="87"/>
      <c r="D358" s="87"/>
      <c r="E358" s="87"/>
      <c r="F358" s="87"/>
      <c r="G358" s="87"/>
      <c r="H358" s="87"/>
      <c r="I358" s="87"/>
      <c r="J358" s="87"/>
      <c r="K358" s="87"/>
      <c r="L358" s="87"/>
      <c r="M358" s="87"/>
      <c r="N358" s="87"/>
      <c r="O358" s="87"/>
      <c r="P358" s="87"/>
      <c r="Q358" s="87"/>
      <c r="R358" s="87"/>
      <c r="U358" s="208" t="s">
        <v>278</v>
      </c>
      <c r="AA358" s="219"/>
    </row>
    <row r="359" spans="1:27" ht="20.100000000000001" customHeight="1" x14ac:dyDescent="0.25">
      <c r="A359" s="87"/>
      <c r="B359" s="87"/>
      <c r="C359" s="87"/>
      <c r="D359" s="87"/>
      <c r="E359" s="87"/>
      <c r="F359" s="87"/>
      <c r="G359" s="87"/>
      <c r="H359" s="87"/>
      <c r="I359" s="87"/>
      <c r="J359" s="87"/>
      <c r="K359" s="87"/>
      <c r="L359" s="87"/>
      <c r="M359" s="87"/>
      <c r="N359" s="87"/>
      <c r="O359" s="87"/>
      <c r="P359" s="87"/>
      <c r="Q359" s="87"/>
      <c r="R359" s="87"/>
      <c r="AA359" s="219"/>
    </row>
    <row r="360" spans="1:27" ht="20.100000000000001" customHeight="1" x14ac:dyDescent="0.25">
      <c r="A360" s="289" t="s">
        <v>5</v>
      </c>
      <c r="B360" s="88" t="s">
        <v>64</v>
      </c>
      <c r="C360" s="88"/>
      <c r="D360" s="88"/>
      <c r="E360" s="88"/>
      <c r="F360" s="88"/>
      <c r="G360" s="88"/>
      <c r="H360" s="88"/>
      <c r="I360" s="88"/>
      <c r="J360" s="88"/>
      <c r="K360" s="88" t="s">
        <v>315</v>
      </c>
      <c r="L360" s="88"/>
      <c r="M360" s="88" t="s">
        <v>316</v>
      </c>
      <c r="N360" s="88"/>
      <c r="O360" s="88" t="s">
        <v>182</v>
      </c>
      <c r="P360" s="88"/>
      <c r="Q360" s="88" t="s">
        <v>317</v>
      </c>
      <c r="R360" s="88"/>
      <c r="AA360" s="219"/>
    </row>
    <row r="361" spans="1:27" ht="20.100000000000001" customHeight="1" x14ac:dyDescent="0.25">
      <c r="A361" s="290" t="s">
        <v>318</v>
      </c>
      <c r="B361" s="90" t="s">
        <v>319</v>
      </c>
      <c r="C361" s="90"/>
      <c r="D361" s="90"/>
      <c r="E361" s="90"/>
      <c r="F361" s="90"/>
      <c r="G361" s="90"/>
      <c r="H361" s="90"/>
      <c r="I361" s="90"/>
      <c r="J361" s="90"/>
      <c r="K361" s="91">
        <v>0</v>
      </c>
      <c r="L361" s="91"/>
      <c r="M361" s="92">
        <f>K361/$K$377</f>
        <v>0</v>
      </c>
      <c r="N361" s="92"/>
      <c r="O361" s="93">
        <v>0.75</v>
      </c>
      <c r="P361" s="93"/>
      <c r="Q361" s="93">
        <f t="shared" ref="Q361:Q370" si="27">K361*O361</f>
        <v>0</v>
      </c>
      <c r="R361" s="93"/>
      <c r="AA361" s="219"/>
    </row>
    <row r="362" spans="1:27" ht="20.100000000000001" customHeight="1" x14ac:dyDescent="0.25">
      <c r="A362" s="291" t="s">
        <v>320</v>
      </c>
      <c r="B362" s="78" t="s">
        <v>321</v>
      </c>
      <c r="C362" s="78"/>
      <c r="D362" s="78"/>
      <c r="E362" s="78"/>
      <c r="F362" s="78"/>
      <c r="G362" s="78"/>
      <c r="H362" s="78"/>
      <c r="I362" s="78"/>
      <c r="J362" s="78"/>
      <c r="K362" s="79">
        <v>149</v>
      </c>
      <c r="L362" s="79"/>
      <c r="M362" s="80">
        <f t="shared" ref="M362:M375" si="28">K362/$K$377</f>
        <v>0.49666666666666665</v>
      </c>
      <c r="N362" s="80"/>
      <c r="O362" s="81">
        <v>1</v>
      </c>
      <c r="P362" s="81"/>
      <c r="Q362" s="81">
        <f t="shared" si="27"/>
        <v>149</v>
      </c>
      <c r="R362" s="81"/>
      <c r="AA362" s="219"/>
    </row>
    <row r="363" spans="1:27" ht="20.100000000000001" customHeight="1" x14ac:dyDescent="0.25">
      <c r="A363" s="291" t="s">
        <v>322</v>
      </c>
      <c r="B363" s="78" t="s">
        <v>323</v>
      </c>
      <c r="C363" s="78"/>
      <c r="D363" s="78"/>
      <c r="E363" s="78"/>
      <c r="F363" s="78"/>
      <c r="G363" s="78"/>
      <c r="H363" s="78"/>
      <c r="I363" s="78"/>
      <c r="J363" s="78"/>
      <c r="K363" s="79">
        <v>12</v>
      </c>
      <c r="L363" s="79"/>
      <c r="M363" s="80">
        <f t="shared" si="28"/>
        <v>0.04</v>
      </c>
      <c r="N363" s="80"/>
      <c r="O363" s="81">
        <v>1</v>
      </c>
      <c r="P363" s="81"/>
      <c r="Q363" s="81">
        <f t="shared" si="27"/>
        <v>12</v>
      </c>
      <c r="R363" s="81"/>
      <c r="AA363" s="219"/>
    </row>
    <row r="364" spans="1:27" ht="20.100000000000001" customHeight="1" x14ac:dyDescent="0.25">
      <c r="A364" s="291" t="s">
        <v>324</v>
      </c>
      <c r="B364" s="78" t="s">
        <v>325</v>
      </c>
      <c r="C364" s="78"/>
      <c r="D364" s="78"/>
      <c r="E364" s="78"/>
      <c r="F364" s="78"/>
      <c r="G364" s="78"/>
      <c r="H364" s="78"/>
      <c r="I364" s="78"/>
      <c r="J364" s="78"/>
      <c r="K364" s="79">
        <v>0</v>
      </c>
      <c r="L364" s="79"/>
      <c r="M364" s="80">
        <f t="shared" si="28"/>
        <v>0</v>
      </c>
      <c r="N364" s="80"/>
      <c r="O364" s="81">
        <v>0.9</v>
      </c>
      <c r="P364" s="81"/>
      <c r="Q364" s="81">
        <f t="shared" si="27"/>
        <v>0</v>
      </c>
      <c r="R364" s="81"/>
      <c r="AA364" s="219"/>
    </row>
    <row r="365" spans="1:27" ht="20.100000000000001" customHeight="1" x14ac:dyDescent="0.25">
      <c r="A365" s="291" t="s">
        <v>326</v>
      </c>
      <c r="B365" s="78" t="s">
        <v>327</v>
      </c>
      <c r="C365" s="78"/>
      <c r="D365" s="78"/>
      <c r="E365" s="78"/>
      <c r="F365" s="78"/>
      <c r="G365" s="78"/>
      <c r="H365" s="78"/>
      <c r="I365" s="78"/>
      <c r="J365" s="78"/>
      <c r="K365" s="79">
        <v>0</v>
      </c>
      <c r="L365" s="79"/>
      <c r="M365" s="80">
        <f t="shared" si="28"/>
        <v>0</v>
      </c>
      <c r="N365" s="80"/>
      <c r="O365" s="81">
        <v>0.6</v>
      </c>
      <c r="P365" s="81"/>
      <c r="Q365" s="81">
        <f t="shared" si="27"/>
        <v>0</v>
      </c>
      <c r="R365" s="81"/>
      <c r="AA365" s="219"/>
    </row>
    <row r="366" spans="1:27" ht="20.100000000000001" customHeight="1" x14ac:dyDescent="0.25">
      <c r="A366" s="291" t="s">
        <v>328</v>
      </c>
      <c r="B366" s="78" t="s">
        <v>329</v>
      </c>
      <c r="C366" s="78"/>
      <c r="D366" s="78"/>
      <c r="E366" s="78"/>
      <c r="F366" s="78"/>
      <c r="G366" s="78"/>
      <c r="H366" s="78"/>
      <c r="I366" s="78"/>
      <c r="J366" s="78"/>
      <c r="K366" s="79">
        <v>22</v>
      </c>
      <c r="L366" s="79"/>
      <c r="M366" s="80">
        <f t="shared" si="28"/>
        <v>7.3333333333333334E-2</v>
      </c>
      <c r="N366" s="80"/>
      <c r="O366" s="81">
        <v>1</v>
      </c>
      <c r="P366" s="81"/>
      <c r="Q366" s="81">
        <f t="shared" si="27"/>
        <v>22</v>
      </c>
      <c r="R366" s="81"/>
      <c r="AA366" s="219"/>
    </row>
    <row r="367" spans="1:27" ht="20.100000000000001" customHeight="1" x14ac:dyDescent="0.25">
      <c r="A367" s="291" t="s">
        <v>330</v>
      </c>
      <c r="B367" s="78" t="s">
        <v>331</v>
      </c>
      <c r="C367" s="78"/>
      <c r="D367" s="78"/>
      <c r="E367" s="78"/>
      <c r="F367" s="78"/>
      <c r="G367" s="78"/>
      <c r="H367" s="78"/>
      <c r="I367" s="78"/>
      <c r="J367" s="78"/>
      <c r="K367" s="79">
        <v>0</v>
      </c>
      <c r="L367" s="79"/>
      <c r="M367" s="80">
        <f t="shared" si="28"/>
        <v>0</v>
      </c>
      <c r="N367" s="80"/>
      <c r="O367" s="81">
        <v>0.6</v>
      </c>
      <c r="P367" s="81"/>
      <c r="Q367" s="81">
        <f t="shared" si="27"/>
        <v>0</v>
      </c>
      <c r="R367" s="81"/>
      <c r="AA367" s="219"/>
    </row>
    <row r="368" spans="1:27" ht="20.100000000000001" customHeight="1" x14ac:dyDescent="0.25">
      <c r="A368" s="291" t="s">
        <v>332</v>
      </c>
      <c r="B368" s="78" t="s">
        <v>333</v>
      </c>
      <c r="C368" s="78"/>
      <c r="D368" s="78"/>
      <c r="E368" s="78"/>
      <c r="F368" s="78"/>
      <c r="G368" s="78"/>
      <c r="H368" s="78"/>
      <c r="I368" s="78"/>
      <c r="J368" s="78"/>
      <c r="K368" s="79">
        <v>0</v>
      </c>
      <c r="L368" s="79"/>
      <c r="M368" s="80">
        <f t="shared" si="28"/>
        <v>0</v>
      </c>
      <c r="N368" s="80"/>
      <c r="O368" s="81">
        <v>0.1</v>
      </c>
      <c r="P368" s="81"/>
      <c r="Q368" s="81">
        <f t="shared" si="27"/>
        <v>0</v>
      </c>
      <c r="R368" s="81"/>
      <c r="AA368" s="219"/>
    </row>
    <row r="369" spans="1:27" ht="20.100000000000001" customHeight="1" x14ac:dyDescent="0.25">
      <c r="A369" s="291" t="s">
        <v>334</v>
      </c>
      <c r="B369" s="78" t="s">
        <v>335</v>
      </c>
      <c r="C369" s="78"/>
      <c r="D369" s="78"/>
      <c r="E369" s="78"/>
      <c r="F369" s="78"/>
      <c r="G369" s="78"/>
      <c r="H369" s="78"/>
      <c r="I369" s="78"/>
      <c r="J369" s="78"/>
      <c r="K369" s="79">
        <v>85</v>
      </c>
      <c r="L369" s="79"/>
      <c r="M369" s="80">
        <f t="shared" si="28"/>
        <v>0.28333333333333333</v>
      </c>
      <c r="N369" s="80"/>
      <c r="O369" s="81">
        <v>0</v>
      </c>
      <c r="P369" s="81"/>
      <c r="Q369" s="81">
        <f t="shared" si="27"/>
        <v>0</v>
      </c>
      <c r="R369" s="81"/>
      <c r="AA369" s="219"/>
    </row>
    <row r="370" spans="1:27" ht="20.100000000000001" customHeight="1" x14ac:dyDescent="0.25">
      <c r="A370" s="292" t="s">
        <v>336</v>
      </c>
      <c r="B370" s="78" t="s">
        <v>337</v>
      </c>
      <c r="C370" s="78"/>
      <c r="D370" s="78"/>
      <c r="E370" s="78"/>
      <c r="F370" s="78"/>
      <c r="G370" s="78"/>
      <c r="H370" s="78"/>
      <c r="I370" s="78"/>
      <c r="J370" s="78"/>
      <c r="K370" s="85">
        <v>12</v>
      </c>
      <c r="L370" s="85"/>
      <c r="M370" s="80">
        <f t="shared" si="28"/>
        <v>0.04</v>
      </c>
      <c r="N370" s="80"/>
      <c r="O370" s="85">
        <v>0.5</v>
      </c>
      <c r="P370" s="85"/>
      <c r="Q370" s="86">
        <f t="shared" si="27"/>
        <v>6</v>
      </c>
      <c r="R370" s="86"/>
      <c r="AA370" s="219"/>
    </row>
    <row r="371" spans="1:27" ht="20.100000000000001" customHeight="1" x14ac:dyDescent="0.25">
      <c r="A371" s="291" t="s">
        <v>338</v>
      </c>
      <c r="B371" s="78" t="s">
        <v>339</v>
      </c>
      <c r="C371" s="78"/>
      <c r="D371" s="78"/>
      <c r="E371" s="78"/>
      <c r="F371" s="78"/>
      <c r="G371" s="78"/>
      <c r="H371" s="78"/>
      <c r="I371" s="78"/>
      <c r="J371" s="78"/>
      <c r="K371" s="79">
        <v>0</v>
      </c>
      <c r="L371" s="79"/>
      <c r="M371" s="80">
        <f t="shared" si="28"/>
        <v>0</v>
      </c>
      <c r="N371" s="80"/>
      <c r="O371" s="81">
        <v>0.75</v>
      </c>
      <c r="P371" s="81"/>
      <c r="Q371" s="81">
        <f>K371*O371</f>
        <v>0</v>
      </c>
      <c r="R371" s="81"/>
      <c r="AA371" s="219"/>
    </row>
    <row r="372" spans="1:27" ht="20.100000000000001" customHeight="1" x14ac:dyDescent="0.25">
      <c r="A372" s="291" t="s">
        <v>340</v>
      </c>
      <c r="B372" s="78" t="s">
        <v>341</v>
      </c>
      <c r="C372" s="78"/>
      <c r="D372" s="78"/>
      <c r="E372" s="78"/>
      <c r="F372" s="78"/>
      <c r="G372" s="78"/>
      <c r="H372" s="78"/>
      <c r="I372" s="78"/>
      <c r="J372" s="78"/>
      <c r="K372" s="79">
        <v>0</v>
      </c>
      <c r="L372" s="79"/>
      <c r="M372" s="80">
        <f t="shared" si="28"/>
        <v>0</v>
      </c>
      <c r="N372" s="80"/>
      <c r="O372" s="81">
        <v>0.75</v>
      </c>
      <c r="P372" s="81"/>
      <c r="Q372" s="81">
        <f>K372*O372</f>
        <v>0</v>
      </c>
      <c r="R372" s="81"/>
      <c r="AA372" s="219"/>
    </row>
    <row r="373" spans="1:27" ht="20.100000000000001" customHeight="1" x14ac:dyDescent="0.25">
      <c r="A373" s="291" t="s">
        <v>342</v>
      </c>
      <c r="B373" s="78" t="s">
        <v>343</v>
      </c>
      <c r="C373" s="78"/>
      <c r="D373" s="78"/>
      <c r="E373" s="78"/>
      <c r="F373" s="78"/>
      <c r="G373" s="78"/>
      <c r="H373" s="78"/>
      <c r="I373" s="78"/>
      <c r="J373" s="78"/>
      <c r="K373" s="79">
        <v>0</v>
      </c>
      <c r="L373" s="79"/>
      <c r="M373" s="80">
        <f t="shared" si="28"/>
        <v>0</v>
      </c>
      <c r="N373" s="80"/>
      <c r="O373" s="81">
        <v>0.75</v>
      </c>
      <c r="P373" s="81"/>
      <c r="Q373" s="81">
        <f>K373*O373</f>
        <v>0</v>
      </c>
      <c r="R373" s="81"/>
      <c r="AA373" s="219"/>
    </row>
    <row r="374" spans="1:27" ht="20.100000000000001" customHeight="1" x14ac:dyDescent="0.25">
      <c r="A374" s="291" t="s">
        <v>344</v>
      </c>
      <c r="B374" s="78" t="s">
        <v>345</v>
      </c>
      <c r="C374" s="78"/>
      <c r="D374" s="78"/>
      <c r="E374" s="78"/>
      <c r="F374" s="78"/>
      <c r="G374" s="78"/>
      <c r="H374" s="78"/>
      <c r="I374" s="78"/>
      <c r="J374" s="78"/>
      <c r="K374" s="79">
        <v>0</v>
      </c>
      <c r="L374" s="79"/>
      <c r="M374" s="80">
        <f t="shared" si="28"/>
        <v>0</v>
      </c>
      <c r="N374" s="80"/>
      <c r="O374" s="81">
        <v>0.75</v>
      </c>
      <c r="P374" s="81"/>
      <c r="Q374" s="81">
        <f>K374*O374</f>
        <v>0</v>
      </c>
      <c r="R374" s="81"/>
      <c r="AA374" s="219"/>
    </row>
    <row r="375" spans="1:27" ht="20.100000000000001" customHeight="1" x14ac:dyDescent="0.25">
      <c r="A375" s="291" t="s">
        <v>346</v>
      </c>
      <c r="B375" s="78" t="s">
        <v>347</v>
      </c>
      <c r="C375" s="78"/>
      <c r="D375" s="78"/>
      <c r="E375" s="78"/>
      <c r="F375" s="78"/>
      <c r="G375" s="78"/>
      <c r="H375" s="78"/>
      <c r="I375" s="78"/>
      <c r="J375" s="78"/>
      <c r="K375" s="79">
        <v>20</v>
      </c>
      <c r="L375" s="79"/>
      <c r="M375" s="80">
        <f t="shared" si="28"/>
        <v>6.6666666666666666E-2</v>
      </c>
      <c r="N375" s="80"/>
      <c r="O375" s="81">
        <v>0.3</v>
      </c>
      <c r="P375" s="81"/>
      <c r="Q375" s="81">
        <f>K375*O375</f>
        <v>6</v>
      </c>
      <c r="R375" s="81"/>
      <c r="AA375" s="219"/>
    </row>
    <row r="376" spans="1:27" ht="20.100000000000001" customHeight="1" x14ac:dyDescent="0.25">
      <c r="A376" s="293"/>
      <c r="Q376" s="294"/>
      <c r="R376" s="294"/>
      <c r="AA376" s="219"/>
    </row>
    <row r="377" spans="1:27" ht="20.100000000000001" customHeight="1" x14ac:dyDescent="0.25">
      <c r="A377" s="248"/>
      <c r="B377" s="82" t="s">
        <v>349</v>
      </c>
      <c r="C377" s="82"/>
      <c r="D377" s="82"/>
      <c r="E377" s="82"/>
      <c r="F377" s="82"/>
      <c r="G377" s="82"/>
      <c r="H377" s="82"/>
      <c r="I377" s="82"/>
      <c r="J377" s="82"/>
      <c r="K377" s="83">
        <f>SUM(K361:K375)</f>
        <v>300</v>
      </c>
      <c r="L377" s="83"/>
      <c r="M377" s="248"/>
      <c r="N377" s="82" t="s">
        <v>348</v>
      </c>
      <c r="O377" s="82"/>
      <c r="P377" s="82"/>
      <c r="Q377" s="84">
        <f>SUM(Q361:Q375)</f>
        <v>195</v>
      </c>
      <c r="R377" s="84"/>
      <c r="AA377" s="219"/>
    </row>
    <row r="378" spans="1:27" ht="20.100000000000001" customHeight="1" x14ac:dyDescent="0.25">
      <c r="L378" s="1"/>
      <c r="M378" s="1"/>
      <c r="N378" s="1"/>
      <c r="O378" s="1"/>
      <c r="P378" s="1"/>
      <c r="Q378" s="1"/>
      <c r="R378" s="1"/>
      <c r="AA378" s="219"/>
    </row>
    <row r="379" spans="1:27" ht="20.100000000000001" customHeight="1" x14ac:dyDescent="0.25">
      <c r="A379" s="22" t="s">
        <v>252</v>
      </c>
      <c r="B379" s="22"/>
      <c r="C379" s="22"/>
      <c r="D379" s="22"/>
      <c r="E379" s="22"/>
      <c r="F379" s="22"/>
      <c r="G379" s="22"/>
      <c r="H379" s="22"/>
      <c r="I379" s="22"/>
      <c r="J379" s="22"/>
      <c r="K379" s="22"/>
      <c r="L379" s="114">
        <f>L352</f>
        <v>2545.33</v>
      </c>
      <c r="M379" s="114"/>
      <c r="N379" s="114"/>
      <c r="O379" s="114"/>
      <c r="P379" s="114"/>
      <c r="Q379" s="114"/>
      <c r="R379" s="114"/>
      <c r="AA379" s="219"/>
    </row>
    <row r="380" spans="1:27" ht="20.100000000000001" customHeight="1" x14ac:dyDescent="0.25">
      <c r="A380" s="22" t="s">
        <v>253</v>
      </c>
      <c r="B380" s="22"/>
      <c r="C380" s="22"/>
      <c r="D380" s="22"/>
      <c r="E380" s="22"/>
      <c r="F380" s="22"/>
      <c r="G380" s="22"/>
      <c r="H380" s="22"/>
      <c r="I380" s="22"/>
      <c r="J380" s="22"/>
      <c r="K380" s="22"/>
      <c r="L380" s="37">
        <f>Q377</f>
        <v>195</v>
      </c>
      <c r="M380" s="37"/>
      <c r="N380" s="37"/>
      <c r="O380" s="37"/>
      <c r="P380" s="37"/>
      <c r="Q380" s="37"/>
      <c r="R380" s="37"/>
      <c r="T380" s="209"/>
      <c r="U380" s="209"/>
      <c r="AA380" s="219"/>
    </row>
    <row r="381" spans="1:27" ht="20.100000000000001" customHeight="1" x14ac:dyDescent="0.25">
      <c r="A381" s="22" t="s">
        <v>254</v>
      </c>
      <c r="B381" s="22"/>
      <c r="C381" s="22"/>
      <c r="D381" s="22"/>
      <c r="E381" s="22"/>
      <c r="F381" s="22"/>
      <c r="G381" s="22"/>
      <c r="H381" s="22"/>
      <c r="I381" s="22"/>
      <c r="J381" s="22"/>
      <c r="K381" s="22"/>
      <c r="L381" s="114">
        <f>L379*L380</f>
        <v>496339.35</v>
      </c>
      <c r="M381" s="114"/>
      <c r="N381" s="114"/>
      <c r="O381" s="114"/>
      <c r="P381" s="114"/>
      <c r="Q381" s="114"/>
      <c r="R381" s="114"/>
      <c r="T381" s="209"/>
      <c r="U381" s="209"/>
      <c r="AA381" s="219"/>
    </row>
    <row r="382" spans="1:27" ht="20.100000000000001" customHeight="1" x14ac:dyDescent="0.25">
      <c r="T382" s="209"/>
      <c r="U382" s="209"/>
      <c r="AA382" s="219"/>
    </row>
    <row r="383" spans="1:27" ht="20.100000000000001" customHeight="1" x14ac:dyDescent="0.25">
      <c r="A383" s="68" t="s">
        <v>255</v>
      </c>
      <c r="B383" s="68"/>
      <c r="C383" s="68"/>
      <c r="D383" s="68"/>
      <c r="E383" s="68"/>
      <c r="F383" s="68"/>
      <c r="G383" s="68"/>
      <c r="H383" s="68"/>
      <c r="I383" s="68"/>
      <c r="J383" s="68"/>
      <c r="K383" s="68"/>
      <c r="L383" s="68"/>
      <c r="M383" s="68"/>
      <c r="N383" s="68"/>
      <c r="O383" s="68"/>
      <c r="P383" s="68"/>
      <c r="Q383" s="68"/>
      <c r="R383" s="68"/>
      <c r="T383" s="209"/>
      <c r="U383" s="209"/>
      <c r="AA383" s="219"/>
    </row>
    <row r="384" spans="1:27" ht="20.100000000000001" customHeight="1" x14ac:dyDescent="0.25">
      <c r="T384" s="209"/>
      <c r="U384" s="209"/>
      <c r="AA384" s="219"/>
    </row>
    <row r="385" spans="1:27" ht="20.100000000000001" customHeight="1" x14ac:dyDescent="0.25">
      <c r="A385" s="22" t="s">
        <v>256</v>
      </c>
      <c r="B385" s="22"/>
      <c r="C385" s="22"/>
      <c r="D385" s="22"/>
      <c r="E385" s="76">
        <v>25</v>
      </c>
      <c r="F385" s="76"/>
      <c r="G385" s="76"/>
      <c r="H385" s="76"/>
      <c r="AA385" s="219"/>
    </row>
    <row r="386" spans="1:27" ht="20.100000000000001" customHeight="1" x14ac:dyDescent="0.25">
      <c r="A386" s="22" t="s">
        <v>257</v>
      </c>
      <c r="B386" s="22"/>
      <c r="C386" s="22"/>
      <c r="D386" s="22"/>
      <c r="E386" s="57">
        <v>70</v>
      </c>
      <c r="F386" s="57"/>
      <c r="G386" s="57"/>
      <c r="H386" s="57"/>
      <c r="AA386" s="219"/>
    </row>
    <row r="387" spans="1:27" ht="20.100000000000001" customHeight="1" x14ac:dyDescent="0.25">
      <c r="A387" s="27" t="s">
        <v>258</v>
      </c>
      <c r="B387" s="27"/>
      <c r="C387" s="27"/>
      <c r="D387" s="27"/>
      <c r="E387" s="74">
        <f>E385/E386</f>
        <v>0.35714285714285715</v>
      </c>
      <c r="F387" s="74"/>
      <c r="G387" s="74"/>
      <c r="H387" s="74"/>
      <c r="AA387" s="219"/>
    </row>
    <row r="388" spans="1:27" ht="20.100000000000001" customHeight="1" x14ac:dyDescent="0.25">
      <c r="AA388" s="219"/>
    </row>
    <row r="389" spans="1:27" ht="20.100000000000001" customHeight="1" x14ac:dyDescent="0.25">
      <c r="A389" s="34" t="s">
        <v>350</v>
      </c>
      <c r="B389" s="34"/>
      <c r="C389" s="34"/>
      <c r="D389" s="34"/>
      <c r="E389" s="34"/>
      <c r="F389" s="34"/>
      <c r="G389" s="34"/>
      <c r="H389" s="34"/>
      <c r="I389" s="34"/>
      <c r="J389" s="34"/>
      <c r="K389" s="34"/>
      <c r="L389" s="34"/>
      <c r="M389" s="34"/>
      <c r="N389" s="34"/>
      <c r="O389" s="34"/>
      <c r="P389" s="34"/>
      <c r="Q389" s="34"/>
      <c r="R389" s="34"/>
      <c r="S389" s="220"/>
      <c r="T389" s="220"/>
      <c r="AA389" s="219"/>
    </row>
    <row r="390" spans="1:27" ht="20.100000000000001" customHeight="1" x14ac:dyDescent="0.25">
      <c r="A390" s="34"/>
      <c r="B390" s="34"/>
      <c r="C390" s="34"/>
      <c r="D390" s="34"/>
      <c r="E390" s="34"/>
      <c r="F390" s="34"/>
      <c r="G390" s="34"/>
      <c r="H390" s="34"/>
      <c r="I390" s="34"/>
      <c r="J390" s="34"/>
      <c r="K390" s="34"/>
      <c r="L390" s="34"/>
      <c r="M390" s="34"/>
      <c r="N390" s="34"/>
      <c r="O390" s="34"/>
      <c r="P390" s="34"/>
      <c r="Q390" s="34"/>
      <c r="R390" s="34"/>
      <c r="AA390" s="219"/>
    </row>
    <row r="391" spans="1:27" ht="20.100000000000001" customHeight="1" x14ac:dyDescent="0.25">
      <c r="A391" s="277"/>
      <c r="B391" s="277"/>
      <c r="C391" s="277"/>
      <c r="D391" s="277"/>
      <c r="E391" s="277"/>
      <c r="F391" s="277"/>
      <c r="G391" s="277"/>
      <c r="H391" s="277"/>
      <c r="I391" s="277"/>
      <c r="J391" s="277"/>
      <c r="K391" s="277"/>
      <c r="L391" s="277"/>
      <c r="M391" s="277"/>
      <c r="N391" s="277"/>
      <c r="O391" s="277"/>
      <c r="P391" s="277"/>
      <c r="Q391" s="277"/>
      <c r="R391" s="277"/>
      <c r="AA391" s="219"/>
    </row>
    <row r="392" spans="1:27" ht="20.100000000000001" customHeight="1" x14ac:dyDescent="0.25">
      <c r="A392" s="25" t="s">
        <v>5</v>
      </c>
      <c r="B392" s="25"/>
      <c r="C392" s="25" t="s">
        <v>351</v>
      </c>
      <c r="D392" s="25"/>
      <c r="E392" s="25"/>
      <c r="F392" s="25"/>
      <c r="G392" s="25"/>
      <c r="H392" s="25"/>
      <c r="I392" s="25"/>
      <c r="J392" s="25"/>
      <c r="K392" s="25"/>
      <c r="L392" s="25"/>
      <c r="M392" s="25"/>
      <c r="N392" s="25"/>
      <c r="O392" s="25"/>
      <c r="P392" s="25" t="s">
        <v>352</v>
      </c>
      <c r="Q392" s="25"/>
      <c r="R392" s="25"/>
      <c r="S392" s="209"/>
      <c r="T392" s="209"/>
      <c r="AA392" s="219"/>
    </row>
    <row r="393" spans="1:27" ht="20.100000000000001" customHeight="1" x14ac:dyDescent="0.25">
      <c r="A393" s="115">
        <v>1</v>
      </c>
      <c r="B393" s="115"/>
      <c r="C393" s="117" t="s">
        <v>353</v>
      </c>
      <c r="D393" s="117"/>
      <c r="E393" s="117"/>
      <c r="F393" s="117"/>
      <c r="G393" s="117"/>
      <c r="H393" s="117"/>
      <c r="I393" s="117"/>
      <c r="J393" s="117"/>
      <c r="K393" s="117"/>
      <c r="L393" s="117"/>
      <c r="M393" s="117"/>
      <c r="N393" s="117"/>
      <c r="O393" s="117"/>
      <c r="P393" s="116">
        <v>0.04</v>
      </c>
      <c r="Q393" s="116"/>
      <c r="R393" s="116"/>
      <c r="S393" s="209"/>
      <c r="T393" s="209"/>
      <c r="AA393" s="219"/>
    </row>
    <row r="394" spans="1:27" ht="20.100000000000001" customHeight="1" x14ac:dyDescent="0.25">
      <c r="A394" s="97"/>
      <c r="B394" s="97"/>
      <c r="C394" s="104"/>
      <c r="D394" s="104"/>
      <c r="E394" s="104"/>
      <c r="F394" s="104"/>
      <c r="G394" s="104"/>
      <c r="H394" s="104"/>
      <c r="I394" s="104"/>
      <c r="J394" s="104"/>
      <c r="K394" s="104"/>
      <c r="L394" s="104"/>
      <c r="M394" s="104"/>
      <c r="N394" s="104"/>
      <c r="O394" s="104"/>
      <c r="P394" s="106"/>
      <c r="Q394" s="106"/>
      <c r="R394" s="106"/>
      <c r="S394" s="209"/>
      <c r="T394" s="209"/>
      <c r="AA394" s="219"/>
    </row>
    <row r="395" spans="1:27" ht="20.100000000000001" customHeight="1" x14ac:dyDescent="0.25">
      <c r="A395" s="107">
        <v>2</v>
      </c>
      <c r="B395" s="107"/>
      <c r="C395" s="108" t="s">
        <v>354</v>
      </c>
      <c r="D395" s="108"/>
      <c r="E395" s="108"/>
      <c r="F395" s="108"/>
      <c r="G395" s="108"/>
      <c r="H395" s="108"/>
      <c r="I395" s="108"/>
      <c r="J395" s="108"/>
      <c r="K395" s="108"/>
      <c r="L395" s="108"/>
      <c r="M395" s="108"/>
      <c r="N395" s="108"/>
      <c r="O395" s="108"/>
      <c r="P395" s="109">
        <v>7.0000000000000001E-3</v>
      </c>
      <c r="Q395" s="109"/>
      <c r="R395" s="109"/>
      <c r="S395" s="209"/>
      <c r="T395" s="209"/>
      <c r="AA395" s="219"/>
    </row>
    <row r="396" spans="1:27" ht="20.100000000000001" customHeight="1" x14ac:dyDescent="0.25">
      <c r="A396" s="107">
        <v>3</v>
      </c>
      <c r="B396" s="107"/>
      <c r="C396" s="108" t="s">
        <v>355</v>
      </c>
      <c r="D396" s="108"/>
      <c r="E396" s="108"/>
      <c r="F396" s="108"/>
      <c r="G396" s="108"/>
      <c r="H396" s="108"/>
      <c r="I396" s="108"/>
      <c r="J396" s="108"/>
      <c r="K396" s="108"/>
      <c r="L396" s="108"/>
      <c r="M396" s="108"/>
      <c r="N396" s="108"/>
      <c r="O396" s="108"/>
      <c r="P396" s="109">
        <v>0.15</v>
      </c>
      <c r="Q396" s="109"/>
      <c r="R396" s="109"/>
      <c r="S396" s="209"/>
      <c r="T396" s="209"/>
      <c r="AA396" s="219"/>
    </row>
    <row r="397" spans="1:27" ht="20.100000000000001" customHeight="1" x14ac:dyDescent="0.25">
      <c r="A397" s="107">
        <v>4</v>
      </c>
      <c r="B397" s="107"/>
      <c r="C397" s="108" t="s">
        <v>356</v>
      </c>
      <c r="D397" s="108"/>
      <c r="E397" s="108"/>
      <c r="F397" s="108"/>
      <c r="G397" s="108"/>
      <c r="H397" s="108"/>
      <c r="I397" s="108"/>
      <c r="J397" s="108"/>
      <c r="K397" s="108"/>
      <c r="L397" s="108"/>
      <c r="M397" s="108"/>
      <c r="N397" s="108"/>
      <c r="O397" s="108"/>
      <c r="P397" s="109">
        <v>0.1</v>
      </c>
      <c r="Q397" s="109"/>
      <c r="R397" s="109"/>
      <c r="S397" s="209"/>
      <c r="T397" s="209"/>
      <c r="AA397" s="219"/>
    </row>
    <row r="398" spans="1:27" ht="20.100000000000001" customHeight="1" x14ac:dyDescent="0.25">
      <c r="A398" s="107">
        <v>5</v>
      </c>
      <c r="B398" s="107"/>
      <c r="C398" s="108" t="s">
        <v>357</v>
      </c>
      <c r="D398" s="108"/>
      <c r="E398" s="108"/>
      <c r="F398" s="108"/>
      <c r="G398" s="108"/>
      <c r="H398" s="108"/>
      <c r="I398" s="108"/>
      <c r="J398" s="108"/>
      <c r="K398" s="108"/>
      <c r="L398" s="108"/>
      <c r="M398" s="108"/>
      <c r="N398" s="108"/>
      <c r="O398" s="108"/>
      <c r="P398" s="109">
        <v>7.4999999999999997E-2</v>
      </c>
      <c r="Q398" s="109"/>
      <c r="R398" s="109"/>
      <c r="S398" s="209"/>
      <c r="T398" s="209"/>
      <c r="AA398" s="219"/>
    </row>
    <row r="399" spans="1:27" ht="20.100000000000001" customHeight="1" x14ac:dyDescent="0.25">
      <c r="A399" s="107">
        <v>6</v>
      </c>
      <c r="B399" s="107"/>
      <c r="C399" s="108" t="s">
        <v>358</v>
      </c>
      <c r="D399" s="108"/>
      <c r="E399" s="108"/>
      <c r="F399" s="108"/>
      <c r="G399" s="108"/>
      <c r="H399" s="108"/>
      <c r="I399" s="108"/>
      <c r="J399" s="108"/>
      <c r="K399" s="108"/>
      <c r="L399" s="108"/>
      <c r="M399" s="108"/>
      <c r="N399" s="108"/>
      <c r="O399" s="108"/>
      <c r="P399" s="109">
        <v>0.04</v>
      </c>
      <c r="Q399" s="109"/>
      <c r="R399" s="109"/>
      <c r="S399" s="209"/>
      <c r="T399" s="209"/>
      <c r="AA399" s="219"/>
    </row>
    <row r="400" spans="1:27" ht="20.100000000000001" customHeight="1" x14ac:dyDescent="0.25">
      <c r="A400" s="107">
        <v>7</v>
      </c>
      <c r="B400" s="107"/>
      <c r="C400" s="108" t="s">
        <v>359</v>
      </c>
      <c r="D400" s="108"/>
      <c r="E400" s="108"/>
      <c r="F400" s="108"/>
      <c r="G400" s="108"/>
      <c r="H400" s="108"/>
      <c r="I400" s="108"/>
      <c r="J400" s="108"/>
      <c r="K400" s="108"/>
      <c r="L400" s="108"/>
      <c r="M400" s="108"/>
      <c r="N400" s="108"/>
      <c r="O400" s="108"/>
      <c r="P400" s="109">
        <v>0.12</v>
      </c>
      <c r="Q400" s="109"/>
      <c r="R400" s="109"/>
      <c r="S400" s="209"/>
      <c r="T400" s="209"/>
      <c r="AA400" s="219"/>
    </row>
    <row r="401" spans="1:27" ht="20.100000000000001" customHeight="1" x14ac:dyDescent="0.25">
      <c r="A401" s="102">
        <v>8</v>
      </c>
      <c r="B401" s="102"/>
      <c r="C401" s="103" t="s">
        <v>360</v>
      </c>
      <c r="D401" s="103"/>
      <c r="E401" s="103"/>
      <c r="F401" s="103"/>
      <c r="G401" s="103"/>
      <c r="H401" s="103"/>
      <c r="I401" s="103"/>
      <c r="J401" s="103"/>
      <c r="K401" s="103"/>
      <c r="L401" s="103"/>
      <c r="M401" s="103"/>
      <c r="N401" s="103"/>
      <c r="O401" s="103"/>
      <c r="P401" s="105">
        <v>0.08</v>
      </c>
      <c r="Q401" s="105"/>
      <c r="R401" s="105"/>
      <c r="S401" s="209"/>
      <c r="T401" s="209"/>
      <c r="AA401" s="219"/>
    </row>
    <row r="402" spans="1:27" ht="20.100000000000001" customHeight="1" x14ac:dyDescent="0.25">
      <c r="A402" s="97"/>
      <c r="B402" s="97"/>
      <c r="C402" s="104"/>
      <c r="D402" s="104"/>
      <c r="E402" s="104"/>
      <c r="F402" s="104"/>
      <c r="G402" s="104"/>
      <c r="H402" s="104"/>
      <c r="I402" s="104"/>
      <c r="J402" s="104"/>
      <c r="K402" s="104"/>
      <c r="L402" s="104"/>
      <c r="M402" s="104"/>
      <c r="N402" s="104"/>
      <c r="O402" s="104"/>
      <c r="P402" s="106"/>
      <c r="Q402" s="106"/>
      <c r="R402" s="106"/>
      <c r="S402" s="209"/>
      <c r="T402" s="209"/>
      <c r="AA402" s="219"/>
    </row>
    <row r="403" spans="1:27" ht="20.100000000000001" customHeight="1" x14ac:dyDescent="0.25">
      <c r="A403" s="107">
        <v>9</v>
      </c>
      <c r="B403" s="107"/>
      <c r="C403" s="108" t="s">
        <v>361</v>
      </c>
      <c r="D403" s="108"/>
      <c r="E403" s="108"/>
      <c r="F403" s="108"/>
      <c r="G403" s="108"/>
      <c r="H403" s="108"/>
      <c r="I403" s="108"/>
      <c r="J403" s="108"/>
      <c r="K403" s="108"/>
      <c r="L403" s="108"/>
      <c r="M403" s="108"/>
      <c r="N403" s="108"/>
      <c r="O403" s="108"/>
      <c r="P403" s="109">
        <v>7.0000000000000007E-2</v>
      </c>
      <c r="Q403" s="109"/>
      <c r="R403" s="109"/>
      <c r="S403" s="209"/>
      <c r="T403" s="209"/>
      <c r="AA403" s="219"/>
    </row>
    <row r="404" spans="1:27" ht="20.100000000000001" customHeight="1" x14ac:dyDescent="0.25">
      <c r="A404" s="107">
        <v>10</v>
      </c>
      <c r="B404" s="107"/>
      <c r="C404" s="108" t="s">
        <v>362</v>
      </c>
      <c r="D404" s="108"/>
      <c r="E404" s="108"/>
      <c r="F404" s="108"/>
      <c r="G404" s="108"/>
      <c r="H404" s="108"/>
      <c r="I404" s="108"/>
      <c r="J404" s="108"/>
      <c r="K404" s="108"/>
      <c r="L404" s="108"/>
      <c r="M404" s="108"/>
      <c r="N404" s="108"/>
      <c r="O404" s="108"/>
      <c r="P404" s="109">
        <v>0.03</v>
      </c>
      <c r="Q404" s="109"/>
      <c r="R404" s="109"/>
      <c r="S404" s="209"/>
      <c r="T404" s="209"/>
      <c r="AA404" s="219"/>
    </row>
    <row r="405" spans="1:27" ht="20.100000000000001" customHeight="1" x14ac:dyDescent="0.25">
      <c r="A405" s="107">
        <v>11</v>
      </c>
      <c r="B405" s="107"/>
      <c r="C405" s="108" t="s">
        <v>363</v>
      </c>
      <c r="D405" s="108"/>
      <c r="E405" s="108"/>
      <c r="F405" s="108"/>
      <c r="G405" s="108"/>
      <c r="H405" s="108"/>
      <c r="I405" s="108"/>
      <c r="J405" s="108"/>
      <c r="K405" s="108"/>
      <c r="L405" s="108"/>
      <c r="M405" s="108"/>
      <c r="N405" s="108"/>
      <c r="O405" s="108"/>
      <c r="P405" s="109">
        <v>4.4999999999999998E-2</v>
      </c>
      <c r="Q405" s="109"/>
      <c r="R405" s="109"/>
      <c r="S405" s="209"/>
      <c r="T405" s="209"/>
      <c r="AA405" s="219"/>
    </row>
    <row r="406" spans="1:27" ht="20.100000000000001" customHeight="1" x14ac:dyDescent="0.25">
      <c r="A406" s="107">
        <v>12</v>
      </c>
      <c r="B406" s="107"/>
      <c r="C406" s="108" t="s">
        <v>364</v>
      </c>
      <c r="D406" s="108"/>
      <c r="E406" s="108"/>
      <c r="F406" s="108"/>
      <c r="G406" s="108"/>
      <c r="H406" s="108"/>
      <c r="I406" s="108"/>
      <c r="J406" s="108"/>
      <c r="K406" s="108"/>
      <c r="L406" s="108"/>
      <c r="M406" s="108"/>
      <c r="N406" s="108"/>
      <c r="O406" s="108"/>
      <c r="P406" s="109">
        <v>0.01</v>
      </c>
      <c r="Q406" s="109"/>
      <c r="R406" s="109"/>
      <c r="S406" s="209"/>
      <c r="T406" s="209"/>
      <c r="AA406" s="219"/>
    </row>
    <row r="407" spans="1:27" ht="20.100000000000001" customHeight="1" x14ac:dyDescent="0.25">
      <c r="A407" s="107">
        <v>13</v>
      </c>
      <c r="B407" s="107"/>
      <c r="C407" s="108" t="s">
        <v>365</v>
      </c>
      <c r="D407" s="108"/>
      <c r="E407" s="108"/>
      <c r="F407" s="108"/>
      <c r="G407" s="108"/>
      <c r="H407" s="108"/>
      <c r="I407" s="108"/>
      <c r="J407" s="108"/>
      <c r="K407" s="108"/>
      <c r="L407" s="108"/>
      <c r="M407" s="108"/>
      <c r="N407" s="108"/>
      <c r="O407" s="108"/>
      <c r="P407" s="109">
        <v>7.0000000000000007E-2</v>
      </c>
      <c r="Q407" s="109"/>
      <c r="R407" s="109"/>
      <c r="S407" s="209"/>
      <c r="T407" s="209"/>
      <c r="AA407" s="219"/>
    </row>
    <row r="408" spans="1:27" ht="20.100000000000001" customHeight="1" x14ac:dyDescent="0.25">
      <c r="A408" s="107">
        <v>14</v>
      </c>
      <c r="B408" s="107"/>
      <c r="C408" s="108" t="s">
        <v>366</v>
      </c>
      <c r="D408" s="108"/>
      <c r="E408" s="108"/>
      <c r="F408" s="108"/>
      <c r="G408" s="108"/>
      <c r="H408" s="108"/>
      <c r="I408" s="108"/>
      <c r="J408" s="108"/>
      <c r="K408" s="108"/>
      <c r="L408" s="108"/>
      <c r="M408" s="108"/>
      <c r="N408" s="108"/>
      <c r="O408" s="108"/>
      <c r="P408" s="109">
        <v>1.4999999999999999E-2</v>
      </c>
      <c r="Q408" s="109"/>
      <c r="R408" s="109"/>
      <c r="S408" s="209"/>
      <c r="T408" s="209"/>
      <c r="AA408" s="219"/>
    </row>
    <row r="409" spans="1:27" ht="20.100000000000001" customHeight="1" x14ac:dyDescent="0.25">
      <c r="A409" s="107">
        <v>15</v>
      </c>
      <c r="B409" s="107"/>
      <c r="C409" s="108" t="s">
        <v>367</v>
      </c>
      <c r="D409" s="108"/>
      <c r="E409" s="108"/>
      <c r="F409" s="108"/>
      <c r="G409" s="108"/>
      <c r="H409" s="108"/>
      <c r="I409" s="108"/>
      <c r="J409" s="108"/>
      <c r="K409" s="108"/>
      <c r="L409" s="108"/>
      <c r="M409" s="108"/>
      <c r="N409" s="108"/>
      <c r="O409" s="108"/>
      <c r="P409" s="109">
        <v>3.3000000000000002E-2</v>
      </c>
      <c r="Q409" s="109"/>
      <c r="R409" s="109"/>
      <c r="S409" s="209"/>
      <c r="T409" s="209"/>
      <c r="AA409" s="219"/>
    </row>
    <row r="410" spans="1:27" ht="20.100000000000001" customHeight="1" x14ac:dyDescent="0.25">
      <c r="A410" s="107">
        <v>16</v>
      </c>
      <c r="B410" s="107"/>
      <c r="C410" s="108" t="s">
        <v>368</v>
      </c>
      <c r="D410" s="108"/>
      <c r="E410" s="108"/>
      <c r="F410" s="108"/>
      <c r="G410" s="108"/>
      <c r="H410" s="108"/>
      <c r="I410" s="108"/>
      <c r="J410" s="108"/>
      <c r="K410" s="108"/>
      <c r="L410" s="108"/>
      <c r="M410" s="108"/>
      <c r="N410" s="108"/>
      <c r="O410" s="108"/>
      <c r="P410" s="109">
        <v>1.7000000000000001E-2</v>
      </c>
      <c r="Q410" s="109"/>
      <c r="R410" s="109"/>
      <c r="S410" s="209"/>
      <c r="T410" s="209"/>
      <c r="AA410" s="219"/>
    </row>
    <row r="411" spans="1:27" ht="20.100000000000001" customHeight="1" x14ac:dyDescent="0.25">
      <c r="A411" s="107">
        <v>17</v>
      </c>
      <c r="B411" s="107"/>
      <c r="C411" s="108" t="s">
        <v>369</v>
      </c>
      <c r="D411" s="108"/>
      <c r="E411" s="108"/>
      <c r="F411" s="108"/>
      <c r="G411" s="108"/>
      <c r="H411" s="108"/>
      <c r="I411" s="108"/>
      <c r="J411" s="108"/>
      <c r="K411" s="108"/>
      <c r="L411" s="108"/>
      <c r="M411" s="108"/>
      <c r="N411" s="108"/>
      <c r="O411" s="108"/>
      <c r="P411" s="109">
        <v>1.4999999999999999E-2</v>
      </c>
      <c r="Q411" s="109"/>
      <c r="R411" s="109"/>
      <c r="S411" s="209"/>
      <c r="T411" s="209"/>
      <c r="AA411" s="219"/>
    </row>
    <row r="412" spans="1:27" ht="20.100000000000001" customHeight="1" x14ac:dyDescent="0.25">
      <c r="A412" s="107">
        <v>18</v>
      </c>
      <c r="B412" s="107"/>
      <c r="C412" s="108" t="s">
        <v>370</v>
      </c>
      <c r="D412" s="108"/>
      <c r="E412" s="108"/>
      <c r="F412" s="108"/>
      <c r="G412" s="108"/>
      <c r="H412" s="108"/>
      <c r="I412" s="108"/>
      <c r="J412" s="108"/>
      <c r="K412" s="108"/>
      <c r="L412" s="108"/>
      <c r="M412" s="108"/>
      <c r="N412" s="108"/>
      <c r="O412" s="108"/>
      <c r="P412" s="109">
        <v>3.5000000000000003E-2</v>
      </c>
      <c r="Q412" s="109"/>
      <c r="R412" s="109"/>
      <c r="S412" s="209"/>
      <c r="T412" s="209"/>
      <c r="AA412" s="219"/>
    </row>
    <row r="413" spans="1:27" ht="20.100000000000001" customHeight="1" x14ac:dyDescent="0.25">
      <c r="A413" s="107">
        <v>19</v>
      </c>
      <c r="B413" s="107"/>
      <c r="C413" s="108" t="s">
        <v>371</v>
      </c>
      <c r="D413" s="108"/>
      <c r="E413" s="108"/>
      <c r="F413" s="108"/>
      <c r="G413" s="108"/>
      <c r="H413" s="108"/>
      <c r="I413" s="108"/>
      <c r="J413" s="108"/>
      <c r="K413" s="108"/>
      <c r="L413" s="108"/>
      <c r="M413" s="108"/>
      <c r="N413" s="108"/>
      <c r="O413" s="108"/>
      <c r="P413" s="109">
        <v>0.01</v>
      </c>
      <c r="Q413" s="109"/>
      <c r="R413" s="109"/>
      <c r="S413" s="209"/>
      <c r="T413" s="209"/>
      <c r="AA413" s="219"/>
    </row>
    <row r="414" spans="1:27" ht="20.100000000000001" customHeight="1" x14ac:dyDescent="0.25">
      <c r="A414" s="102">
        <v>20</v>
      </c>
      <c r="B414" s="102"/>
      <c r="C414" s="103" t="s">
        <v>372</v>
      </c>
      <c r="D414" s="103"/>
      <c r="E414" s="103"/>
      <c r="F414" s="103"/>
      <c r="G414" s="103"/>
      <c r="H414" s="103"/>
      <c r="I414" s="103"/>
      <c r="J414" s="103"/>
      <c r="K414" s="103"/>
      <c r="L414" s="103"/>
      <c r="M414" s="103"/>
      <c r="N414" s="103"/>
      <c r="O414" s="103"/>
      <c r="P414" s="105">
        <v>2.5000000000000001E-2</v>
      </c>
      <c r="Q414" s="105"/>
      <c r="R414" s="105"/>
      <c r="S414" s="209"/>
      <c r="T414" s="209"/>
      <c r="AA414" s="219"/>
    </row>
    <row r="415" spans="1:27" ht="20.100000000000001" customHeight="1" x14ac:dyDescent="0.25">
      <c r="A415" s="97"/>
      <c r="B415" s="97"/>
      <c r="C415" s="104"/>
      <c r="D415" s="104"/>
      <c r="E415" s="104"/>
      <c r="F415" s="104"/>
      <c r="G415" s="104"/>
      <c r="H415" s="104"/>
      <c r="I415" s="104"/>
      <c r="J415" s="104"/>
      <c r="K415" s="104"/>
      <c r="L415" s="104"/>
      <c r="M415" s="104"/>
      <c r="N415" s="104"/>
      <c r="O415" s="104"/>
      <c r="P415" s="106"/>
      <c r="Q415" s="106"/>
      <c r="R415" s="106"/>
      <c r="S415" s="209"/>
      <c r="T415" s="209"/>
      <c r="AA415" s="219"/>
    </row>
    <row r="416" spans="1:27" ht="20.100000000000001" customHeight="1" x14ac:dyDescent="0.25">
      <c r="A416" s="107">
        <v>21</v>
      </c>
      <c r="B416" s="107"/>
      <c r="C416" s="108" t="s">
        <v>373</v>
      </c>
      <c r="D416" s="108"/>
      <c r="E416" s="108"/>
      <c r="F416" s="108"/>
      <c r="G416" s="108"/>
      <c r="H416" s="108"/>
      <c r="I416" s="108"/>
      <c r="J416" s="108"/>
      <c r="K416" s="108"/>
      <c r="L416" s="108"/>
      <c r="M416" s="108"/>
      <c r="N416" s="108"/>
      <c r="O416" s="108"/>
      <c r="P416" s="109">
        <v>1.2999999999999999E-2</v>
      </c>
      <c r="Q416" s="109"/>
      <c r="R416" s="109"/>
      <c r="S416" s="209"/>
      <c r="T416" s="209"/>
      <c r="AA416" s="219"/>
    </row>
    <row r="417" spans="1:27" ht="20.100000000000001" customHeight="1" x14ac:dyDescent="0.25">
      <c r="AA417" s="219"/>
    </row>
    <row r="418" spans="1:27" ht="20.100000000000001" customHeight="1" x14ac:dyDescent="0.25">
      <c r="A418" s="25" t="s">
        <v>5</v>
      </c>
      <c r="B418" s="25"/>
      <c r="C418" s="25" t="s">
        <v>352</v>
      </c>
      <c r="D418" s="25"/>
      <c r="E418" s="25" t="s">
        <v>123</v>
      </c>
      <c r="F418" s="25"/>
      <c r="G418" s="25" t="s">
        <v>64</v>
      </c>
      <c r="H418" s="25"/>
      <c r="I418" s="25"/>
      <c r="J418" s="25"/>
      <c r="K418" s="25"/>
      <c r="L418" s="25"/>
      <c r="M418" s="25" t="s">
        <v>374</v>
      </c>
      <c r="N418" s="25"/>
      <c r="O418" s="25"/>
      <c r="P418" s="25" t="s">
        <v>375</v>
      </c>
      <c r="Q418" s="25"/>
      <c r="R418" s="25"/>
      <c r="AA418" s="219"/>
    </row>
    <row r="419" spans="1:27" ht="20.100000000000001" customHeight="1" x14ac:dyDescent="0.25">
      <c r="A419" s="25"/>
      <c r="B419" s="25"/>
      <c r="C419" s="25"/>
      <c r="D419" s="25"/>
      <c r="E419" s="25"/>
      <c r="F419" s="25"/>
      <c r="G419" s="25"/>
      <c r="H419" s="25"/>
      <c r="I419" s="25"/>
      <c r="J419" s="25"/>
      <c r="K419" s="25"/>
      <c r="L419" s="25"/>
      <c r="M419" s="25"/>
      <c r="N419" s="25"/>
      <c r="O419" s="25"/>
      <c r="P419" s="25"/>
      <c r="Q419" s="25"/>
      <c r="R419" s="25"/>
      <c r="V419" s="208" t="s">
        <v>127</v>
      </c>
      <c r="W419" s="209" t="s">
        <v>290</v>
      </c>
      <c r="X419" s="209">
        <v>0</v>
      </c>
      <c r="AA419" s="219"/>
    </row>
    <row r="420" spans="1:27" ht="20.100000000000001" customHeight="1" x14ac:dyDescent="0.25">
      <c r="A420" s="97">
        <v>1</v>
      </c>
      <c r="B420" s="97"/>
      <c r="C420" s="98">
        <f>P393</f>
        <v>0.04</v>
      </c>
      <c r="D420" s="98"/>
      <c r="E420" s="99" t="s">
        <v>132</v>
      </c>
      <c r="F420" s="99"/>
      <c r="G420" s="19" t="str">
        <f>VLOOKUP(E420,$V$419:$X$427,2,0)</f>
        <v>regular</v>
      </c>
      <c r="H420" s="19"/>
      <c r="I420" s="19"/>
      <c r="J420" s="19"/>
      <c r="K420" s="19"/>
      <c r="L420" s="19"/>
      <c r="M420" s="100">
        <f>VLOOKUP(E420,$V$419:$X$427,3,0)</f>
        <v>2.52</v>
      </c>
      <c r="N420" s="100"/>
      <c r="O420" s="100"/>
      <c r="P420" s="101">
        <f t="shared" ref="P420:P440" si="29">C420*M420</f>
        <v>0.1008</v>
      </c>
      <c r="Q420" s="101"/>
      <c r="R420" s="101"/>
      <c r="V420" s="208" t="s">
        <v>129</v>
      </c>
      <c r="W420" s="209" t="s">
        <v>291</v>
      </c>
      <c r="X420" s="209">
        <v>0.32</v>
      </c>
      <c r="AA420" s="219"/>
    </row>
    <row r="421" spans="1:27" ht="20.100000000000001" customHeight="1" x14ac:dyDescent="0.25">
      <c r="A421" s="97">
        <v>2</v>
      </c>
      <c r="B421" s="97"/>
      <c r="C421" s="98">
        <f t="shared" ref="C421:C427" si="30">P395</f>
        <v>7.0000000000000001E-3</v>
      </c>
      <c r="D421" s="98"/>
      <c r="E421" s="99" t="s">
        <v>134</v>
      </c>
      <c r="F421" s="99"/>
      <c r="G421" s="19" t="str">
        <f t="shared" ref="G421:G440" si="31">VLOOKUP(E421,$V$419:$X$427,2,0)</f>
        <v>entre regular e reparos simples</v>
      </c>
      <c r="H421" s="19"/>
      <c r="I421" s="19"/>
      <c r="J421" s="19"/>
      <c r="K421" s="19"/>
      <c r="L421" s="19"/>
      <c r="M421" s="100">
        <f t="shared" ref="M421:M440" si="32">VLOOKUP(E421,$V$419:$X$427,3,0)</f>
        <v>8.09</v>
      </c>
      <c r="N421" s="100"/>
      <c r="O421" s="100"/>
      <c r="P421" s="101">
        <f t="shared" si="29"/>
        <v>5.663E-2</v>
      </c>
      <c r="Q421" s="101"/>
      <c r="R421" s="101"/>
      <c r="V421" s="208" t="s">
        <v>132</v>
      </c>
      <c r="W421" s="209" t="s">
        <v>47</v>
      </c>
      <c r="X421" s="209">
        <v>2.52</v>
      </c>
      <c r="AA421" s="219"/>
    </row>
    <row r="422" spans="1:27" ht="20.100000000000001" customHeight="1" x14ac:dyDescent="0.25">
      <c r="A422" s="97">
        <v>3</v>
      </c>
      <c r="B422" s="97"/>
      <c r="C422" s="98">
        <f t="shared" si="30"/>
        <v>0.15</v>
      </c>
      <c r="D422" s="98"/>
      <c r="E422" s="99" t="s">
        <v>132</v>
      </c>
      <c r="F422" s="99"/>
      <c r="G422" s="19" t="str">
        <f t="shared" si="31"/>
        <v>regular</v>
      </c>
      <c r="H422" s="19"/>
      <c r="I422" s="19"/>
      <c r="J422" s="19"/>
      <c r="K422" s="19"/>
      <c r="L422" s="19"/>
      <c r="M422" s="100">
        <f t="shared" si="32"/>
        <v>2.52</v>
      </c>
      <c r="N422" s="100"/>
      <c r="O422" s="100"/>
      <c r="P422" s="101">
        <f t="shared" si="29"/>
        <v>0.378</v>
      </c>
      <c r="Q422" s="101"/>
      <c r="R422" s="101"/>
      <c r="V422" s="208" t="s">
        <v>134</v>
      </c>
      <c r="W422" s="209" t="s">
        <v>292</v>
      </c>
      <c r="X422" s="209">
        <v>8.09</v>
      </c>
      <c r="AA422" s="219"/>
    </row>
    <row r="423" spans="1:27" ht="20.100000000000001" customHeight="1" x14ac:dyDescent="0.25">
      <c r="A423" s="97">
        <v>4</v>
      </c>
      <c r="B423" s="97"/>
      <c r="C423" s="98">
        <f t="shared" si="30"/>
        <v>0.1</v>
      </c>
      <c r="D423" s="98"/>
      <c r="E423" s="99" t="s">
        <v>137</v>
      </c>
      <c r="F423" s="99"/>
      <c r="G423" s="19" t="str">
        <f t="shared" si="31"/>
        <v>reparos simples</v>
      </c>
      <c r="H423" s="19"/>
      <c r="I423" s="19"/>
      <c r="J423" s="19"/>
      <c r="K423" s="19"/>
      <c r="L423" s="19"/>
      <c r="M423" s="100">
        <f t="shared" si="32"/>
        <v>18.100000000000001</v>
      </c>
      <c r="N423" s="100"/>
      <c r="O423" s="100"/>
      <c r="P423" s="101">
        <f t="shared" si="29"/>
        <v>1.8100000000000003</v>
      </c>
      <c r="Q423" s="101"/>
      <c r="R423" s="101"/>
      <c r="V423" s="208" t="s">
        <v>137</v>
      </c>
      <c r="W423" s="209" t="s">
        <v>293</v>
      </c>
      <c r="X423" s="209">
        <v>18.100000000000001</v>
      </c>
      <c r="AA423" s="219"/>
    </row>
    <row r="424" spans="1:27" ht="20.100000000000001" customHeight="1" x14ac:dyDescent="0.25">
      <c r="A424" s="97">
        <v>5</v>
      </c>
      <c r="B424" s="97"/>
      <c r="C424" s="98">
        <f t="shared" si="30"/>
        <v>7.4999999999999997E-2</v>
      </c>
      <c r="D424" s="98"/>
      <c r="E424" s="99" t="s">
        <v>132</v>
      </c>
      <c r="F424" s="99"/>
      <c r="G424" s="19" t="str">
        <f t="shared" si="31"/>
        <v>regular</v>
      </c>
      <c r="H424" s="19"/>
      <c r="I424" s="19"/>
      <c r="J424" s="19"/>
      <c r="K424" s="19"/>
      <c r="L424" s="19"/>
      <c r="M424" s="100">
        <f t="shared" si="32"/>
        <v>2.52</v>
      </c>
      <c r="N424" s="100"/>
      <c r="O424" s="100"/>
      <c r="P424" s="101">
        <f t="shared" si="29"/>
        <v>0.189</v>
      </c>
      <c r="Q424" s="101"/>
      <c r="R424" s="101"/>
      <c r="V424" s="208" t="s">
        <v>140</v>
      </c>
      <c r="W424" s="209" t="s">
        <v>297</v>
      </c>
      <c r="X424" s="209">
        <v>33.200000000000003</v>
      </c>
      <c r="AA424" s="219"/>
    </row>
    <row r="425" spans="1:27" ht="20.100000000000001" customHeight="1" x14ac:dyDescent="0.25">
      <c r="A425" s="97">
        <v>6</v>
      </c>
      <c r="B425" s="97"/>
      <c r="C425" s="98">
        <f t="shared" si="30"/>
        <v>0.04</v>
      </c>
      <c r="D425" s="98"/>
      <c r="E425" s="99" t="s">
        <v>129</v>
      </c>
      <c r="F425" s="99"/>
      <c r="G425" s="19" t="str">
        <f t="shared" si="31"/>
        <v>entre novo e regular</v>
      </c>
      <c r="H425" s="19"/>
      <c r="I425" s="19"/>
      <c r="J425" s="19"/>
      <c r="K425" s="19"/>
      <c r="L425" s="19"/>
      <c r="M425" s="100">
        <f t="shared" si="32"/>
        <v>0.32</v>
      </c>
      <c r="N425" s="100"/>
      <c r="O425" s="100"/>
      <c r="P425" s="101">
        <f t="shared" si="29"/>
        <v>1.2800000000000001E-2</v>
      </c>
      <c r="Q425" s="101"/>
      <c r="R425" s="101"/>
      <c r="V425" s="208" t="s">
        <v>143</v>
      </c>
      <c r="W425" s="209" t="s">
        <v>294</v>
      </c>
      <c r="X425" s="209">
        <v>52.6</v>
      </c>
      <c r="AA425" s="219"/>
    </row>
    <row r="426" spans="1:27" ht="20.100000000000001" customHeight="1" x14ac:dyDescent="0.25">
      <c r="A426" s="97">
        <v>7</v>
      </c>
      <c r="B426" s="97"/>
      <c r="C426" s="98">
        <f t="shared" si="30"/>
        <v>0.12</v>
      </c>
      <c r="D426" s="98"/>
      <c r="E426" s="99" t="s">
        <v>140</v>
      </c>
      <c r="F426" s="99"/>
      <c r="G426" s="19" t="str">
        <f t="shared" si="31"/>
        <v>entre reparos simples e importantes</v>
      </c>
      <c r="H426" s="19"/>
      <c r="I426" s="19"/>
      <c r="J426" s="19"/>
      <c r="K426" s="19"/>
      <c r="L426" s="19"/>
      <c r="M426" s="100">
        <f t="shared" si="32"/>
        <v>33.200000000000003</v>
      </c>
      <c r="N426" s="100"/>
      <c r="O426" s="100"/>
      <c r="P426" s="101">
        <f t="shared" si="29"/>
        <v>3.984</v>
      </c>
      <c r="Q426" s="101"/>
      <c r="R426" s="101"/>
      <c r="V426" s="208" t="s">
        <v>146</v>
      </c>
      <c r="W426" s="209" t="s">
        <v>295</v>
      </c>
      <c r="X426" s="209">
        <v>75.2</v>
      </c>
      <c r="AA426" s="219"/>
    </row>
    <row r="427" spans="1:27" ht="20.100000000000001" customHeight="1" x14ac:dyDescent="0.25">
      <c r="A427" s="97">
        <v>8</v>
      </c>
      <c r="B427" s="97"/>
      <c r="C427" s="98">
        <f t="shared" si="30"/>
        <v>0.08</v>
      </c>
      <c r="D427" s="98"/>
      <c r="E427" s="99" t="s">
        <v>137</v>
      </c>
      <c r="F427" s="99"/>
      <c r="G427" s="19" t="str">
        <f t="shared" si="31"/>
        <v>reparos simples</v>
      </c>
      <c r="H427" s="19"/>
      <c r="I427" s="19"/>
      <c r="J427" s="19"/>
      <c r="K427" s="19"/>
      <c r="L427" s="19"/>
      <c r="M427" s="100">
        <f t="shared" si="32"/>
        <v>18.100000000000001</v>
      </c>
      <c r="N427" s="100"/>
      <c r="O427" s="100"/>
      <c r="P427" s="101">
        <f t="shared" si="29"/>
        <v>1.4480000000000002</v>
      </c>
      <c r="Q427" s="101"/>
      <c r="R427" s="101"/>
      <c r="V427" s="208" t="s">
        <v>60</v>
      </c>
      <c r="W427" s="209" t="s">
        <v>296</v>
      </c>
      <c r="X427" s="209">
        <v>100</v>
      </c>
      <c r="AA427" s="219"/>
    </row>
    <row r="428" spans="1:27" ht="20.100000000000001" customHeight="1" x14ac:dyDescent="0.25">
      <c r="A428" s="97">
        <v>9</v>
      </c>
      <c r="B428" s="97"/>
      <c r="C428" s="98">
        <f t="shared" ref="C428:C439" si="33">P403</f>
        <v>7.0000000000000007E-2</v>
      </c>
      <c r="D428" s="98"/>
      <c r="E428" s="99" t="s">
        <v>132</v>
      </c>
      <c r="F428" s="99"/>
      <c r="G428" s="19" t="str">
        <f t="shared" si="31"/>
        <v>regular</v>
      </c>
      <c r="H428" s="19"/>
      <c r="I428" s="19"/>
      <c r="J428" s="19"/>
      <c r="K428" s="19"/>
      <c r="L428" s="19"/>
      <c r="M428" s="100">
        <f t="shared" si="32"/>
        <v>2.52</v>
      </c>
      <c r="N428" s="100"/>
      <c r="O428" s="100"/>
      <c r="P428" s="101">
        <f t="shared" si="29"/>
        <v>0.17640000000000003</v>
      </c>
      <c r="Q428" s="101"/>
      <c r="R428" s="101"/>
      <c r="AA428" s="219"/>
    </row>
    <row r="429" spans="1:27" ht="20.100000000000001" customHeight="1" x14ac:dyDescent="0.25">
      <c r="A429" s="97">
        <v>10</v>
      </c>
      <c r="B429" s="97"/>
      <c r="C429" s="98">
        <f t="shared" si="33"/>
        <v>0.03</v>
      </c>
      <c r="D429" s="98"/>
      <c r="E429" s="99" t="s">
        <v>132</v>
      </c>
      <c r="F429" s="99"/>
      <c r="G429" s="19" t="str">
        <f t="shared" si="31"/>
        <v>regular</v>
      </c>
      <c r="H429" s="19"/>
      <c r="I429" s="19"/>
      <c r="J429" s="19"/>
      <c r="K429" s="19"/>
      <c r="L429" s="19"/>
      <c r="M429" s="100">
        <f t="shared" si="32"/>
        <v>2.52</v>
      </c>
      <c r="N429" s="100"/>
      <c r="O429" s="100"/>
      <c r="P429" s="101">
        <f t="shared" si="29"/>
        <v>7.5600000000000001E-2</v>
      </c>
      <c r="Q429" s="101"/>
      <c r="R429" s="101"/>
      <c r="AA429" s="219"/>
    </row>
    <row r="430" spans="1:27" ht="20.100000000000001" customHeight="1" x14ac:dyDescent="0.25">
      <c r="A430" s="97">
        <v>11</v>
      </c>
      <c r="B430" s="97"/>
      <c r="C430" s="98">
        <f t="shared" si="33"/>
        <v>4.4999999999999998E-2</v>
      </c>
      <c r="D430" s="98"/>
      <c r="E430" s="99" t="s">
        <v>60</v>
      </c>
      <c r="F430" s="99"/>
      <c r="G430" s="19" t="str">
        <f t="shared" si="31"/>
        <v>sem valor</v>
      </c>
      <c r="H430" s="19"/>
      <c r="I430" s="19"/>
      <c r="J430" s="19"/>
      <c r="K430" s="19"/>
      <c r="L430" s="19"/>
      <c r="M430" s="100">
        <f t="shared" si="32"/>
        <v>100</v>
      </c>
      <c r="N430" s="100"/>
      <c r="O430" s="100"/>
      <c r="P430" s="101">
        <f t="shared" si="29"/>
        <v>4.5</v>
      </c>
      <c r="Q430" s="101"/>
      <c r="R430" s="101"/>
      <c r="AA430" s="219"/>
    </row>
    <row r="431" spans="1:27" ht="20.100000000000001" customHeight="1" x14ac:dyDescent="0.25">
      <c r="A431" s="97">
        <v>12</v>
      </c>
      <c r="B431" s="97"/>
      <c r="C431" s="98">
        <f t="shared" si="33"/>
        <v>0.01</v>
      </c>
      <c r="D431" s="98"/>
      <c r="E431" s="99" t="s">
        <v>137</v>
      </c>
      <c r="F431" s="99"/>
      <c r="G431" s="19" t="str">
        <f t="shared" si="31"/>
        <v>reparos simples</v>
      </c>
      <c r="H431" s="19"/>
      <c r="I431" s="19"/>
      <c r="J431" s="19"/>
      <c r="K431" s="19"/>
      <c r="L431" s="19"/>
      <c r="M431" s="100">
        <f t="shared" si="32"/>
        <v>18.100000000000001</v>
      </c>
      <c r="N431" s="100"/>
      <c r="O431" s="100"/>
      <c r="P431" s="101">
        <f t="shared" si="29"/>
        <v>0.18100000000000002</v>
      </c>
      <c r="Q431" s="101"/>
      <c r="R431" s="101"/>
      <c r="AA431" s="219"/>
    </row>
    <row r="432" spans="1:27" ht="20.100000000000001" customHeight="1" x14ac:dyDescent="0.25">
      <c r="A432" s="97">
        <v>13</v>
      </c>
      <c r="B432" s="97"/>
      <c r="C432" s="98">
        <f t="shared" si="33"/>
        <v>7.0000000000000007E-2</v>
      </c>
      <c r="D432" s="98"/>
      <c r="E432" s="99" t="s">
        <v>140</v>
      </c>
      <c r="F432" s="99"/>
      <c r="G432" s="19" t="str">
        <f t="shared" si="31"/>
        <v>entre reparos simples e importantes</v>
      </c>
      <c r="H432" s="19"/>
      <c r="I432" s="19"/>
      <c r="J432" s="19"/>
      <c r="K432" s="19"/>
      <c r="L432" s="19"/>
      <c r="M432" s="100">
        <f t="shared" si="32"/>
        <v>33.200000000000003</v>
      </c>
      <c r="N432" s="100"/>
      <c r="O432" s="100"/>
      <c r="P432" s="101">
        <f t="shared" si="29"/>
        <v>2.3240000000000003</v>
      </c>
      <c r="Q432" s="101"/>
      <c r="R432" s="101"/>
      <c r="AA432" s="219"/>
    </row>
    <row r="433" spans="1:27" ht="20.100000000000001" customHeight="1" x14ac:dyDescent="0.25">
      <c r="A433" s="97">
        <v>14</v>
      </c>
      <c r="B433" s="97"/>
      <c r="C433" s="98">
        <f t="shared" si="33"/>
        <v>1.4999999999999999E-2</v>
      </c>
      <c r="D433" s="98"/>
      <c r="E433" s="99" t="s">
        <v>134</v>
      </c>
      <c r="F433" s="99"/>
      <c r="G433" s="19" t="str">
        <f t="shared" si="31"/>
        <v>entre regular e reparos simples</v>
      </c>
      <c r="H433" s="19"/>
      <c r="I433" s="19"/>
      <c r="J433" s="19"/>
      <c r="K433" s="19"/>
      <c r="L433" s="19"/>
      <c r="M433" s="100">
        <f t="shared" si="32"/>
        <v>8.09</v>
      </c>
      <c r="N433" s="100"/>
      <c r="O433" s="100"/>
      <c r="P433" s="101">
        <f t="shared" si="29"/>
        <v>0.12135</v>
      </c>
      <c r="Q433" s="101"/>
      <c r="R433" s="101"/>
      <c r="AA433" s="219"/>
    </row>
    <row r="434" spans="1:27" ht="20.100000000000001" customHeight="1" x14ac:dyDescent="0.25">
      <c r="A434" s="97">
        <v>15</v>
      </c>
      <c r="B434" s="97"/>
      <c r="C434" s="98">
        <f t="shared" si="33"/>
        <v>3.3000000000000002E-2</v>
      </c>
      <c r="D434" s="98"/>
      <c r="E434" s="99" t="s">
        <v>137</v>
      </c>
      <c r="F434" s="99"/>
      <c r="G434" s="19" t="str">
        <f t="shared" si="31"/>
        <v>reparos simples</v>
      </c>
      <c r="H434" s="19"/>
      <c r="I434" s="19"/>
      <c r="J434" s="19"/>
      <c r="K434" s="19"/>
      <c r="L434" s="19"/>
      <c r="M434" s="100">
        <f t="shared" si="32"/>
        <v>18.100000000000001</v>
      </c>
      <c r="N434" s="100"/>
      <c r="O434" s="100"/>
      <c r="P434" s="101">
        <f t="shared" si="29"/>
        <v>0.59730000000000005</v>
      </c>
      <c r="Q434" s="101"/>
      <c r="R434" s="101"/>
      <c r="AA434" s="219"/>
    </row>
    <row r="435" spans="1:27" ht="20.100000000000001" customHeight="1" x14ac:dyDescent="0.25">
      <c r="A435" s="97">
        <v>16</v>
      </c>
      <c r="B435" s="97"/>
      <c r="C435" s="98">
        <f t="shared" si="33"/>
        <v>1.7000000000000001E-2</v>
      </c>
      <c r="D435" s="98"/>
      <c r="E435" s="99" t="s">
        <v>129</v>
      </c>
      <c r="F435" s="99"/>
      <c r="G435" s="19" t="str">
        <f t="shared" si="31"/>
        <v>entre novo e regular</v>
      </c>
      <c r="H435" s="19"/>
      <c r="I435" s="19"/>
      <c r="J435" s="19"/>
      <c r="K435" s="19"/>
      <c r="L435" s="19"/>
      <c r="M435" s="100">
        <f t="shared" si="32"/>
        <v>0.32</v>
      </c>
      <c r="N435" s="100"/>
      <c r="O435" s="100"/>
      <c r="P435" s="101">
        <f t="shared" si="29"/>
        <v>5.4400000000000004E-3</v>
      </c>
      <c r="Q435" s="101"/>
      <c r="R435" s="101"/>
      <c r="AA435" s="219"/>
    </row>
    <row r="436" spans="1:27" ht="20.100000000000001" customHeight="1" x14ac:dyDescent="0.25">
      <c r="A436" s="97">
        <v>17</v>
      </c>
      <c r="B436" s="97"/>
      <c r="C436" s="98">
        <f t="shared" si="33"/>
        <v>1.4999999999999999E-2</v>
      </c>
      <c r="D436" s="98"/>
      <c r="E436" s="99" t="s">
        <v>134</v>
      </c>
      <c r="F436" s="99"/>
      <c r="G436" s="19" t="str">
        <f t="shared" si="31"/>
        <v>entre regular e reparos simples</v>
      </c>
      <c r="H436" s="19"/>
      <c r="I436" s="19"/>
      <c r="J436" s="19"/>
      <c r="K436" s="19"/>
      <c r="L436" s="19"/>
      <c r="M436" s="100">
        <f t="shared" si="32"/>
        <v>8.09</v>
      </c>
      <c r="N436" s="100"/>
      <c r="O436" s="100"/>
      <c r="P436" s="101">
        <f t="shared" si="29"/>
        <v>0.12135</v>
      </c>
      <c r="Q436" s="101"/>
      <c r="R436" s="101"/>
      <c r="AA436" s="219"/>
    </row>
    <row r="437" spans="1:27" ht="20.100000000000001" customHeight="1" x14ac:dyDescent="0.25">
      <c r="A437" s="97">
        <v>18</v>
      </c>
      <c r="B437" s="97"/>
      <c r="C437" s="98">
        <f t="shared" si="33"/>
        <v>3.5000000000000003E-2</v>
      </c>
      <c r="D437" s="98"/>
      <c r="E437" s="99" t="s">
        <v>137</v>
      </c>
      <c r="F437" s="99"/>
      <c r="G437" s="19" t="str">
        <f t="shared" si="31"/>
        <v>reparos simples</v>
      </c>
      <c r="H437" s="19"/>
      <c r="I437" s="19"/>
      <c r="J437" s="19"/>
      <c r="K437" s="19"/>
      <c r="L437" s="19"/>
      <c r="M437" s="100">
        <f t="shared" si="32"/>
        <v>18.100000000000001</v>
      </c>
      <c r="N437" s="100"/>
      <c r="O437" s="100"/>
      <c r="P437" s="101">
        <f t="shared" si="29"/>
        <v>0.63350000000000006</v>
      </c>
      <c r="Q437" s="101"/>
      <c r="R437" s="101"/>
      <c r="AA437" s="219"/>
    </row>
    <row r="438" spans="1:27" ht="20.100000000000001" customHeight="1" x14ac:dyDescent="0.25">
      <c r="A438" s="97">
        <v>19</v>
      </c>
      <c r="B438" s="97"/>
      <c r="C438" s="98">
        <f t="shared" si="33"/>
        <v>0.01</v>
      </c>
      <c r="D438" s="98"/>
      <c r="E438" s="99" t="s">
        <v>129</v>
      </c>
      <c r="F438" s="99"/>
      <c r="G438" s="19" t="str">
        <f t="shared" si="31"/>
        <v>entre novo e regular</v>
      </c>
      <c r="H438" s="19"/>
      <c r="I438" s="19"/>
      <c r="J438" s="19"/>
      <c r="K438" s="19"/>
      <c r="L438" s="19"/>
      <c r="M438" s="100">
        <f t="shared" si="32"/>
        <v>0.32</v>
      </c>
      <c r="N438" s="100"/>
      <c r="O438" s="100"/>
      <c r="P438" s="101">
        <f t="shared" si="29"/>
        <v>3.2000000000000002E-3</v>
      </c>
      <c r="Q438" s="101"/>
      <c r="R438" s="101"/>
      <c r="AA438" s="219"/>
    </row>
    <row r="439" spans="1:27" ht="20.100000000000001" customHeight="1" x14ac:dyDescent="0.25">
      <c r="A439" s="97">
        <v>20</v>
      </c>
      <c r="B439" s="97"/>
      <c r="C439" s="98">
        <f t="shared" si="33"/>
        <v>2.5000000000000001E-2</v>
      </c>
      <c r="D439" s="98"/>
      <c r="E439" s="99" t="s">
        <v>132</v>
      </c>
      <c r="F439" s="99"/>
      <c r="G439" s="19" t="str">
        <f t="shared" si="31"/>
        <v>regular</v>
      </c>
      <c r="H439" s="19"/>
      <c r="I439" s="19"/>
      <c r="J439" s="19"/>
      <c r="K439" s="19"/>
      <c r="L439" s="19"/>
      <c r="M439" s="100">
        <f t="shared" si="32"/>
        <v>2.52</v>
      </c>
      <c r="N439" s="100"/>
      <c r="O439" s="100"/>
      <c r="P439" s="101">
        <f t="shared" si="29"/>
        <v>6.3E-2</v>
      </c>
      <c r="Q439" s="101"/>
      <c r="R439" s="101"/>
      <c r="AA439" s="219"/>
    </row>
    <row r="440" spans="1:27" ht="20.100000000000001" customHeight="1" x14ac:dyDescent="0.25">
      <c r="A440" s="97">
        <v>21</v>
      </c>
      <c r="B440" s="97"/>
      <c r="C440" s="98">
        <f>P416</f>
        <v>1.2999999999999999E-2</v>
      </c>
      <c r="D440" s="98"/>
      <c r="E440" s="99" t="s">
        <v>60</v>
      </c>
      <c r="F440" s="99"/>
      <c r="G440" s="19" t="str">
        <f t="shared" si="31"/>
        <v>sem valor</v>
      </c>
      <c r="H440" s="19"/>
      <c r="I440" s="19"/>
      <c r="J440" s="19"/>
      <c r="K440" s="19"/>
      <c r="L440" s="19"/>
      <c r="M440" s="100">
        <f t="shared" si="32"/>
        <v>100</v>
      </c>
      <c r="N440" s="100"/>
      <c r="O440" s="100"/>
      <c r="P440" s="101">
        <f t="shared" si="29"/>
        <v>1.3</v>
      </c>
      <c r="Q440" s="101"/>
      <c r="R440" s="101"/>
      <c r="AA440" s="219"/>
    </row>
    <row r="441" spans="1:27" ht="20.100000000000001" customHeight="1" x14ac:dyDescent="0.25">
      <c r="C441" s="295"/>
      <c r="D441" s="295"/>
      <c r="E441" s="295"/>
      <c r="F441" s="295"/>
      <c r="AA441" s="219"/>
    </row>
    <row r="442" spans="1:27" ht="20.100000000000001" customHeight="1" x14ac:dyDescent="0.25">
      <c r="A442" s="22" t="s">
        <v>376</v>
      </c>
      <c r="B442" s="22"/>
      <c r="C442" s="95">
        <f>SUM(C420:D440)</f>
        <v>1</v>
      </c>
      <c r="D442" s="95"/>
      <c r="E442" s="250"/>
      <c r="F442" s="250"/>
      <c r="G442" s="248"/>
      <c r="H442" s="248"/>
      <c r="I442" s="37" t="s">
        <v>377</v>
      </c>
      <c r="J442" s="37"/>
      <c r="K442" s="37"/>
      <c r="L442" s="37"/>
      <c r="M442" s="37"/>
      <c r="N442" s="37"/>
      <c r="O442" s="37"/>
      <c r="P442" s="96">
        <f>SUM(P420:P440)</f>
        <v>18.08137</v>
      </c>
      <c r="Q442" s="96"/>
      <c r="R442" s="96"/>
      <c r="AA442" s="219"/>
    </row>
    <row r="443" spans="1:27" ht="20.100000000000001" customHeight="1" x14ac:dyDescent="0.25">
      <c r="AA443" s="219"/>
    </row>
    <row r="444" spans="1:27" ht="20.100000000000001" customHeight="1" x14ac:dyDescent="0.25">
      <c r="A444" s="22" t="s">
        <v>261</v>
      </c>
      <c r="B444" s="22"/>
      <c r="C444" s="22"/>
      <c r="D444" s="22"/>
      <c r="E444" s="22"/>
      <c r="F444" s="37">
        <f>P442</f>
        <v>18.08137</v>
      </c>
      <c r="G444" s="37"/>
      <c r="H444" s="37"/>
      <c r="I444" s="37"/>
      <c r="J444" s="37"/>
      <c r="K444" s="37"/>
      <c r="L444" s="37"/>
      <c r="AA444" s="219"/>
    </row>
    <row r="445" spans="1:27" ht="20.100000000000001" customHeight="1" x14ac:dyDescent="0.25">
      <c r="A445" s="17" t="s">
        <v>262</v>
      </c>
      <c r="B445" s="17"/>
      <c r="C445" s="17"/>
      <c r="D445" s="17"/>
      <c r="E445" s="17"/>
      <c r="F445" s="17"/>
      <c r="G445" s="17"/>
      <c r="H445" s="17"/>
      <c r="I445" s="73">
        <f>X446</f>
        <v>0.37934099209183675</v>
      </c>
      <c r="J445" s="73"/>
      <c r="K445" s="73"/>
      <c r="L445" s="73"/>
      <c r="U445" s="208" t="s">
        <v>305</v>
      </c>
      <c r="V445" s="208">
        <f>L458</f>
        <v>236307.69230769231</v>
      </c>
      <c r="W445" s="209" t="s">
        <v>298</v>
      </c>
      <c r="X445" s="230">
        <f>((E385/E386)+(E385^2/E386^2))/2</f>
        <v>0.24234693877551022</v>
      </c>
      <c r="AA445" s="219"/>
    </row>
    <row r="446" spans="1:27" ht="20.100000000000001" customHeight="1" x14ac:dyDescent="0.25">
      <c r="A446" s="27" t="s">
        <v>263</v>
      </c>
      <c r="B446" s="27"/>
      <c r="C446" s="27"/>
      <c r="D446" s="27"/>
      <c r="E446" s="27"/>
      <c r="F446" s="27"/>
      <c r="G446" s="27"/>
      <c r="H446" s="27"/>
      <c r="I446" s="40">
        <f>-(I445)</f>
        <v>-0.37934099209183675</v>
      </c>
      <c r="J446" s="40"/>
      <c r="K446" s="40"/>
      <c r="L446" s="40"/>
      <c r="U446" s="208" t="s">
        <v>791</v>
      </c>
      <c r="V446" s="208">
        <f>L459</f>
        <v>308057.4885567826</v>
      </c>
      <c r="W446" s="209" t="s">
        <v>299</v>
      </c>
      <c r="X446" s="230">
        <f>X445+((1-X445)*(F444/100))</f>
        <v>0.37934099209183675</v>
      </c>
      <c r="AA446" s="219"/>
    </row>
    <row r="447" spans="1:27" ht="20.100000000000001" customHeight="1" x14ac:dyDescent="0.25">
      <c r="A447" s="27" t="s">
        <v>264</v>
      </c>
      <c r="B447" s="27"/>
      <c r="C447" s="27"/>
      <c r="D447" s="27"/>
      <c r="E447" s="27"/>
      <c r="F447" s="27"/>
      <c r="G447" s="27"/>
      <c r="H447" s="27"/>
      <c r="I447" s="70">
        <f>1+I446</f>
        <v>0.62065900790816331</v>
      </c>
      <c r="J447" s="70"/>
      <c r="K447" s="70"/>
      <c r="L447" s="70"/>
      <c r="AA447" s="219"/>
    </row>
    <row r="448" spans="1:27" ht="20.100000000000001" customHeight="1" x14ac:dyDescent="0.25">
      <c r="A448" s="240"/>
      <c r="B448" s="240"/>
      <c r="C448" s="240"/>
      <c r="D448" s="240"/>
      <c r="E448" s="240"/>
      <c r="F448" s="240"/>
      <c r="G448" s="240"/>
      <c r="H448" s="240"/>
      <c r="I448" s="240"/>
      <c r="J448" s="240"/>
      <c r="K448" s="240"/>
      <c r="L448" s="240"/>
      <c r="AA448" s="219"/>
    </row>
    <row r="449" spans="1:41" ht="20.100000000000001" customHeight="1" x14ac:dyDescent="0.25">
      <c r="A449" s="67" t="s">
        <v>254</v>
      </c>
      <c r="B449" s="67"/>
      <c r="C449" s="67"/>
      <c r="D449" s="67"/>
      <c r="E449" s="67"/>
      <c r="F449" s="67"/>
      <c r="G449" s="67"/>
      <c r="H449" s="67"/>
      <c r="I449" s="67"/>
      <c r="J449" s="67"/>
      <c r="K449" s="67"/>
      <c r="L449" s="36">
        <f>L381</f>
        <v>496339.35</v>
      </c>
      <c r="M449" s="36"/>
      <c r="N449" s="36"/>
      <c r="O449" s="36"/>
      <c r="P449" s="36"/>
      <c r="Q449" s="36"/>
      <c r="R449" s="36"/>
      <c r="AA449" s="219"/>
    </row>
    <row r="450" spans="1:41" ht="20.100000000000001" customHeight="1" x14ac:dyDescent="0.25">
      <c r="A450" s="67" t="s">
        <v>265</v>
      </c>
      <c r="B450" s="67"/>
      <c r="C450" s="67"/>
      <c r="D450" s="67"/>
      <c r="E450" s="67"/>
      <c r="F450" s="67"/>
      <c r="G450" s="67"/>
      <c r="H450" s="67"/>
      <c r="I450" s="67"/>
      <c r="J450" s="67"/>
      <c r="K450" s="67"/>
      <c r="L450" s="36">
        <f>L449*I446</f>
        <v>-188281.86144321738</v>
      </c>
      <c r="M450" s="36"/>
      <c r="N450" s="36"/>
      <c r="O450" s="36"/>
      <c r="P450" s="36"/>
      <c r="Q450" s="36"/>
      <c r="R450" s="36"/>
      <c r="AA450" s="219"/>
    </row>
    <row r="451" spans="1:41" ht="20.100000000000001" customHeight="1" x14ac:dyDescent="0.25">
      <c r="A451" s="273"/>
      <c r="B451" s="273"/>
      <c r="C451" s="273"/>
      <c r="D451" s="273"/>
      <c r="E451" s="273"/>
      <c r="F451" s="273"/>
      <c r="G451" s="273"/>
      <c r="H451" s="273"/>
      <c r="I451" s="273"/>
      <c r="J451" s="273"/>
      <c r="K451" s="273"/>
      <c r="L451" s="273"/>
      <c r="M451" s="273"/>
      <c r="N451" s="273"/>
      <c r="O451" s="273"/>
      <c r="P451" s="273"/>
      <c r="Q451" s="273"/>
      <c r="R451" s="273"/>
      <c r="W451" s="223" t="s">
        <v>92</v>
      </c>
      <c r="X451" s="223" t="s">
        <v>687</v>
      </c>
      <c r="Y451" s="223" t="s">
        <v>89</v>
      </c>
      <c r="Z451" s="223" t="s">
        <v>562</v>
      </c>
      <c r="AA451" s="223" t="s">
        <v>688</v>
      </c>
      <c r="AB451" s="209" t="s">
        <v>689</v>
      </c>
      <c r="AC451" s="223" t="s">
        <v>690</v>
      </c>
      <c r="AD451" s="209" t="s">
        <v>691</v>
      </c>
      <c r="AF451" s="229"/>
      <c r="AG451" s="229"/>
    </row>
    <row r="452" spans="1:41" ht="20.100000000000001" customHeight="1" x14ac:dyDescent="0.25">
      <c r="A452" s="68" t="s">
        <v>266</v>
      </c>
      <c r="B452" s="68"/>
      <c r="C452" s="68"/>
      <c r="D452" s="68"/>
      <c r="E452" s="68"/>
      <c r="F452" s="68"/>
      <c r="G452" s="68"/>
      <c r="H452" s="68"/>
      <c r="I452" s="68"/>
      <c r="J452" s="68"/>
      <c r="K452" s="68"/>
      <c r="L452" s="36">
        <f>L449+L450</f>
        <v>308057.4885567826</v>
      </c>
      <c r="M452" s="36"/>
      <c r="N452" s="36"/>
      <c r="O452" s="36"/>
      <c r="P452" s="36"/>
      <c r="Q452" s="36"/>
      <c r="R452" s="36"/>
      <c r="U452" s="208" t="s">
        <v>302</v>
      </c>
      <c r="V452" s="227">
        <f>MATCH(K455,X451:AD451,0)</f>
        <v>5</v>
      </c>
      <c r="W452" s="232">
        <v>0</v>
      </c>
      <c r="X452" s="347">
        <v>0.15</v>
      </c>
      <c r="Y452" s="347">
        <v>0.25</v>
      </c>
      <c r="Z452" s="347">
        <v>0.1</v>
      </c>
      <c r="AA452" s="348">
        <v>0.05</v>
      </c>
      <c r="AB452" s="348">
        <v>0.1</v>
      </c>
      <c r="AC452" s="347">
        <v>0.05</v>
      </c>
      <c r="AD452" s="348">
        <v>0.15</v>
      </c>
      <c r="AH452" s="227">
        <v>0</v>
      </c>
      <c r="AI452" s="225">
        <f t="shared" ref="AI452:AI462" si="34">15-(AH452*2.5/10)</f>
        <v>15</v>
      </c>
      <c r="AJ452" s="225">
        <f t="shared" ref="AJ452:AJ462" si="35">25-AH452*4/10</f>
        <v>25</v>
      </c>
      <c r="AK452" s="225">
        <f t="shared" ref="AK452:AK462" si="36">10-AH452*1.6/10</f>
        <v>10</v>
      </c>
      <c r="AL452" s="209">
        <f t="shared" ref="AL452:AL483" si="37">AN452</f>
        <v>5</v>
      </c>
      <c r="AM452" s="209">
        <f t="shared" ref="AM452:AM483" si="38">AK452</f>
        <v>10</v>
      </c>
      <c r="AN452" s="225">
        <f t="shared" ref="AN452:AN462" si="39">5-AH452*0.8/10</f>
        <v>5</v>
      </c>
      <c r="AO452" s="209">
        <f t="shared" ref="AO452:AO483" si="40">AI452</f>
        <v>15</v>
      </c>
    </row>
    <row r="453" spans="1:41" ht="20.100000000000001" customHeight="1" x14ac:dyDescent="0.25">
      <c r="U453" s="208" t="s">
        <v>303</v>
      </c>
      <c r="V453" s="227">
        <f>MATCH(K456,AH452:AH532,0)</f>
        <v>26</v>
      </c>
      <c r="W453" s="232">
        <f t="shared" ref="W453:W484" si="41">AH453</f>
        <v>1</v>
      </c>
      <c r="X453" s="347">
        <f t="shared" ref="X453:X484" si="42">AI453/100</f>
        <v>0.14749999999999999</v>
      </c>
      <c r="Y453" s="347">
        <f t="shared" ref="Y453:Y484" si="43">AJ453/100</f>
        <v>0.24600000000000002</v>
      </c>
      <c r="Z453" s="347">
        <f t="shared" ref="Z453:Z484" si="44">AK453/100</f>
        <v>9.8400000000000001E-2</v>
      </c>
      <c r="AA453" s="348">
        <f t="shared" ref="AA453:AA484" si="45">AC453</f>
        <v>4.9200000000000001E-2</v>
      </c>
      <c r="AB453" s="348">
        <f t="shared" ref="AB453:AB484" si="46">Z453</f>
        <v>9.8400000000000001E-2</v>
      </c>
      <c r="AC453" s="347">
        <f t="shared" ref="AC453:AC484" si="47">AN453/100</f>
        <v>4.9200000000000001E-2</v>
      </c>
      <c r="AD453" s="348">
        <f t="shared" ref="AD453:AD484" si="48">X453</f>
        <v>0.14749999999999999</v>
      </c>
      <c r="AH453" s="227">
        <v>1</v>
      </c>
      <c r="AI453" s="225">
        <f t="shared" si="34"/>
        <v>14.75</v>
      </c>
      <c r="AJ453" s="225">
        <f t="shared" si="35"/>
        <v>24.6</v>
      </c>
      <c r="AK453" s="225">
        <f t="shared" si="36"/>
        <v>9.84</v>
      </c>
      <c r="AL453" s="209">
        <f t="shared" si="37"/>
        <v>4.92</v>
      </c>
      <c r="AM453" s="209">
        <f t="shared" si="38"/>
        <v>9.84</v>
      </c>
      <c r="AN453" s="225">
        <f t="shared" si="39"/>
        <v>4.92</v>
      </c>
      <c r="AO453" s="209">
        <f t="shared" si="40"/>
        <v>14.75</v>
      </c>
    </row>
    <row r="454" spans="1:41" ht="20.100000000000001" customHeight="1" x14ac:dyDescent="0.25">
      <c r="A454" s="69" t="s">
        <v>267</v>
      </c>
      <c r="B454" s="69"/>
      <c r="C454" s="69"/>
      <c r="D454" s="69"/>
      <c r="E454" s="69"/>
      <c r="F454" s="69"/>
      <c r="G454" s="69"/>
      <c r="H454" s="69"/>
      <c r="I454" s="69"/>
      <c r="J454" s="69"/>
      <c r="K454" s="69"/>
      <c r="L454" s="69"/>
      <c r="M454" s="69"/>
      <c r="N454" s="69"/>
      <c r="O454" s="69"/>
      <c r="P454" s="69"/>
      <c r="Q454" s="69"/>
      <c r="R454" s="69"/>
      <c r="U454" s="208" t="s">
        <v>301</v>
      </c>
      <c r="V454" s="224" cm="1">
        <f t="array" ref="V454">INDEX(AI452:AN532,V453,V452)</f>
        <v>2.6</v>
      </c>
      <c r="W454" s="232">
        <f t="shared" si="41"/>
        <v>2</v>
      </c>
      <c r="X454" s="347">
        <f t="shared" si="42"/>
        <v>0.14499999999999999</v>
      </c>
      <c r="Y454" s="347">
        <f t="shared" si="43"/>
        <v>0.24199999999999999</v>
      </c>
      <c r="Z454" s="347">
        <f t="shared" si="44"/>
        <v>9.6799999999999997E-2</v>
      </c>
      <c r="AA454" s="348">
        <f t="shared" si="45"/>
        <v>4.8399999999999999E-2</v>
      </c>
      <c r="AB454" s="348">
        <f t="shared" si="46"/>
        <v>9.6799999999999997E-2</v>
      </c>
      <c r="AC454" s="347">
        <f t="shared" si="47"/>
        <v>4.8399999999999999E-2</v>
      </c>
      <c r="AD454" s="348">
        <f t="shared" si="48"/>
        <v>0.14499999999999999</v>
      </c>
      <c r="AH454" s="227">
        <v>2</v>
      </c>
      <c r="AI454" s="225">
        <f t="shared" si="34"/>
        <v>14.5</v>
      </c>
      <c r="AJ454" s="225">
        <f t="shared" si="35"/>
        <v>24.2</v>
      </c>
      <c r="AK454" s="225">
        <f t="shared" si="36"/>
        <v>9.68</v>
      </c>
      <c r="AL454" s="209">
        <f t="shared" si="37"/>
        <v>4.84</v>
      </c>
      <c r="AM454" s="209">
        <f t="shared" si="38"/>
        <v>9.68</v>
      </c>
      <c r="AN454" s="225">
        <f t="shared" si="39"/>
        <v>4.84</v>
      </c>
      <c r="AO454" s="209">
        <f t="shared" si="40"/>
        <v>14.5</v>
      </c>
    </row>
    <row r="455" spans="1:41" ht="20.100000000000001" customHeight="1" x14ac:dyDescent="0.25">
      <c r="A455" s="22" t="s">
        <v>268</v>
      </c>
      <c r="B455" s="22"/>
      <c r="C455" s="22"/>
      <c r="D455" s="248"/>
      <c r="E455" s="248"/>
      <c r="F455" s="248"/>
      <c r="G455" s="248"/>
      <c r="H455" s="248"/>
      <c r="I455" s="248"/>
      <c r="J455" s="248"/>
      <c r="K455" s="19" t="s">
        <v>689</v>
      </c>
      <c r="L455" s="19"/>
      <c r="M455" s="19"/>
      <c r="N455" s="19"/>
      <c r="O455" s="19"/>
      <c r="P455" s="19"/>
      <c r="Q455" s="19"/>
      <c r="R455" s="19"/>
      <c r="U455" s="208" t="s">
        <v>304</v>
      </c>
      <c r="V455" s="224">
        <f>V454/100</f>
        <v>2.6000000000000002E-2</v>
      </c>
      <c r="W455" s="232">
        <f t="shared" si="41"/>
        <v>3</v>
      </c>
      <c r="X455" s="347">
        <f t="shared" si="42"/>
        <v>0.14249999999999999</v>
      </c>
      <c r="Y455" s="347">
        <f t="shared" si="43"/>
        <v>0.23800000000000002</v>
      </c>
      <c r="Z455" s="347">
        <f t="shared" si="44"/>
        <v>9.5199999999999993E-2</v>
      </c>
      <c r="AA455" s="348">
        <f t="shared" si="45"/>
        <v>4.7599999999999996E-2</v>
      </c>
      <c r="AB455" s="348">
        <f t="shared" si="46"/>
        <v>9.5199999999999993E-2</v>
      </c>
      <c r="AC455" s="347">
        <f t="shared" si="47"/>
        <v>4.7599999999999996E-2</v>
      </c>
      <c r="AD455" s="348">
        <f t="shared" si="48"/>
        <v>0.14249999999999999</v>
      </c>
      <c r="AH455" s="227">
        <v>3</v>
      </c>
      <c r="AI455" s="225">
        <f t="shared" si="34"/>
        <v>14.25</v>
      </c>
      <c r="AJ455" s="225">
        <f t="shared" si="35"/>
        <v>23.8</v>
      </c>
      <c r="AK455" s="225">
        <f t="shared" si="36"/>
        <v>9.52</v>
      </c>
      <c r="AL455" s="209">
        <f t="shared" si="37"/>
        <v>4.76</v>
      </c>
      <c r="AM455" s="209">
        <f t="shared" si="38"/>
        <v>9.52</v>
      </c>
      <c r="AN455" s="225">
        <f t="shared" si="39"/>
        <v>4.76</v>
      </c>
      <c r="AO455" s="209">
        <f t="shared" si="40"/>
        <v>14.25</v>
      </c>
    </row>
    <row r="456" spans="1:41" ht="20.100000000000001" customHeight="1" x14ac:dyDescent="0.25">
      <c r="A456" s="27" t="s">
        <v>269</v>
      </c>
      <c r="B456" s="27"/>
      <c r="C456" s="27"/>
      <c r="D456" s="246"/>
      <c r="E456" s="246"/>
      <c r="F456" s="246"/>
      <c r="G456" s="246"/>
      <c r="H456" s="246"/>
      <c r="I456" s="246"/>
      <c r="J456" s="246"/>
      <c r="K456" s="245">
        <f>E385</f>
        <v>25</v>
      </c>
      <c r="L456" s="249" t="s">
        <v>270</v>
      </c>
      <c r="M456" s="249"/>
      <c r="N456" s="249"/>
      <c r="O456" s="249"/>
      <c r="P456" s="249"/>
      <c r="Q456" s="249"/>
      <c r="R456" s="249"/>
      <c r="U456" s="209" t="s">
        <v>3</v>
      </c>
      <c r="V456" s="224">
        <f>1+V455</f>
        <v>1.026</v>
      </c>
      <c r="W456" s="232">
        <f t="shared" si="41"/>
        <v>4</v>
      </c>
      <c r="X456" s="347">
        <f t="shared" si="42"/>
        <v>0.14000000000000001</v>
      </c>
      <c r="Y456" s="347">
        <f t="shared" si="43"/>
        <v>0.23399999999999999</v>
      </c>
      <c r="Z456" s="347">
        <f t="shared" si="44"/>
        <v>9.3599999999999989E-2</v>
      </c>
      <c r="AA456" s="348">
        <f t="shared" si="45"/>
        <v>4.6799999999999994E-2</v>
      </c>
      <c r="AB456" s="348">
        <f t="shared" si="46"/>
        <v>9.3599999999999989E-2</v>
      </c>
      <c r="AC456" s="347">
        <f t="shared" si="47"/>
        <v>4.6799999999999994E-2</v>
      </c>
      <c r="AD456" s="348">
        <f t="shared" si="48"/>
        <v>0.14000000000000001</v>
      </c>
      <c r="AH456" s="227">
        <v>4</v>
      </c>
      <c r="AI456" s="225">
        <f t="shared" si="34"/>
        <v>14</v>
      </c>
      <c r="AJ456" s="225">
        <f t="shared" si="35"/>
        <v>23.4</v>
      </c>
      <c r="AK456" s="225">
        <f t="shared" si="36"/>
        <v>9.36</v>
      </c>
      <c r="AL456" s="209">
        <f t="shared" si="37"/>
        <v>4.68</v>
      </c>
      <c r="AM456" s="209">
        <f t="shared" si="38"/>
        <v>9.36</v>
      </c>
      <c r="AN456" s="225">
        <f t="shared" si="39"/>
        <v>4.68</v>
      </c>
      <c r="AO456" s="209">
        <f t="shared" si="40"/>
        <v>14</v>
      </c>
    </row>
    <row r="457" spans="1:41" ht="20.100000000000001" customHeight="1" x14ac:dyDescent="0.25">
      <c r="U457" s="209"/>
      <c r="V457" s="209"/>
      <c r="W457" s="232">
        <f t="shared" si="41"/>
        <v>5</v>
      </c>
      <c r="X457" s="347">
        <f t="shared" si="42"/>
        <v>0.13750000000000001</v>
      </c>
      <c r="Y457" s="347">
        <f t="shared" si="43"/>
        <v>0.23</v>
      </c>
      <c r="Z457" s="347">
        <f t="shared" si="44"/>
        <v>9.1999999999999998E-2</v>
      </c>
      <c r="AA457" s="348">
        <f t="shared" si="45"/>
        <v>4.5999999999999999E-2</v>
      </c>
      <c r="AB457" s="348">
        <f t="shared" si="46"/>
        <v>9.1999999999999998E-2</v>
      </c>
      <c r="AC457" s="347">
        <f t="shared" si="47"/>
        <v>4.5999999999999999E-2</v>
      </c>
      <c r="AD457" s="348">
        <f t="shared" si="48"/>
        <v>0.13750000000000001</v>
      </c>
      <c r="AH457" s="227">
        <v>5</v>
      </c>
      <c r="AI457" s="225">
        <f t="shared" si="34"/>
        <v>13.75</v>
      </c>
      <c r="AJ457" s="225">
        <f t="shared" si="35"/>
        <v>23</v>
      </c>
      <c r="AK457" s="225">
        <f t="shared" si="36"/>
        <v>9.1999999999999993</v>
      </c>
      <c r="AL457" s="209">
        <f t="shared" si="37"/>
        <v>4.5999999999999996</v>
      </c>
      <c r="AM457" s="209">
        <f t="shared" si="38"/>
        <v>9.1999999999999993</v>
      </c>
      <c r="AN457" s="225">
        <f t="shared" si="39"/>
        <v>4.5999999999999996</v>
      </c>
      <c r="AO457" s="209">
        <f t="shared" si="40"/>
        <v>13.75</v>
      </c>
    </row>
    <row r="458" spans="1:41" ht="20.100000000000001" customHeight="1" x14ac:dyDescent="0.25">
      <c r="A458" s="22" t="s">
        <v>271</v>
      </c>
      <c r="B458" s="22"/>
      <c r="C458" s="22"/>
      <c r="D458" s="22"/>
      <c r="E458" s="22"/>
      <c r="F458" s="22"/>
      <c r="G458" s="22"/>
      <c r="H458" s="22"/>
      <c r="I458" s="22"/>
      <c r="J458" s="22"/>
      <c r="K458" s="22"/>
      <c r="L458" s="36">
        <f>E341</f>
        <v>236307.69230769231</v>
      </c>
      <c r="M458" s="36"/>
      <c r="N458" s="36"/>
      <c r="O458" s="36"/>
      <c r="P458" s="36"/>
      <c r="Q458" s="36"/>
      <c r="R458" s="36"/>
      <c r="T458" s="208" t="s">
        <v>305</v>
      </c>
      <c r="U458" s="208">
        <f>L458</f>
        <v>236307.69230769231</v>
      </c>
      <c r="W458" s="232">
        <f t="shared" si="41"/>
        <v>6</v>
      </c>
      <c r="X458" s="347">
        <f t="shared" si="42"/>
        <v>0.13500000000000001</v>
      </c>
      <c r="Y458" s="347">
        <f t="shared" si="43"/>
        <v>0.22600000000000001</v>
      </c>
      <c r="Z458" s="347">
        <f t="shared" si="44"/>
        <v>9.0399999999999994E-2</v>
      </c>
      <c r="AA458" s="348">
        <f t="shared" si="45"/>
        <v>4.5199999999999997E-2</v>
      </c>
      <c r="AB458" s="348">
        <f t="shared" si="46"/>
        <v>9.0399999999999994E-2</v>
      </c>
      <c r="AC458" s="347">
        <f t="shared" si="47"/>
        <v>4.5199999999999997E-2</v>
      </c>
      <c r="AD458" s="348">
        <f t="shared" si="48"/>
        <v>0.13500000000000001</v>
      </c>
      <c r="AH458" s="227">
        <v>6</v>
      </c>
      <c r="AI458" s="225">
        <f t="shared" si="34"/>
        <v>13.5</v>
      </c>
      <c r="AJ458" s="225">
        <f t="shared" si="35"/>
        <v>22.6</v>
      </c>
      <c r="AK458" s="225">
        <f t="shared" si="36"/>
        <v>9.0399999999999991</v>
      </c>
      <c r="AL458" s="209">
        <f t="shared" si="37"/>
        <v>4.5199999999999996</v>
      </c>
      <c r="AM458" s="209">
        <f t="shared" si="38"/>
        <v>9.0399999999999991</v>
      </c>
      <c r="AN458" s="225">
        <f t="shared" si="39"/>
        <v>4.5199999999999996</v>
      </c>
      <c r="AO458" s="209">
        <f t="shared" si="40"/>
        <v>13.5</v>
      </c>
    </row>
    <row r="459" spans="1:41" ht="20.100000000000001" customHeight="1" x14ac:dyDescent="0.25">
      <c r="A459" s="22" t="s">
        <v>306</v>
      </c>
      <c r="B459" s="22"/>
      <c r="C459" s="22"/>
      <c r="D459" s="22"/>
      <c r="E459" s="22"/>
      <c r="F459" s="22"/>
      <c r="G459" s="22"/>
      <c r="H459" s="22"/>
      <c r="I459" s="22"/>
      <c r="J459" s="22"/>
      <c r="K459" s="22"/>
      <c r="L459" s="36">
        <f>L452</f>
        <v>308057.4885567826</v>
      </c>
      <c r="M459" s="36"/>
      <c r="N459" s="36"/>
      <c r="O459" s="36"/>
      <c r="P459" s="36"/>
      <c r="Q459" s="36"/>
      <c r="R459" s="36"/>
      <c r="T459" s="208" t="s">
        <v>791</v>
      </c>
      <c r="U459" s="208">
        <f>L459</f>
        <v>308057.4885567826</v>
      </c>
      <c r="W459" s="232">
        <f t="shared" si="41"/>
        <v>7</v>
      </c>
      <c r="X459" s="347">
        <f t="shared" si="42"/>
        <v>0.13250000000000001</v>
      </c>
      <c r="Y459" s="347">
        <f t="shared" si="43"/>
        <v>0.222</v>
      </c>
      <c r="Z459" s="347">
        <f t="shared" si="44"/>
        <v>8.879999999999999E-2</v>
      </c>
      <c r="AA459" s="348">
        <f t="shared" si="45"/>
        <v>4.4399999999999995E-2</v>
      </c>
      <c r="AB459" s="348">
        <f t="shared" si="46"/>
        <v>8.879999999999999E-2</v>
      </c>
      <c r="AC459" s="347">
        <f t="shared" si="47"/>
        <v>4.4399999999999995E-2</v>
      </c>
      <c r="AD459" s="348">
        <f t="shared" si="48"/>
        <v>0.13250000000000001</v>
      </c>
      <c r="AH459" s="227">
        <v>7</v>
      </c>
      <c r="AI459" s="225">
        <f t="shared" si="34"/>
        <v>13.25</v>
      </c>
      <c r="AJ459" s="225">
        <f t="shared" si="35"/>
        <v>22.2</v>
      </c>
      <c r="AK459" s="225">
        <f t="shared" si="36"/>
        <v>8.879999999999999</v>
      </c>
      <c r="AL459" s="209">
        <f t="shared" si="37"/>
        <v>4.4399999999999995</v>
      </c>
      <c r="AM459" s="209">
        <f t="shared" si="38"/>
        <v>8.879999999999999</v>
      </c>
      <c r="AN459" s="225">
        <f t="shared" si="39"/>
        <v>4.4399999999999995</v>
      </c>
      <c r="AO459" s="209">
        <f t="shared" si="40"/>
        <v>13.25</v>
      </c>
    </row>
    <row r="460" spans="1:41" ht="20.100000000000001" customHeight="1" x14ac:dyDescent="0.25">
      <c r="W460" s="232">
        <f t="shared" si="41"/>
        <v>8</v>
      </c>
      <c r="X460" s="347">
        <f t="shared" si="42"/>
        <v>0.13</v>
      </c>
      <c r="Y460" s="347">
        <f t="shared" si="43"/>
        <v>0.218</v>
      </c>
      <c r="Z460" s="347">
        <f t="shared" si="44"/>
        <v>8.72E-2</v>
      </c>
      <c r="AA460" s="348">
        <f t="shared" si="45"/>
        <v>4.36E-2</v>
      </c>
      <c r="AB460" s="348">
        <f t="shared" si="46"/>
        <v>8.72E-2</v>
      </c>
      <c r="AC460" s="347">
        <f t="shared" si="47"/>
        <v>4.36E-2</v>
      </c>
      <c r="AD460" s="348">
        <f t="shared" si="48"/>
        <v>0.13</v>
      </c>
      <c r="AH460" s="227">
        <v>8</v>
      </c>
      <c r="AI460" s="225">
        <f t="shared" si="34"/>
        <v>13</v>
      </c>
      <c r="AJ460" s="225">
        <f t="shared" si="35"/>
        <v>21.8</v>
      </c>
      <c r="AK460" s="225">
        <f t="shared" si="36"/>
        <v>8.7200000000000006</v>
      </c>
      <c r="AL460" s="209">
        <f t="shared" si="37"/>
        <v>4.3600000000000003</v>
      </c>
      <c r="AM460" s="209">
        <f t="shared" si="38"/>
        <v>8.7200000000000006</v>
      </c>
      <c r="AN460" s="225">
        <f t="shared" si="39"/>
        <v>4.3600000000000003</v>
      </c>
      <c r="AO460" s="209">
        <f t="shared" si="40"/>
        <v>13</v>
      </c>
    </row>
    <row r="461" spans="1:41" ht="20.100000000000001" customHeight="1" x14ac:dyDescent="0.25">
      <c r="A461" s="22" t="s">
        <v>272</v>
      </c>
      <c r="B461" s="22"/>
      <c r="C461" s="22"/>
      <c r="D461" s="22"/>
      <c r="E461" s="22"/>
      <c r="F461" s="22"/>
      <c r="G461" s="22"/>
      <c r="H461" s="22"/>
      <c r="I461" s="22"/>
      <c r="J461" s="22"/>
      <c r="K461" s="22"/>
      <c r="L461" s="36">
        <f>L458+L459</f>
        <v>544365.18086447497</v>
      </c>
      <c r="M461" s="36"/>
      <c r="N461" s="36"/>
      <c r="O461" s="36"/>
      <c r="P461" s="36"/>
      <c r="Q461" s="36"/>
      <c r="R461" s="36"/>
      <c r="W461" s="232">
        <f t="shared" si="41"/>
        <v>9</v>
      </c>
      <c r="X461" s="347">
        <f t="shared" si="42"/>
        <v>0.1275</v>
      </c>
      <c r="Y461" s="347">
        <f t="shared" si="43"/>
        <v>0.214</v>
      </c>
      <c r="Z461" s="347">
        <f t="shared" si="44"/>
        <v>8.5600000000000009E-2</v>
      </c>
      <c r="AA461" s="348">
        <f t="shared" si="45"/>
        <v>4.2800000000000005E-2</v>
      </c>
      <c r="AB461" s="348">
        <f t="shared" si="46"/>
        <v>8.5600000000000009E-2</v>
      </c>
      <c r="AC461" s="347">
        <f t="shared" si="47"/>
        <v>4.2800000000000005E-2</v>
      </c>
      <c r="AD461" s="348">
        <f t="shared" si="48"/>
        <v>0.1275</v>
      </c>
      <c r="AH461" s="227">
        <v>9</v>
      </c>
      <c r="AI461" s="225">
        <f t="shared" si="34"/>
        <v>12.75</v>
      </c>
      <c r="AJ461" s="225">
        <f t="shared" si="35"/>
        <v>21.4</v>
      </c>
      <c r="AK461" s="225">
        <f t="shared" si="36"/>
        <v>8.56</v>
      </c>
      <c r="AL461" s="209">
        <f t="shared" si="37"/>
        <v>4.28</v>
      </c>
      <c r="AM461" s="209">
        <f t="shared" si="38"/>
        <v>8.56</v>
      </c>
      <c r="AN461" s="225">
        <f t="shared" si="39"/>
        <v>4.28</v>
      </c>
      <c r="AO461" s="209">
        <f t="shared" si="40"/>
        <v>12.75</v>
      </c>
    </row>
    <row r="462" spans="1:41" ht="20.100000000000001" customHeight="1" x14ac:dyDescent="0.25">
      <c r="A462" s="22" t="s">
        <v>300</v>
      </c>
      <c r="B462" s="22"/>
      <c r="C462" s="22"/>
      <c r="D462" s="22"/>
      <c r="E462" s="22"/>
      <c r="F462" s="22"/>
      <c r="G462" s="22"/>
      <c r="H462" s="22"/>
      <c r="I462" s="22"/>
      <c r="J462" s="22"/>
      <c r="K462" s="22"/>
      <c r="L462" s="66">
        <f>V456</f>
        <v>1.026</v>
      </c>
      <c r="M462" s="66"/>
      <c r="N462" s="66"/>
      <c r="O462" s="66"/>
      <c r="P462" s="66"/>
      <c r="Q462" s="66"/>
      <c r="R462" s="66"/>
      <c r="W462" s="232">
        <f t="shared" si="41"/>
        <v>10</v>
      </c>
      <c r="X462" s="347">
        <f t="shared" si="42"/>
        <v>0.125</v>
      </c>
      <c r="Y462" s="347">
        <f t="shared" si="43"/>
        <v>0.21</v>
      </c>
      <c r="Z462" s="347">
        <f t="shared" si="44"/>
        <v>8.4000000000000005E-2</v>
      </c>
      <c r="AA462" s="348">
        <f t="shared" si="45"/>
        <v>4.2000000000000003E-2</v>
      </c>
      <c r="AB462" s="348">
        <f t="shared" si="46"/>
        <v>8.4000000000000005E-2</v>
      </c>
      <c r="AC462" s="347">
        <f t="shared" si="47"/>
        <v>4.2000000000000003E-2</v>
      </c>
      <c r="AD462" s="348">
        <f t="shared" si="48"/>
        <v>0.125</v>
      </c>
      <c r="AH462" s="227">
        <v>10</v>
      </c>
      <c r="AI462" s="225">
        <f t="shared" si="34"/>
        <v>12.5</v>
      </c>
      <c r="AJ462" s="225">
        <f t="shared" si="35"/>
        <v>21</v>
      </c>
      <c r="AK462" s="225">
        <f t="shared" si="36"/>
        <v>8.4</v>
      </c>
      <c r="AL462" s="209">
        <f t="shared" si="37"/>
        <v>4.2</v>
      </c>
      <c r="AM462" s="209">
        <f t="shared" si="38"/>
        <v>8.4</v>
      </c>
      <c r="AN462" s="225">
        <f t="shared" si="39"/>
        <v>4.2</v>
      </c>
      <c r="AO462" s="209">
        <f t="shared" si="40"/>
        <v>12.5</v>
      </c>
    </row>
    <row r="463" spans="1:41" ht="20.100000000000001" customHeight="1" x14ac:dyDescent="0.25">
      <c r="W463" s="232">
        <f t="shared" si="41"/>
        <v>11</v>
      </c>
      <c r="X463" s="347">
        <f t="shared" si="42"/>
        <v>0.12029999999999999</v>
      </c>
      <c r="Y463" s="347">
        <f t="shared" si="43"/>
        <v>0.20199999999999999</v>
      </c>
      <c r="Z463" s="347">
        <f t="shared" si="44"/>
        <v>8.0799999999999997E-2</v>
      </c>
      <c r="AA463" s="348">
        <f t="shared" si="45"/>
        <v>4.0399999999999998E-2</v>
      </c>
      <c r="AB463" s="348">
        <f t="shared" si="46"/>
        <v>8.0799999999999997E-2</v>
      </c>
      <c r="AC463" s="347">
        <f t="shared" si="47"/>
        <v>4.0399999999999998E-2</v>
      </c>
      <c r="AD463" s="348">
        <f t="shared" si="48"/>
        <v>0.12029999999999999</v>
      </c>
      <c r="AH463" s="227">
        <v>11</v>
      </c>
      <c r="AI463" s="225">
        <f t="shared" ref="AI463:AI472" si="49">12.5-(AH463-10)*4.7/10</f>
        <v>12.03</v>
      </c>
      <c r="AJ463" s="225">
        <f t="shared" ref="AJ463:AJ472" si="50">21-((AH463-10)*(8/10))</f>
        <v>20.2</v>
      </c>
      <c r="AK463" s="225">
        <f t="shared" ref="AK463:AK472" si="51">8.4-(AH463-10)*3.2/10</f>
        <v>8.08</v>
      </c>
      <c r="AL463" s="209">
        <f t="shared" si="37"/>
        <v>4.04</v>
      </c>
      <c r="AM463" s="209">
        <f t="shared" si="38"/>
        <v>8.08</v>
      </c>
      <c r="AN463" s="225">
        <f t="shared" ref="AN463:AN472" si="52">4.2-(AH463-10)*1.6/10</f>
        <v>4.04</v>
      </c>
      <c r="AO463" s="209">
        <f t="shared" si="40"/>
        <v>12.03</v>
      </c>
    </row>
    <row r="464" spans="1:41" ht="20.100000000000001" customHeight="1" x14ac:dyDescent="0.25">
      <c r="A464" s="22" t="s">
        <v>273</v>
      </c>
      <c r="B464" s="22"/>
      <c r="C464" s="22"/>
      <c r="D464" s="22"/>
      <c r="E464" s="22"/>
      <c r="F464" s="22"/>
      <c r="G464" s="22"/>
      <c r="H464" s="22"/>
      <c r="I464" s="22"/>
      <c r="J464" s="22"/>
      <c r="K464" s="22"/>
      <c r="L464" s="22"/>
      <c r="M464" s="22"/>
      <c r="N464" s="22"/>
      <c r="O464" s="94">
        <f>L461*L462</f>
        <v>558518.67556695128</v>
      </c>
      <c r="P464" s="94"/>
      <c r="Q464" s="94"/>
      <c r="R464" s="94"/>
      <c r="W464" s="232">
        <f t="shared" si="41"/>
        <v>12</v>
      </c>
      <c r="X464" s="347">
        <f t="shared" si="42"/>
        <v>0.11560000000000001</v>
      </c>
      <c r="Y464" s="347">
        <f t="shared" si="43"/>
        <v>0.19399999999999998</v>
      </c>
      <c r="Z464" s="347">
        <f t="shared" si="44"/>
        <v>7.7600000000000002E-2</v>
      </c>
      <c r="AA464" s="348">
        <f t="shared" si="45"/>
        <v>3.8800000000000001E-2</v>
      </c>
      <c r="AB464" s="348">
        <f t="shared" si="46"/>
        <v>7.7600000000000002E-2</v>
      </c>
      <c r="AC464" s="347">
        <f t="shared" si="47"/>
        <v>3.8800000000000001E-2</v>
      </c>
      <c r="AD464" s="348">
        <f t="shared" si="48"/>
        <v>0.11560000000000001</v>
      </c>
      <c r="AH464" s="227">
        <v>12</v>
      </c>
      <c r="AI464" s="225">
        <f t="shared" si="49"/>
        <v>11.56</v>
      </c>
      <c r="AJ464" s="225">
        <f t="shared" si="50"/>
        <v>19.399999999999999</v>
      </c>
      <c r="AK464" s="225">
        <f t="shared" si="51"/>
        <v>7.7600000000000007</v>
      </c>
      <c r="AL464" s="209">
        <f t="shared" si="37"/>
        <v>3.8800000000000003</v>
      </c>
      <c r="AM464" s="209">
        <f t="shared" si="38"/>
        <v>7.7600000000000007</v>
      </c>
      <c r="AN464" s="225">
        <f t="shared" si="52"/>
        <v>3.8800000000000003</v>
      </c>
      <c r="AO464" s="209">
        <f t="shared" si="40"/>
        <v>11.56</v>
      </c>
    </row>
    <row r="465" spans="1:41" ht="20.100000000000001" customHeight="1" x14ac:dyDescent="0.25">
      <c r="W465" s="232">
        <f t="shared" si="41"/>
        <v>13</v>
      </c>
      <c r="X465" s="347">
        <f t="shared" si="42"/>
        <v>0.1109</v>
      </c>
      <c r="Y465" s="347">
        <f t="shared" si="43"/>
        <v>0.18600000000000003</v>
      </c>
      <c r="Z465" s="347">
        <f t="shared" si="44"/>
        <v>7.4400000000000008E-2</v>
      </c>
      <c r="AA465" s="348">
        <f t="shared" si="45"/>
        <v>3.7200000000000004E-2</v>
      </c>
      <c r="AB465" s="348">
        <f t="shared" si="46"/>
        <v>7.4400000000000008E-2</v>
      </c>
      <c r="AC465" s="347">
        <f t="shared" si="47"/>
        <v>3.7200000000000004E-2</v>
      </c>
      <c r="AD465" s="348">
        <f t="shared" si="48"/>
        <v>0.1109</v>
      </c>
      <c r="AH465" s="227">
        <v>13</v>
      </c>
      <c r="AI465" s="225">
        <f t="shared" si="49"/>
        <v>11.09</v>
      </c>
      <c r="AJ465" s="225">
        <f t="shared" si="50"/>
        <v>18.600000000000001</v>
      </c>
      <c r="AK465" s="225">
        <f t="shared" si="51"/>
        <v>7.44</v>
      </c>
      <c r="AL465" s="209">
        <f t="shared" si="37"/>
        <v>3.72</v>
      </c>
      <c r="AM465" s="209">
        <f t="shared" si="38"/>
        <v>7.44</v>
      </c>
      <c r="AN465" s="225">
        <f t="shared" si="52"/>
        <v>3.72</v>
      </c>
      <c r="AO465" s="209">
        <f t="shared" si="40"/>
        <v>11.09</v>
      </c>
    </row>
    <row r="466" spans="1:41" ht="20.100000000000001" customHeight="1" x14ac:dyDescent="0.25">
      <c r="A466" s="22" t="s">
        <v>307</v>
      </c>
      <c r="B466" s="22"/>
      <c r="C466" s="22"/>
      <c r="D466" s="22"/>
      <c r="E466" s="22"/>
      <c r="F466" s="22"/>
      <c r="G466" s="22"/>
      <c r="H466" s="22"/>
      <c r="I466" s="22"/>
      <c r="J466" s="22"/>
      <c r="K466" s="248"/>
      <c r="L466" s="248"/>
      <c r="M466" s="248"/>
      <c r="N466" s="248"/>
      <c r="O466" s="248"/>
      <c r="P466" s="248"/>
      <c r="Q466" s="248"/>
      <c r="R466" s="248"/>
      <c r="W466" s="232">
        <f t="shared" si="41"/>
        <v>14</v>
      </c>
      <c r="X466" s="347">
        <f t="shared" si="42"/>
        <v>0.10619999999999999</v>
      </c>
      <c r="Y466" s="347">
        <f t="shared" si="43"/>
        <v>0.17800000000000002</v>
      </c>
      <c r="Z466" s="347">
        <f t="shared" si="44"/>
        <v>7.1199999999999999E-2</v>
      </c>
      <c r="AA466" s="348">
        <f t="shared" si="45"/>
        <v>3.56E-2</v>
      </c>
      <c r="AB466" s="348">
        <f t="shared" si="46"/>
        <v>7.1199999999999999E-2</v>
      </c>
      <c r="AC466" s="347">
        <f t="shared" si="47"/>
        <v>3.56E-2</v>
      </c>
      <c r="AD466" s="348">
        <f t="shared" si="48"/>
        <v>0.10619999999999999</v>
      </c>
      <c r="AH466" s="227">
        <v>14</v>
      </c>
      <c r="AI466" s="225">
        <f t="shared" si="49"/>
        <v>10.62</v>
      </c>
      <c r="AJ466" s="225">
        <f t="shared" si="50"/>
        <v>17.8</v>
      </c>
      <c r="AK466" s="225">
        <f t="shared" si="51"/>
        <v>7.12</v>
      </c>
      <c r="AL466" s="209">
        <f t="shared" si="37"/>
        <v>3.56</v>
      </c>
      <c r="AM466" s="209">
        <f t="shared" si="38"/>
        <v>7.12</v>
      </c>
      <c r="AN466" s="225">
        <f t="shared" si="52"/>
        <v>3.56</v>
      </c>
      <c r="AO466" s="209">
        <f t="shared" si="40"/>
        <v>10.62</v>
      </c>
    </row>
    <row r="467" spans="1:41" ht="20.100000000000001" customHeight="1" x14ac:dyDescent="0.25">
      <c r="W467" s="232">
        <f t="shared" si="41"/>
        <v>15</v>
      </c>
      <c r="X467" s="347">
        <f t="shared" si="42"/>
        <v>0.10150000000000001</v>
      </c>
      <c r="Y467" s="347">
        <f t="shared" si="43"/>
        <v>0.17</v>
      </c>
      <c r="Z467" s="347">
        <f t="shared" si="44"/>
        <v>6.8000000000000005E-2</v>
      </c>
      <c r="AA467" s="348">
        <f t="shared" si="45"/>
        <v>3.4000000000000002E-2</v>
      </c>
      <c r="AB467" s="348">
        <f t="shared" si="46"/>
        <v>6.8000000000000005E-2</v>
      </c>
      <c r="AC467" s="347">
        <f t="shared" si="47"/>
        <v>3.4000000000000002E-2</v>
      </c>
      <c r="AD467" s="348">
        <f t="shared" si="48"/>
        <v>0.10150000000000001</v>
      </c>
      <c r="AH467" s="227">
        <v>15</v>
      </c>
      <c r="AI467" s="225">
        <f t="shared" si="49"/>
        <v>10.15</v>
      </c>
      <c r="AJ467" s="225">
        <f t="shared" si="50"/>
        <v>17</v>
      </c>
      <c r="AK467" s="225">
        <f t="shared" si="51"/>
        <v>6.8000000000000007</v>
      </c>
      <c r="AL467" s="209">
        <f t="shared" si="37"/>
        <v>3.4000000000000004</v>
      </c>
      <c r="AM467" s="209">
        <f t="shared" si="38"/>
        <v>6.8000000000000007</v>
      </c>
      <c r="AN467" s="225">
        <f t="shared" si="52"/>
        <v>3.4000000000000004</v>
      </c>
      <c r="AO467" s="209">
        <f t="shared" si="40"/>
        <v>10.15</v>
      </c>
    </row>
    <row r="468" spans="1:41" ht="20.100000000000001" customHeight="1" x14ac:dyDescent="0.25">
      <c r="W468" s="232">
        <f t="shared" si="41"/>
        <v>16</v>
      </c>
      <c r="X468" s="347">
        <f t="shared" si="42"/>
        <v>9.6799999999999997E-2</v>
      </c>
      <c r="Y468" s="347">
        <f t="shared" si="43"/>
        <v>0.16200000000000001</v>
      </c>
      <c r="Z468" s="347">
        <f t="shared" si="44"/>
        <v>6.480000000000001E-2</v>
      </c>
      <c r="AA468" s="348">
        <f t="shared" si="45"/>
        <v>3.2400000000000005E-2</v>
      </c>
      <c r="AB468" s="348">
        <f t="shared" si="46"/>
        <v>6.480000000000001E-2</v>
      </c>
      <c r="AC468" s="347">
        <f t="shared" si="47"/>
        <v>3.2400000000000005E-2</v>
      </c>
      <c r="AD468" s="348">
        <f t="shared" si="48"/>
        <v>9.6799999999999997E-2</v>
      </c>
      <c r="AH468" s="227">
        <v>16</v>
      </c>
      <c r="AI468" s="225">
        <f t="shared" si="49"/>
        <v>9.68</v>
      </c>
      <c r="AJ468" s="225">
        <f t="shared" si="50"/>
        <v>16.2</v>
      </c>
      <c r="AK468" s="225">
        <f t="shared" si="51"/>
        <v>6.48</v>
      </c>
      <c r="AL468" s="209">
        <f t="shared" si="37"/>
        <v>3.24</v>
      </c>
      <c r="AM468" s="209">
        <f t="shared" si="38"/>
        <v>6.48</v>
      </c>
      <c r="AN468" s="225">
        <f t="shared" si="52"/>
        <v>3.24</v>
      </c>
      <c r="AO468" s="209">
        <f t="shared" si="40"/>
        <v>9.68</v>
      </c>
    </row>
    <row r="469" spans="1:41" ht="20.100000000000001" customHeight="1" x14ac:dyDescent="0.25">
      <c r="W469" s="232">
        <f t="shared" si="41"/>
        <v>17</v>
      </c>
      <c r="X469" s="347">
        <f t="shared" si="42"/>
        <v>9.2100000000000015E-2</v>
      </c>
      <c r="Y469" s="347">
        <f t="shared" si="43"/>
        <v>0.154</v>
      </c>
      <c r="Z469" s="347">
        <f t="shared" si="44"/>
        <v>6.1600000000000002E-2</v>
      </c>
      <c r="AA469" s="348">
        <f t="shared" si="45"/>
        <v>3.0800000000000001E-2</v>
      </c>
      <c r="AB469" s="348">
        <f t="shared" si="46"/>
        <v>6.1600000000000002E-2</v>
      </c>
      <c r="AC469" s="347">
        <f t="shared" si="47"/>
        <v>3.0800000000000001E-2</v>
      </c>
      <c r="AD469" s="348">
        <f t="shared" si="48"/>
        <v>9.2100000000000015E-2</v>
      </c>
      <c r="AH469" s="227">
        <v>17</v>
      </c>
      <c r="AI469" s="225">
        <f t="shared" si="49"/>
        <v>9.2100000000000009</v>
      </c>
      <c r="AJ469" s="225">
        <f t="shared" si="50"/>
        <v>15.399999999999999</v>
      </c>
      <c r="AK469" s="225">
        <f t="shared" si="51"/>
        <v>6.16</v>
      </c>
      <c r="AL469" s="209">
        <f t="shared" si="37"/>
        <v>3.08</v>
      </c>
      <c r="AM469" s="209">
        <f t="shared" si="38"/>
        <v>6.16</v>
      </c>
      <c r="AN469" s="225">
        <f t="shared" si="52"/>
        <v>3.08</v>
      </c>
      <c r="AO469" s="209">
        <f t="shared" si="40"/>
        <v>9.2100000000000009</v>
      </c>
    </row>
    <row r="470" spans="1:41" ht="20.100000000000001" customHeight="1" x14ac:dyDescent="0.25">
      <c r="W470" s="232">
        <f t="shared" si="41"/>
        <v>18</v>
      </c>
      <c r="X470" s="347">
        <f t="shared" si="42"/>
        <v>8.7400000000000005E-2</v>
      </c>
      <c r="Y470" s="347">
        <f t="shared" si="43"/>
        <v>0.14599999999999999</v>
      </c>
      <c r="Z470" s="347">
        <f t="shared" si="44"/>
        <v>5.8400000000000001E-2</v>
      </c>
      <c r="AA470" s="348">
        <f t="shared" si="45"/>
        <v>2.92E-2</v>
      </c>
      <c r="AB470" s="348">
        <f t="shared" si="46"/>
        <v>5.8400000000000001E-2</v>
      </c>
      <c r="AC470" s="347">
        <f t="shared" si="47"/>
        <v>2.92E-2</v>
      </c>
      <c r="AD470" s="348">
        <f t="shared" si="48"/>
        <v>8.7400000000000005E-2</v>
      </c>
      <c r="AH470" s="227">
        <v>18</v>
      </c>
      <c r="AI470" s="225">
        <f t="shared" si="49"/>
        <v>8.74</v>
      </c>
      <c r="AJ470" s="225">
        <f t="shared" si="50"/>
        <v>14.6</v>
      </c>
      <c r="AK470" s="225">
        <f t="shared" si="51"/>
        <v>5.84</v>
      </c>
      <c r="AL470" s="209">
        <f t="shared" si="37"/>
        <v>2.92</v>
      </c>
      <c r="AM470" s="209">
        <f t="shared" si="38"/>
        <v>5.84</v>
      </c>
      <c r="AN470" s="225">
        <f t="shared" si="52"/>
        <v>2.92</v>
      </c>
      <c r="AO470" s="209">
        <f t="shared" si="40"/>
        <v>8.74</v>
      </c>
    </row>
    <row r="471" spans="1:41" ht="20.100000000000001" customHeight="1" x14ac:dyDescent="0.25">
      <c r="W471" s="232">
        <f t="shared" si="41"/>
        <v>19</v>
      </c>
      <c r="X471" s="347">
        <f t="shared" si="42"/>
        <v>8.2699999999999996E-2</v>
      </c>
      <c r="Y471" s="347">
        <f t="shared" si="43"/>
        <v>0.13800000000000001</v>
      </c>
      <c r="Z471" s="347">
        <f t="shared" si="44"/>
        <v>5.5200000000000006E-2</v>
      </c>
      <c r="AA471" s="348">
        <f t="shared" si="45"/>
        <v>2.7600000000000003E-2</v>
      </c>
      <c r="AB471" s="348">
        <f t="shared" si="46"/>
        <v>5.5200000000000006E-2</v>
      </c>
      <c r="AC471" s="347">
        <f t="shared" si="47"/>
        <v>2.7600000000000003E-2</v>
      </c>
      <c r="AD471" s="348">
        <f t="shared" si="48"/>
        <v>8.2699999999999996E-2</v>
      </c>
      <c r="AH471" s="227">
        <v>19</v>
      </c>
      <c r="AI471" s="225">
        <f t="shared" si="49"/>
        <v>8.27</v>
      </c>
      <c r="AJ471" s="225">
        <f t="shared" si="50"/>
        <v>13.8</v>
      </c>
      <c r="AK471" s="225">
        <f t="shared" si="51"/>
        <v>5.5200000000000005</v>
      </c>
      <c r="AL471" s="209">
        <f t="shared" si="37"/>
        <v>2.7600000000000002</v>
      </c>
      <c r="AM471" s="209">
        <f t="shared" si="38"/>
        <v>5.5200000000000005</v>
      </c>
      <c r="AN471" s="225">
        <f t="shared" si="52"/>
        <v>2.7600000000000002</v>
      </c>
      <c r="AO471" s="209">
        <f t="shared" si="40"/>
        <v>8.27</v>
      </c>
    </row>
    <row r="472" spans="1:41" ht="20.100000000000001" customHeight="1" x14ac:dyDescent="0.25">
      <c r="T472" s="222" t="str">
        <f>IF(P481&gt;0.01,"Reduzir o número de casas decimais","")</f>
        <v/>
      </c>
      <c r="U472" s="222"/>
      <c r="W472" s="232">
        <f t="shared" si="41"/>
        <v>20</v>
      </c>
      <c r="X472" s="347">
        <f t="shared" si="42"/>
        <v>7.8E-2</v>
      </c>
      <c r="Y472" s="347">
        <f t="shared" si="43"/>
        <v>0.13</v>
      </c>
      <c r="Z472" s="347">
        <f t="shared" si="44"/>
        <v>5.2000000000000005E-2</v>
      </c>
      <c r="AA472" s="348">
        <f t="shared" si="45"/>
        <v>2.6000000000000002E-2</v>
      </c>
      <c r="AB472" s="348">
        <f t="shared" si="46"/>
        <v>5.2000000000000005E-2</v>
      </c>
      <c r="AC472" s="347">
        <f t="shared" si="47"/>
        <v>2.6000000000000002E-2</v>
      </c>
      <c r="AD472" s="348">
        <f t="shared" si="48"/>
        <v>7.8E-2</v>
      </c>
      <c r="AH472" s="227">
        <v>20</v>
      </c>
      <c r="AI472" s="225">
        <f t="shared" si="49"/>
        <v>7.8</v>
      </c>
      <c r="AJ472" s="225">
        <f t="shared" si="50"/>
        <v>13</v>
      </c>
      <c r="AK472" s="225">
        <f t="shared" si="51"/>
        <v>5.2</v>
      </c>
      <c r="AL472" s="209">
        <f t="shared" si="37"/>
        <v>2.6</v>
      </c>
      <c r="AM472" s="209">
        <f t="shared" si="38"/>
        <v>5.2</v>
      </c>
      <c r="AN472" s="225">
        <f t="shared" si="52"/>
        <v>2.6</v>
      </c>
      <c r="AO472" s="209">
        <f t="shared" si="40"/>
        <v>7.8</v>
      </c>
    </row>
    <row r="473" spans="1:41" ht="20.100000000000001" customHeight="1" x14ac:dyDescent="0.25">
      <c r="A473" s="370"/>
      <c r="B473" s="370"/>
      <c r="C473" s="370"/>
      <c r="D473" s="370"/>
      <c r="E473" s="370"/>
      <c r="F473" s="370"/>
      <c r="G473" s="370"/>
      <c r="H473" s="370"/>
      <c r="I473" s="370"/>
      <c r="J473" s="370"/>
      <c r="W473" s="232">
        <f t="shared" si="41"/>
        <v>21</v>
      </c>
      <c r="X473" s="347">
        <f t="shared" si="42"/>
        <v>7.0199999999999999E-2</v>
      </c>
      <c r="Y473" s="347">
        <f t="shared" si="43"/>
        <v>0.11699999999999999</v>
      </c>
      <c r="Z473" s="347">
        <f t="shared" si="44"/>
        <v>4.6799999999999994E-2</v>
      </c>
      <c r="AA473" s="348">
        <f t="shared" si="45"/>
        <v>2.3399999999999997E-2</v>
      </c>
      <c r="AB473" s="348">
        <f t="shared" si="46"/>
        <v>4.6799999999999994E-2</v>
      </c>
      <c r="AC473" s="347">
        <f t="shared" si="47"/>
        <v>2.3399999999999997E-2</v>
      </c>
      <c r="AD473" s="348">
        <f t="shared" si="48"/>
        <v>7.0199999999999999E-2</v>
      </c>
      <c r="AH473" s="227">
        <v>21</v>
      </c>
      <c r="AI473" s="225">
        <f t="shared" ref="AI473:AI482" si="53">7.8-(AH473-20)*7.8/10</f>
        <v>7.02</v>
      </c>
      <c r="AJ473" s="225">
        <f t="shared" ref="AJ473:AJ482" si="54">13-((AH473-20)*(13/10))</f>
        <v>11.7</v>
      </c>
      <c r="AK473" s="225">
        <f t="shared" ref="AK473:AK482" si="55">5.2-(AH473-20)*5.2/10</f>
        <v>4.68</v>
      </c>
      <c r="AL473" s="209">
        <f t="shared" si="37"/>
        <v>2.34</v>
      </c>
      <c r="AM473" s="209">
        <f t="shared" si="38"/>
        <v>4.68</v>
      </c>
      <c r="AN473" s="225">
        <f t="shared" ref="AN473:AN482" si="56">2.6-(AH473-20)*2.6/10</f>
        <v>2.34</v>
      </c>
      <c r="AO473" s="209">
        <f t="shared" si="40"/>
        <v>7.02</v>
      </c>
    </row>
    <row r="474" spans="1:41" ht="20.100000000000001" customHeight="1" x14ac:dyDescent="0.25">
      <c r="W474" s="232">
        <f t="shared" si="41"/>
        <v>22</v>
      </c>
      <c r="X474" s="347">
        <f t="shared" si="42"/>
        <v>6.2400000000000004E-2</v>
      </c>
      <c r="Y474" s="347">
        <f t="shared" si="43"/>
        <v>0.10400000000000001</v>
      </c>
      <c r="Z474" s="347">
        <f t="shared" si="44"/>
        <v>4.1599999999999998E-2</v>
      </c>
      <c r="AA474" s="348">
        <f t="shared" si="45"/>
        <v>2.0799999999999999E-2</v>
      </c>
      <c r="AB474" s="348">
        <f t="shared" si="46"/>
        <v>4.1599999999999998E-2</v>
      </c>
      <c r="AC474" s="347">
        <f t="shared" si="47"/>
        <v>2.0799999999999999E-2</v>
      </c>
      <c r="AD474" s="348">
        <f t="shared" si="48"/>
        <v>6.2400000000000004E-2</v>
      </c>
      <c r="AH474" s="227">
        <v>22</v>
      </c>
      <c r="AI474" s="225">
        <f t="shared" si="53"/>
        <v>6.24</v>
      </c>
      <c r="AJ474" s="225">
        <f t="shared" si="54"/>
        <v>10.4</v>
      </c>
      <c r="AK474" s="225">
        <f t="shared" si="55"/>
        <v>4.16</v>
      </c>
      <c r="AL474" s="209">
        <f t="shared" si="37"/>
        <v>2.08</v>
      </c>
      <c r="AM474" s="209">
        <f t="shared" si="38"/>
        <v>4.16</v>
      </c>
      <c r="AN474" s="225">
        <f t="shared" si="56"/>
        <v>2.08</v>
      </c>
      <c r="AO474" s="209">
        <f t="shared" si="40"/>
        <v>6.24</v>
      </c>
    </row>
    <row r="475" spans="1:41" ht="20.100000000000001" customHeight="1" x14ac:dyDescent="0.25">
      <c r="W475" s="232">
        <f t="shared" si="41"/>
        <v>23</v>
      </c>
      <c r="X475" s="347">
        <f t="shared" si="42"/>
        <v>5.4600000000000003E-2</v>
      </c>
      <c r="Y475" s="347">
        <f t="shared" si="43"/>
        <v>9.0999999999999998E-2</v>
      </c>
      <c r="Z475" s="347">
        <f t="shared" si="44"/>
        <v>3.6400000000000002E-2</v>
      </c>
      <c r="AA475" s="348">
        <f t="shared" si="45"/>
        <v>1.8200000000000001E-2</v>
      </c>
      <c r="AB475" s="348">
        <f t="shared" si="46"/>
        <v>3.6400000000000002E-2</v>
      </c>
      <c r="AC475" s="347">
        <f t="shared" si="47"/>
        <v>1.8200000000000001E-2</v>
      </c>
      <c r="AD475" s="348">
        <f t="shared" si="48"/>
        <v>5.4600000000000003E-2</v>
      </c>
      <c r="AH475" s="227">
        <v>23</v>
      </c>
      <c r="AI475" s="225">
        <f t="shared" si="53"/>
        <v>5.46</v>
      </c>
      <c r="AJ475" s="225">
        <f t="shared" si="54"/>
        <v>9.1</v>
      </c>
      <c r="AK475" s="225">
        <f t="shared" si="55"/>
        <v>3.64</v>
      </c>
      <c r="AL475" s="209">
        <f t="shared" si="37"/>
        <v>1.82</v>
      </c>
      <c r="AM475" s="209">
        <f t="shared" si="38"/>
        <v>3.64</v>
      </c>
      <c r="AN475" s="225">
        <f t="shared" si="56"/>
        <v>1.82</v>
      </c>
      <c r="AO475" s="209">
        <f t="shared" si="40"/>
        <v>5.46</v>
      </c>
    </row>
    <row r="476" spans="1:41" ht="20.100000000000001" customHeight="1" x14ac:dyDescent="0.25">
      <c r="W476" s="232">
        <f t="shared" si="41"/>
        <v>24</v>
      </c>
      <c r="X476" s="347">
        <f t="shared" si="42"/>
        <v>4.6799999999999994E-2</v>
      </c>
      <c r="Y476" s="347">
        <f t="shared" si="43"/>
        <v>7.8E-2</v>
      </c>
      <c r="Z476" s="347">
        <f t="shared" si="44"/>
        <v>3.1200000000000002E-2</v>
      </c>
      <c r="AA476" s="348">
        <f t="shared" si="45"/>
        <v>1.5600000000000001E-2</v>
      </c>
      <c r="AB476" s="348">
        <f t="shared" si="46"/>
        <v>3.1200000000000002E-2</v>
      </c>
      <c r="AC476" s="347">
        <f t="shared" si="47"/>
        <v>1.5600000000000001E-2</v>
      </c>
      <c r="AD476" s="348">
        <f t="shared" si="48"/>
        <v>4.6799999999999994E-2</v>
      </c>
      <c r="AH476" s="227">
        <v>24</v>
      </c>
      <c r="AI476" s="225">
        <f t="shared" si="53"/>
        <v>4.68</v>
      </c>
      <c r="AJ476" s="225">
        <f t="shared" si="54"/>
        <v>7.8</v>
      </c>
      <c r="AK476" s="225">
        <f t="shared" si="55"/>
        <v>3.12</v>
      </c>
      <c r="AL476" s="209">
        <f t="shared" si="37"/>
        <v>1.56</v>
      </c>
      <c r="AM476" s="209">
        <f t="shared" si="38"/>
        <v>3.12</v>
      </c>
      <c r="AN476" s="225">
        <f t="shared" si="56"/>
        <v>1.56</v>
      </c>
      <c r="AO476" s="209">
        <f t="shared" si="40"/>
        <v>4.68</v>
      </c>
    </row>
    <row r="477" spans="1:41" ht="20.100000000000001" customHeight="1" x14ac:dyDescent="0.25">
      <c r="A477" s="19" t="s">
        <v>55</v>
      </c>
      <c r="B477" s="19"/>
      <c r="C477" s="19"/>
      <c r="D477" s="19"/>
      <c r="E477" s="19"/>
      <c r="F477" s="19"/>
      <c r="G477" s="19"/>
      <c r="H477" s="19"/>
      <c r="I477" s="19"/>
      <c r="J477" s="19"/>
      <c r="K477" s="19"/>
      <c r="L477" s="19"/>
      <c r="M477" s="19"/>
      <c r="N477" s="19"/>
      <c r="O477" s="19"/>
      <c r="P477" s="19"/>
      <c r="Q477" s="19"/>
      <c r="R477" s="19"/>
      <c r="W477" s="232">
        <f t="shared" si="41"/>
        <v>25</v>
      </c>
      <c r="X477" s="347">
        <f t="shared" si="42"/>
        <v>3.9E-2</v>
      </c>
      <c r="Y477" s="347">
        <f t="shared" si="43"/>
        <v>6.5000000000000002E-2</v>
      </c>
      <c r="Z477" s="347">
        <f t="shared" si="44"/>
        <v>2.6000000000000002E-2</v>
      </c>
      <c r="AA477" s="348">
        <f t="shared" si="45"/>
        <v>1.3000000000000001E-2</v>
      </c>
      <c r="AB477" s="348">
        <f t="shared" si="46"/>
        <v>2.6000000000000002E-2</v>
      </c>
      <c r="AC477" s="347">
        <f t="shared" si="47"/>
        <v>1.3000000000000001E-2</v>
      </c>
      <c r="AD477" s="348">
        <f t="shared" si="48"/>
        <v>3.9E-2</v>
      </c>
      <c r="AH477" s="227">
        <v>25</v>
      </c>
      <c r="AI477" s="225">
        <f t="shared" si="53"/>
        <v>3.9</v>
      </c>
      <c r="AJ477" s="225">
        <f t="shared" si="54"/>
        <v>6.5</v>
      </c>
      <c r="AK477" s="225">
        <f t="shared" si="55"/>
        <v>2.6</v>
      </c>
      <c r="AL477" s="209">
        <f t="shared" si="37"/>
        <v>1.3</v>
      </c>
      <c r="AM477" s="209">
        <f t="shared" si="38"/>
        <v>2.6</v>
      </c>
      <c r="AN477" s="225">
        <f t="shared" si="56"/>
        <v>1.3</v>
      </c>
      <c r="AO477" s="209">
        <f t="shared" si="40"/>
        <v>3.9</v>
      </c>
    </row>
    <row r="478" spans="1:41" ht="20.100000000000001" customHeight="1" x14ac:dyDescent="0.25">
      <c r="W478" s="232">
        <f t="shared" si="41"/>
        <v>26</v>
      </c>
      <c r="X478" s="347">
        <f t="shared" si="42"/>
        <v>3.1200000000000002E-2</v>
      </c>
      <c r="Y478" s="347">
        <f t="shared" si="43"/>
        <v>5.1999999999999991E-2</v>
      </c>
      <c r="Z478" s="347">
        <f t="shared" si="44"/>
        <v>2.0799999999999999E-2</v>
      </c>
      <c r="AA478" s="348">
        <f t="shared" si="45"/>
        <v>1.04E-2</v>
      </c>
      <c r="AB478" s="348">
        <f t="shared" si="46"/>
        <v>2.0799999999999999E-2</v>
      </c>
      <c r="AC478" s="347">
        <f t="shared" si="47"/>
        <v>1.04E-2</v>
      </c>
      <c r="AD478" s="348">
        <f t="shared" si="48"/>
        <v>3.1200000000000002E-2</v>
      </c>
      <c r="AH478" s="227">
        <v>26</v>
      </c>
      <c r="AI478" s="225">
        <f t="shared" si="53"/>
        <v>3.12</v>
      </c>
      <c r="AJ478" s="225">
        <f t="shared" si="54"/>
        <v>5.1999999999999993</v>
      </c>
      <c r="AK478" s="225">
        <f t="shared" si="55"/>
        <v>2.08</v>
      </c>
      <c r="AL478" s="209">
        <f t="shared" si="37"/>
        <v>1.04</v>
      </c>
      <c r="AM478" s="209">
        <f t="shared" si="38"/>
        <v>2.08</v>
      </c>
      <c r="AN478" s="225">
        <f t="shared" si="56"/>
        <v>1.04</v>
      </c>
      <c r="AO478" s="209">
        <f t="shared" si="40"/>
        <v>3.12</v>
      </c>
    </row>
    <row r="479" spans="1:41" ht="20.100000000000001" customHeight="1" x14ac:dyDescent="0.25">
      <c r="K479" s="19" t="s">
        <v>56</v>
      </c>
      <c r="L479" s="19"/>
      <c r="M479" s="19"/>
      <c r="N479" s="19"/>
      <c r="O479" s="64">
        <v>1</v>
      </c>
      <c r="P479" s="64"/>
      <c r="Q479" s="64"/>
      <c r="R479" s="64"/>
      <c r="W479" s="232">
        <f t="shared" si="41"/>
        <v>27</v>
      </c>
      <c r="X479" s="347">
        <f t="shared" si="42"/>
        <v>2.3399999999999997E-2</v>
      </c>
      <c r="Y479" s="347">
        <f t="shared" si="43"/>
        <v>3.9000000000000007E-2</v>
      </c>
      <c r="Z479" s="347">
        <f t="shared" si="44"/>
        <v>1.5600000000000004E-2</v>
      </c>
      <c r="AA479" s="348">
        <f t="shared" si="45"/>
        <v>7.8000000000000022E-3</v>
      </c>
      <c r="AB479" s="348">
        <f t="shared" si="46"/>
        <v>1.5600000000000004E-2</v>
      </c>
      <c r="AC479" s="347">
        <f t="shared" si="47"/>
        <v>7.8000000000000022E-3</v>
      </c>
      <c r="AD479" s="348">
        <f t="shared" si="48"/>
        <v>2.3399999999999997E-2</v>
      </c>
      <c r="AH479" s="227">
        <v>27</v>
      </c>
      <c r="AI479" s="225">
        <f t="shared" si="53"/>
        <v>2.34</v>
      </c>
      <c r="AJ479" s="225">
        <f t="shared" si="54"/>
        <v>3.9000000000000004</v>
      </c>
      <c r="AK479" s="225">
        <f t="shared" si="55"/>
        <v>1.5600000000000005</v>
      </c>
      <c r="AL479" s="209">
        <f t="shared" si="37"/>
        <v>0.78000000000000025</v>
      </c>
      <c r="AM479" s="209">
        <f t="shared" si="38"/>
        <v>1.5600000000000005</v>
      </c>
      <c r="AN479" s="225">
        <f t="shared" si="56"/>
        <v>0.78000000000000025</v>
      </c>
      <c r="AO479" s="209">
        <f t="shared" si="40"/>
        <v>2.34</v>
      </c>
    </row>
    <row r="480" spans="1:41" ht="20.100000000000001" customHeight="1" x14ac:dyDescent="0.25">
      <c r="K480" s="72" t="s">
        <v>57</v>
      </c>
      <c r="L480" s="72"/>
      <c r="M480" s="72"/>
      <c r="N480" s="72"/>
      <c r="O480" s="48">
        <f>O483-O464</f>
        <v>1.3244330487214029</v>
      </c>
      <c r="P480" s="48"/>
      <c r="Q480" s="48"/>
      <c r="R480" s="48"/>
      <c r="W480" s="232">
        <f t="shared" si="41"/>
        <v>28</v>
      </c>
      <c r="X480" s="347">
        <f t="shared" si="42"/>
        <v>1.5599999999999996E-2</v>
      </c>
      <c r="Y480" s="347">
        <f t="shared" si="43"/>
        <v>2.5999999999999995E-2</v>
      </c>
      <c r="Z480" s="347">
        <f t="shared" si="44"/>
        <v>1.04E-2</v>
      </c>
      <c r="AA480" s="348">
        <f t="shared" si="45"/>
        <v>5.1999999999999998E-3</v>
      </c>
      <c r="AB480" s="348">
        <f t="shared" si="46"/>
        <v>1.04E-2</v>
      </c>
      <c r="AC480" s="347">
        <f t="shared" si="47"/>
        <v>5.1999999999999998E-3</v>
      </c>
      <c r="AD480" s="348">
        <f t="shared" si="48"/>
        <v>1.5599999999999996E-2</v>
      </c>
      <c r="AH480" s="227">
        <v>28</v>
      </c>
      <c r="AI480" s="225">
        <f t="shared" si="53"/>
        <v>1.5599999999999996</v>
      </c>
      <c r="AJ480" s="225">
        <f t="shared" si="54"/>
        <v>2.5999999999999996</v>
      </c>
      <c r="AK480" s="225">
        <f t="shared" si="55"/>
        <v>1.04</v>
      </c>
      <c r="AL480" s="209">
        <f t="shared" si="37"/>
        <v>0.52</v>
      </c>
      <c r="AM480" s="209">
        <f t="shared" si="38"/>
        <v>1.04</v>
      </c>
      <c r="AN480" s="225">
        <f t="shared" si="56"/>
        <v>0.52</v>
      </c>
      <c r="AO480" s="209">
        <f t="shared" si="40"/>
        <v>1.5599999999999996</v>
      </c>
    </row>
    <row r="481" spans="1:41" s="208" customFormat="1" ht="20.100000000000001" customHeight="1" x14ac:dyDescent="0.25">
      <c r="A481" s="241"/>
      <c r="B481" s="241"/>
      <c r="C481" s="241"/>
      <c r="D481" s="241"/>
      <c r="E481" s="241"/>
      <c r="F481" s="241"/>
      <c r="G481" s="241"/>
      <c r="H481" s="241"/>
      <c r="I481" s="241"/>
      <c r="J481" s="241"/>
      <c r="K481" s="72" t="s">
        <v>58</v>
      </c>
      <c r="L481" s="72"/>
      <c r="M481" s="72"/>
      <c r="N481" s="72"/>
      <c r="O481" s="65">
        <f>O480/E341</f>
        <v>5.6046971462819784E-6</v>
      </c>
      <c r="P481" s="65"/>
      <c r="Q481" s="65"/>
      <c r="R481" s="65"/>
      <c r="W481" s="232">
        <f t="shared" si="41"/>
        <v>29</v>
      </c>
      <c r="X481" s="347">
        <f t="shared" si="42"/>
        <v>7.7999999999999936E-3</v>
      </c>
      <c r="Y481" s="347">
        <f t="shared" si="43"/>
        <v>1.2999999999999989E-2</v>
      </c>
      <c r="Z481" s="347">
        <f t="shared" si="44"/>
        <v>5.1999999999999954E-3</v>
      </c>
      <c r="AA481" s="348">
        <f t="shared" si="45"/>
        <v>2.5999999999999977E-3</v>
      </c>
      <c r="AB481" s="348">
        <f t="shared" si="46"/>
        <v>5.1999999999999954E-3</v>
      </c>
      <c r="AC481" s="347">
        <f t="shared" si="47"/>
        <v>2.5999999999999977E-3</v>
      </c>
      <c r="AD481" s="348">
        <f t="shared" si="48"/>
        <v>7.7999999999999936E-3</v>
      </c>
      <c r="AE481" s="209"/>
      <c r="AF481" s="209"/>
      <c r="AG481" s="209"/>
      <c r="AH481" s="227">
        <v>29</v>
      </c>
      <c r="AI481" s="225">
        <f t="shared" si="53"/>
        <v>0.77999999999999936</v>
      </c>
      <c r="AJ481" s="225">
        <f t="shared" si="54"/>
        <v>1.2999999999999989</v>
      </c>
      <c r="AK481" s="225">
        <f t="shared" si="55"/>
        <v>0.51999999999999957</v>
      </c>
      <c r="AL481" s="209">
        <f t="shared" si="37"/>
        <v>0.25999999999999979</v>
      </c>
      <c r="AM481" s="209">
        <f t="shared" si="38"/>
        <v>0.51999999999999957</v>
      </c>
      <c r="AN481" s="225">
        <f t="shared" si="56"/>
        <v>0.25999999999999979</v>
      </c>
      <c r="AO481" s="209">
        <f t="shared" si="40"/>
        <v>0.77999999999999936</v>
      </c>
    </row>
    <row r="482" spans="1:41" s="208" customFormat="1" ht="20.100000000000001" customHeight="1" x14ac:dyDescent="0.25">
      <c r="A482" s="241"/>
      <c r="B482" s="241"/>
      <c r="C482" s="241"/>
      <c r="D482" s="241"/>
      <c r="E482" s="241"/>
      <c r="F482" s="241"/>
      <c r="G482" s="241"/>
      <c r="H482" s="241"/>
      <c r="I482" s="241"/>
      <c r="J482" s="241"/>
      <c r="K482" s="241"/>
      <c r="L482" s="241"/>
      <c r="M482" s="241"/>
      <c r="N482" s="241"/>
      <c r="O482" s="241"/>
      <c r="P482" s="296"/>
      <c r="Q482" s="241"/>
      <c r="R482" s="241"/>
      <c r="W482" s="232">
        <f t="shared" si="41"/>
        <v>30</v>
      </c>
      <c r="X482" s="347">
        <f t="shared" si="42"/>
        <v>0</v>
      </c>
      <c r="Y482" s="347">
        <f t="shared" si="43"/>
        <v>0</v>
      </c>
      <c r="Z482" s="347">
        <f t="shared" si="44"/>
        <v>0</v>
      </c>
      <c r="AA482" s="348">
        <f t="shared" si="45"/>
        <v>0</v>
      </c>
      <c r="AB482" s="348">
        <f t="shared" si="46"/>
        <v>0</v>
      </c>
      <c r="AC482" s="347">
        <f t="shared" si="47"/>
        <v>0</v>
      </c>
      <c r="AD482" s="348">
        <f t="shared" si="48"/>
        <v>0</v>
      </c>
      <c r="AE482" s="209"/>
      <c r="AF482" s="209"/>
      <c r="AG482" s="209"/>
      <c r="AH482" s="227">
        <v>30</v>
      </c>
      <c r="AI482" s="225">
        <f t="shared" si="53"/>
        <v>0</v>
      </c>
      <c r="AJ482" s="225">
        <f t="shared" si="54"/>
        <v>0</v>
      </c>
      <c r="AK482" s="225">
        <f t="shared" si="55"/>
        <v>0</v>
      </c>
      <c r="AL482" s="209">
        <f t="shared" si="37"/>
        <v>0</v>
      </c>
      <c r="AM482" s="209">
        <f t="shared" si="38"/>
        <v>0</v>
      </c>
      <c r="AN482" s="225">
        <f t="shared" si="56"/>
        <v>0</v>
      </c>
      <c r="AO482" s="209">
        <f t="shared" si="40"/>
        <v>0</v>
      </c>
    </row>
    <row r="483" spans="1:41" s="208" customFormat="1" ht="20.100000000000001" customHeight="1" x14ac:dyDescent="0.25">
      <c r="A483" s="241"/>
      <c r="B483" s="241"/>
      <c r="C483" s="241"/>
      <c r="D483" s="241"/>
      <c r="E483" s="241"/>
      <c r="F483" s="241"/>
      <c r="G483" s="241"/>
      <c r="H483" s="241"/>
      <c r="I483" s="241"/>
      <c r="J483" s="241"/>
      <c r="K483" s="19" t="s">
        <v>54</v>
      </c>
      <c r="L483" s="19"/>
      <c r="M483" s="19"/>
      <c r="N483" s="19"/>
      <c r="O483" s="20">
        <f>ROUNDUP(O464,-O479)</f>
        <v>558520</v>
      </c>
      <c r="P483" s="20"/>
      <c r="Q483" s="20"/>
      <c r="R483" s="20"/>
      <c r="W483" s="232">
        <f t="shared" si="41"/>
        <v>31</v>
      </c>
      <c r="X483" s="347">
        <f t="shared" si="42"/>
        <v>0</v>
      </c>
      <c r="Y483" s="347">
        <f t="shared" si="43"/>
        <v>0</v>
      </c>
      <c r="Z483" s="347">
        <f t="shared" si="44"/>
        <v>0</v>
      </c>
      <c r="AA483" s="348">
        <f t="shared" si="45"/>
        <v>0</v>
      </c>
      <c r="AB483" s="348">
        <f t="shared" si="46"/>
        <v>0</v>
      </c>
      <c r="AC483" s="347">
        <f t="shared" si="47"/>
        <v>0</v>
      </c>
      <c r="AD483" s="348">
        <f t="shared" si="48"/>
        <v>0</v>
      </c>
      <c r="AE483" s="209"/>
      <c r="AF483" s="209"/>
      <c r="AG483" s="209"/>
      <c r="AH483" s="227">
        <v>31</v>
      </c>
      <c r="AI483" s="209">
        <v>0</v>
      </c>
      <c r="AJ483" s="225">
        <v>0</v>
      </c>
      <c r="AK483" s="209">
        <v>0</v>
      </c>
      <c r="AL483" s="209">
        <f t="shared" si="37"/>
        <v>0</v>
      </c>
      <c r="AM483" s="209">
        <f t="shared" si="38"/>
        <v>0</v>
      </c>
      <c r="AN483" s="209">
        <v>0</v>
      </c>
      <c r="AO483" s="209">
        <f t="shared" si="40"/>
        <v>0</v>
      </c>
    </row>
    <row r="484" spans="1:41" ht="20.100000000000001" customHeight="1" x14ac:dyDescent="0.25">
      <c r="W484" s="232">
        <f t="shared" si="41"/>
        <v>32</v>
      </c>
      <c r="X484" s="347">
        <f t="shared" si="42"/>
        <v>0</v>
      </c>
      <c r="Y484" s="347">
        <f t="shared" si="43"/>
        <v>0</v>
      </c>
      <c r="Z484" s="347">
        <f t="shared" si="44"/>
        <v>0</v>
      </c>
      <c r="AA484" s="348">
        <f t="shared" si="45"/>
        <v>0</v>
      </c>
      <c r="AB484" s="348">
        <f t="shared" si="46"/>
        <v>0</v>
      </c>
      <c r="AC484" s="347">
        <f t="shared" si="47"/>
        <v>0</v>
      </c>
      <c r="AD484" s="348">
        <f t="shared" si="48"/>
        <v>0</v>
      </c>
      <c r="AH484" s="227">
        <v>32</v>
      </c>
      <c r="AI484" s="209">
        <v>0</v>
      </c>
      <c r="AJ484" s="225">
        <v>0</v>
      </c>
      <c r="AK484" s="209">
        <v>0</v>
      </c>
      <c r="AL484" s="209">
        <f t="shared" ref="AL484:AL515" si="57">AN484</f>
        <v>0</v>
      </c>
      <c r="AM484" s="209">
        <f t="shared" ref="AM484:AM515" si="58">AK484</f>
        <v>0</v>
      </c>
      <c r="AN484" s="209">
        <v>0</v>
      </c>
      <c r="AO484" s="209">
        <f t="shared" ref="AO484:AO515" si="59">AI484</f>
        <v>0</v>
      </c>
    </row>
    <row r="485" spans="1:41" ht="20.100000000000001" customHeight="1" x14ac:dyDescent="0.25">
      <c r="W485" s="232">
        <f t="shared" ref="W485:W516" si="60">AH485</f>
        <v>33</v>
      </c>
      <c r="X485" s="347">
        <f t="shared" ref="X485:X516" si="61">AI485/100</f>
        <v>0</v>
      </c>
      <c r="Y485" s="347">
        <f t="shared" ref="Y485:Y516" si="62">AJ485/100</f>
        <v>0</v>
      </c>
      <c r="Z485" s="347">
        <f t="shared" ref="Z485:Z516" si="63">AK485/100</f>
        <v>0</v>
      </c>
      <c r="AA485" s="348">
        <f t="shared" ref="AA485:AA516" si="64">AC485</f>
        <v>0</v>
      </c>
      <c r="AB485" s="348">
        <f t="shared" ref="AB485:AB516" si="65">Z485</f>
        <v>0</v>
      </c>
      <c r="AC485" s="347">
        <f t="shared" ref="AC485:AC516" si="66">AN485/100</f>
        <v>0</v>
      </c>
      <c r="AD485" s="348">
        <f t="shared" ref="AD485:AD516" si="67">X485</f>
        <v>0</v>
      </c>
      <c r="AH485" s="227">
        <v>33</v>
      </c>
      <c r="AI485" s="209">
        <v>0</v>
      </c>
      <c r="AJ485" s="225">
        <v>0</v>
      </c>
      <c r="AK485" s="209">
        <v>0</v>
      </c>
      <c r="AL485" s="209">
        <f t="shared" si="57"/>
        <v>0</v>
      </c>
      <c r="AM485" s="209">
        <f t="shared" si="58"/>
        <v>0</v>
      </c>
      <c r="AN485" s="209">
        <v>0</v>
      </c>
      <c r="AO485" s="209">
        <f t="shared" si="59"/>
        <v>0</v>
      </c>
    </row>
    <row r="486" spans="1:41" ht="20.100000000000001" customHeight="1" x14ac:dyDescent="0.25">
      <c r="W486" s="232">
        <f t="shared" si="60"/>
        <v>34</v>
      </c>
      <c r="X486" s="347">
        <f t="shared" si="61"/>
        <v>0</v>
      </c>
      <c r="Y486" s="347">
        <f t="shared" si="62"/>
        <v>0</v>
      </c>
      <c r="Z486" s="347">
        <f t="shared" si="63"/>
        <v>0</v>
      </c>
      <c r="AA486" s="348">
        <f t="shared" si="64"/>
        <v>0</v>
      </c>
      <c r="AB486" s="348">
        <f t="shared" si="65"/>
        <v>0</v>
      </c>
      <c r="AC486" s="347">
        <f t="shared" si="66"/>
        <v>0</v>
      </c>
      <c r="AD486" s="348">
        <f t="shared" si="67"/>
        <v>0</v>
      </c>
      <c r="AH486" s="227">
        <v>34</v>
      </c>
      <c r="AI486" s="209">
        <v>0</v>
      </c>
      <c r="AJ486" s="225">
        <v>0</v>
      </c>
      <c r="AK486" s="209">
        <v>0</v>
      </c>
      <c r="AL486" s="209">
        <f t="shared" si="57"/>
        <v>0</v>
      </c>
      <c r="AM486" s="209">
        <f t="shared" si="58"/>
        <v>0</v>
      </c>
      <c r="AN486" s="209">
        <v>0</v>
      </c>
      <c r="AO486" s="209">
        <f t="shared" si="59"/>
        <v>0</v>
      </c>
    </row>
    <row r="487" spans="1:41" s="208" customFormat="1" ht="20.100000000000001" customHeight="1" x14ac:dyDescent="0.25">
      <c r="A487" s="56" t="s">
        <v>230</v>
      </c>
      <c r="B487" s="56"/>
      <c r="C487" s="56"/>
      <c r="D487" s="56"/>
      <c r="E487" s="56"/>
      <c r="F487" s="56"/>
      <c r="G487" s="56"/>
      <c r="H487" s="56"/>
      <c r="I487" s="56"/>
      <c r="J487" s="56"/>
      <c r="K487" s="56"/>
      <c r="L487" s="56"/>
      <c r="M487" s="56"/>
      <c r="N487" s="56"/>
      <c r="O487" s="56"/>
      <c r="P487" s="56"/>
      <c r="Q487" s="56"/>
      <c r="R487" s="56"/>
      <c r="W487" s="232">
        <f t="shared" si="60"/>
        <v>35</v>
      </c>
      <c r="X487" s="347">
        <f t="shared" si="61"/>
        <v>0</v>
      </c>
      <c r="Y487" s="347">
        <f t="shared" si="62"/>
        <v>0</v>
      </c>
      <c r="Z487" s="347">
        <f t="shared" si="63"/>
        <v>0</v>
      </c>
      <c r="AA487" s="348">
        <f t="shared" si="64"/>
        <v>0</v>
      </c>
      <c r="AB487" s="348">
        <f t="shared" si="65"/>
        <v>0</v>
      </c>
      <c r="AC487" s="347">
        <f t="shared" si="66"/>
        <v>0</v>
      </c>
      <c r="AD487" s="348">
        <f t="shared" si="67"/>
        <v>0</v>
      </c>
      <c r="AE487" s="209"/>
      <c r="AF487" s="209"/>
      <c r="AG487" s="209"/>
      <c r="AH487" s="227">
        <v>35</v>
      </c>
      <c r="AI487" s="209">
        <v>0</v>
      </c>
      <c r="AJ487" s="225">
        <v>0</v>
      </c>
      <c r="AK487" s="209">
        <v>0</v>
      </c>
      <c r="AL487" s="209">
        <f t="shared" si="57"/>
        <v>0</v>
      </c>
      <c r="AM487" s="209">
        <f t="shared" si="58"/>
        <v>0</v>
      </c>
      <c r="AN487" s="209">
        <v>0</v>
      </c>
      <c r="AO487" s="209">
        <f t="shared" si="59"/>
        <v>0</v>
      </c>
    </row>
    <row r="488" spans="1:41" s="208" customFormat="1" ht="20.100000000000001" customHeight="1" x14ac:dyDescent="0.25">
      <c r="A488" s="56" t="s">
        <v>61</v>
      </c>
      <c r="B488" s="56"/>
      <c r="C488" s="56"/>
      <c r="D488" s="56"/>
      <c r="E488" s="56"/>
      <c r="F488" s="56"/>
      <c r="G488" s="56"/>
      <c r="H488" s="56"/>
      <c r="I488" s="56"/>
      <c r="J488" s="56"/>
      <c r="K488" s="56"/>
      <c r="L488" s="56"/>
      <c r="M488" s="56"/>
      <c r="N488" s="56"/>
      <c r="O488" s="56"/>
      <c r="P488" s="56"/>
      <c r="Q488" s="56"/>
      <c r="R488" s="56"/>
      <c r="W488" s="232">
        <f t="shared" si="60"/>
        <v>36</v>
      </c>
      <c r="X488" s="347">
        <f t="shared" si="61"/>
        <v>0</v>
      </c>
      <c r="Y488" s="347">
        <f t="shared" si="62"/>
        <v>0</v>
      </c>
      <c r="Z488" s="347">
        <f t="shared" si="63"/>
        <v>0</v>
      </c>
      <c r="AA488" s="348">
        <f t="shared" si="64"/>
        <v>0</v>
      </c>
      <c r="AB488" s="348">
        <f t="shared" si="65"/>
        <v>0</v>
      </c>
      <c r="AC488" s="347">
        <f t="shared" si="66"/>
        <v>0</v>
      </c>
      <c r="AD488" s="348">
        <f t="shared" si="67"/>
        <v>0</v>
      </c>
      <c r="AE488" s="209"/>
      <c r="AF488" s="209"/>
      <c r="AG488" s="209"/>
      <c r="AH488" s="227">
        <v>36</v>
      </c>
      <c r="AI488" s="209">
        <v>0</v>
      </c>
      <c r="AJ488" s="225">
        <v>0</v>
      </c>
      <c r="AK488" s="209">
        <v>0</v>
      </c>
      <c r="AL488" s="209">
        <f t="shared" si="57"/>
        <v>0</v>
      </c>
      <c r="AM488" s="209">
        <f t="shared" si="58"/>
        <v>0</v>
      </c>
      <c r="AN488" s="209">
        <v>0</v>
      </c>
      <c r="AO488" s="209">
        <f t="shared" si="59"/>
        <v>0</v>
      </c>
    </row>
    <row r="489" spans="1:41" ht="20.100000000000001" customHeight="1" x14ac:dyDescent="0.25">
      <c r="W489" s="232">
        <f t="shared" si="60"/>
        <v>37</v>
      </c>
      <c r="X489" s="347">
        <f t="shared" si="61"/>
        <v>0</v>
      </c>
      <c r="Y489" s="347">
        <f t="shared" si="62"/>
        <v>0</v>
      </c>
      <c r="Z489" s="347">
        <f t="shared" si="63"/>
        <v>0</v>
      </c>
      <c r="AA489" s="348">
        <f t="shared" si="64"/>
        <v>0</v>
      </c>
      <c r="AB489" s="348">
        <f t="shared" si="65"/>
        <v>0</v>
      </c>
      <c r="AC489" s="347">
        <f t="shared" si="66"/>
        <v>0</v>
      </c>
      <c r="AD489" s="348">
        <f t="shared" si="67"/>
        <v>0</v>
      </c>
      <c r="AH489" s="227">
        <v>37</v>
      </c>
      <c r="AI489" s="209">
        <v>0</v>
      </c>
      <c r="AJ489" s="225">
        <v>0</v>
      </c>
      <c r="AK489" s="209">
        <v>0</v>
      </c>
      <c r="AL489" s="209">
        <f t="shared" si="57"/>
        <v>0</v>
      </c>
      <c r="AM489" s="209">
        <f t="shared" si="58"/>
        <v>0</v>
      </c>
      <c r="AN489" s="209">
        <v>0</v>
      </c>
      <c r="AO489" s="209">
        <f t="shared" si="59"/>
        <v>0</v>
      </c>
    </row>
    <row r="490" spans="1:41" s="208" customFormat="1" ht="20.100000000000001" customHeight="1" x14ac:dyDescent="0.25">
      <c r="A490" s="34"/>
      <c r="B490" s="34"/>
      <c r="C490" s="34"/>
      <c r="D490" s="34"/>
      <c r="E490" s="34"/>
      <c r="F490" s="34"/>
      <c r="G490" s="34"/>
      <c r="H490" s="34"/>
      <c r="I490" s="34"/>
      <c r="J490" s="34"/>
      <c r="K490" s="34"/>
      <c r="L490" s="34"/>
      <c r="M490" s="34"/>
      <c r="N490" s="34"/>
      <c r="O490" s="34"/>
      <c r="P490" s="34"/>
      <c r="Q490" s="34"/>
      <c r="R490" s="34"/>
      <c r="W490" s="232">
        <f t="shared" si="60"/>
        <v>38</v>
      </c>
      <c r="X490" s="347">
        <f t="shared" si="61"/>
        <v>0</v>
      </c>
      <c r="Y490" s="347">
        <f t="shared" si="62"/>
        <v>0</v>
      </c>
      <c r="Z490" s="347">
        <f t="shared" si="63"/>
        <v>0</v>
      </c>
      <c r="AA490" s="348">
        <f t="shared" si="64"/>
        <v>0</v>
      </c>
      <c r="AB490" s="348">
        <f t="shared" si="65"/>
        <v>0</v>
      </c>
      <c r="AC490" s="347">
        <f t="shared" si="66"/>
        <v>0</v>
      </c>
      <c r="AD490" s="348">
        <f t="shared" si="67"/>
        <v>0</v>
      </c>
      <c r="AE490" s="209"/>
      <c r="AF490" s="209"/>
      <c r="AG490" s="209"/>
      <c r="AH490" s="227">
        <v>38</v>
      </c>
      <c r="AI490" s="209">
        <v>0</v>
      </c>
      <c r="AJ490" s="225">
        <v>0</v>
      </c>
      <c r="AK490" s="209">
        <v>0</v>
      </c>
      <c r="AL490" s="209">
        <f t="shared" si="57"/>
        <v>0</v>
      </c>
      <c r="AM490" s="209">
        <f t="shared" si="58"/>
        <v>0</v>
      </c>
      <c r="AN490" s="209">
        <v>0</v>
      </c>
      <c r="AO490" s="209">
        <f t="shared" si="59"/>
        <v>0</v>
      </c>
    </row>
    <row r="491" spans="1:41" s="208" customFormat="1" ht="20.100000000000001" customHeight="1" x14ac:dyDescent="0.25">
      <c r="A491" s="34"/>
      <c r="B491" s="34"/>
      <c r="C491" s="34"/>
      <c r="D491" s="34"/>
      <c r="E491" s="34"/>
      <c r="F491" s="34"/>
      <c r="G491" s="34"/>
      <c r="H491" s="34"/>
      <c r="I491" s="34"/>
      <c r="J491" s="34"/>
      <c r="K491" s="34"/>
      <c r="L491" s="34"/>
      <c r="M491" s="34"/>
      <c r="N491" s="34"/>
      <c r="O491" s="34"/>
      <c r="P491" s="34"/>
      <c r="Q491" s="34"/>
      <c r="R491" s="34"/>
      <c r="W491" s="232">
        <f t="shared" si="60"/>
        <v>39</v>
      </c>
      <c r="X491" s="347">
        <f t="shared" si="61"/>
        <v>0</v>
      </c>
      <c r="Y491" s="347">
        <f t="shared" si="62"/>
        <v>0</v>
      </c>
      <c r="Z491" s="347">
        <f t="shared" si="63"/>
        <v>0</v>
      </c>
      <c r="AA491" s="348">
        <f t="shared" si="64"/>
        <v>0</v>
      </c>
      <c r="AB491" s="348">
        <f t="shared" si="65"/>
        <v>0</v>
      </c>
      <c r="AC491" s="347">
        <f t="shared" si="66"/>
        <v>0</v>
      </c>
      <c r="AD491" s="348">
        <f t="shared" si="67"/>
        <v>0</v>
      </c>
      <c r="AE491" s="209"/>
      <c r="AF491" s="209"/>
      <c r="AG491" s="209"/>
      <c r="AH491" s="227">
        <v>39</v>
      </c>
      <c r="AI491" s="209">
        <v>0</v>
      </c>
      <c r="AJ491" s="225">
        <v>0</v>
      </c>
      <c r="AK491" s="209">
        <v>0</v>
      </c>
      <c r="AL491" s="209">
        <f t="shared" si="57"/>
        <v>0</v>
      </c>
      <c r="AM491" s="209">
        <f t="shared" si="58"/>
        <v>0</v>
      </c>
      <c r="AN491" s="209">
        <v>0</v>
      </c>
      <c r="AO491" s="209">
        <f t="shared" si="59"/>
        <v>0</v>
      </c>
    </row>
    <row r="492" spans="1:41" s="208" customFormat="1" ht="20.100000000000001" customHeight="1" x14ac:dyDescent="0.25">
      <c r="A492" s="34"/>
      <c r="B492" s="34"/>
      <c r="C492" s="34"/>
      <c r="D492" s="34"/>
      <c r="E492" s="34"/>
      <c r="F492" s="34"/>
      <c r="G492" s="34"/>
      <c r="H492" s="34"/>
      <c r="I492" s="34"/>
      <c r="J492" s="34"/>
      <c r="K492" s="34"/>
      <c r="L492" s="34"/>
      <c r="M492" s="34"/>
      <c r="N492" s="34"/>
      <c r="O492" s="34"/>
      <c r="P492" s="34"/>
      <c r="Q492" s="34"/>
      <c r="R492" s="34"/>
      <c r="W492" s="232">
        <f t="shared" si="60"/>
        <v>40</v>
      </c>
      <c r="X492" s="347">
        <f t="shared" si="61"/>
        <v>0</v>
      </c>
      <c r="Y492" s="347">
        <f t="shared" si="62"/>
        <v>0</v>
      </c>
      <c r="Z492" s="347">
        <f t="shared" si="63"/>
        <v>0</v>
      </c>
      <c r="AA492" s="348">
        <f t="shared" si="64"/>
        <v>0</v>
      </c>
      <c r="AB492" s="348">
        <f t="shared" si="65"/>
        <v>0</v>
      </c>
      <c r="AC492" s="347">
        <f t="shared" si="66"/>
        <v>0</v>
      </c>
      <c r="AD492" s="348">
        <f t="shared" si="67"/>
        <v>0</v>
      </c>
      <c r="AE492" s="209"/>
      <c r="AF492" s="209"/>
      <c r="AG492" s="209"/>
      <c r="AH492" s="227">
        <v>40</v>
      </c>
      <c r="AI492" s="209">
        <v>0</v>
      </c>
      <c r="AJ492" s="225">
        <v>0</v>
      </c>
      <c r="AK492" s="209">
        <v>0</v>
      </c>
      <c r="AL492" s="209">
        <f t="shared" si="57"/>
        <v>0</v>
      </c>
      <c r="AM492" s="209">
        <f t="shared" si="58"/>
        <v>0</v>
      </c>
      <c r="AN492" s="209">
        <v>0</v>
      </c>
      <c r="AO492" s="209">
        <f t="shared" si="59"/>
        <v>0</v>
      </c>
    </row>
    <row r="493" spans="1:41" s="208" customFormat="1" ht="20.100000000000001" customHeight="1" x14ac:dyDescent="0.25">
      <c r="A493" s="34"/>
      <c r="B493" s="34"/>
      <c r="C493" s="34"/>
      <c r="D493" s="34"/>
      <c r="E493" s="34"/>
      <c r="F493" s="34"/>
      <c r="G493" s="34"/>
      <c r="H493" s="34"/>
      <c r="I493" s="34"/>
      <c r="J493" s="34"/>
      <c r="K493" s="34"/>
      <c r="L493" s="34"/>
      <c r="M493" s="34"/>
      <c r="N493" s="34"/>
      <c r="O493" s="34"/>
      <c r="P493" s="34"/>
      <c r="Q493" s="34"/>
      <c r="R493" s="34"/>
      <c r="W493" s="232">
        <f t="shared" si="60"/>
        <v>41</v>
      </c>
      <c r="X493" s="347">
        <f t="shared" si="61"/>
        <v>0</v>
      </c>
      <c r="Y493" s="347">
        <f t="shared" si="62"/>
        <v>0</v>
      </c>
      <c r="Z493" s="347">
        <f t="shared" si="63"/>
        <v>0</v>
      </c>
      <c r="AA493" s="348">
        <f t="shared" si="64"/>
        <v>0</v>
      </c>
      <c r="AB493" s="348">
        <f t="shared" si="65"/>
        <v>0</v>
      </c>
      <c r="AC493" s="347">
        <f t="shared" si="66"/>
        <v>0</v>
      </c>
      <c r="AD493" s="348">
        <f t="shared" si="67"/>
        <v>0</v>
      </c>
      <c r="AE493" s="209"/>
      <c r="AF493" s="209"/>
      <c r="AG493" s="209"/>
      <c r="AH493" s="227">
        <v>41</v>
      </c>
      <c r="AI493" s="209">
        <v>0</v>
      </c>
      <c r="AJ493" s="225">
        <v>0</v>
      </c>
      <c r="AK493" s="209">
        <v>0</v>
      </c>
      <c r="AL493" s="209">
        <f t="shared" si="57"/>
        <v>0</v>
      </c>
      <c r="AM493" s="209">
        <f t="shared" si="58"/>
        <v>0</v>
      </c>
      <c r="AN493" s="209">
        <v>0</v>
      </c>
      <c r="AO493" s="209">
        <f t="shared" si="59"/>
        <v>0</v>
      </c>
    </row>
    <row r="494" spans="1:41" s="208" customFormat="1" ht="20.100000000000001" customHeight="1" x14ac:dyDescent="0.25">
      <c r="A494" s="34"/>
      <c r="B494" s="34"/>
      <c r="C494" s="34"/>
      <c r="D494" s="34"/>
      <c r="E494" s="34"/>
      <c r="F494" s="34"/>
      <c r="G494" s="34"/>
      <c r="H494" s="34"/>
      <c r="I494" s="34"/>
      <c r="J494" s="34"/>
      <c r="K494" s="34"/>
      <c r="L494" s="34"/>
      <c r="M494" s="34"/>
      <c r="N494" s="34"/>
      <c r="O494" s="34"/>
      <c r="P494" s="34"/>
      <c r="Q494" s="34"/>
      <c r="R494" s="34"/>
      <c r="W494" s="232">
        <f t="shared" si="60"/>
        <v>42</v>
      </c>
      <c r="X494" s="347">
        <f t="shared" si="61"/>
        <v>0</v>
      </c>
      <c r="Y494" s="347">
        <f t="shared" si="62"/>
        <v>0</v>
      </c>
      <c r="Z494" s="347">
        <f t="shared" si="63"/>
        <v>0</v>
      </c>
      <c r="AA494" s="348">
        <f t="shared" si="64"/>
        <v>0</v>
      </c>
      <c r="AB494" s="348">
        <f t="shared" si="65"/>
        <v>0</v>
      </c>
      <c r="AC494" s="347">
        <f t="shared" si="66"/>
        <v>0</v>
      </c>
      <c r="AD494" s="348">
        <f t="shared" si="67"/>
        <v>0</v>
      </c>
      <c r="AE494" s="209"/>
      <c r="AF494" s="209"/>
      <c r="AG494" s="209"/>
      <c r="AH494" s="227">
        <v>42</v>
      </c>
      <c r="AI494" s="209">
        <v>0</v>
      </c>
      <c r="AJ494" s="225">
        <v>0</v>
      </c>
      <c r="AK494" s="209">
        <v>0</v>
      </c>
      <c r="AL494" s="209">
        <f t="shared" si="57"/>
        <v>0</v>
      </c>
      <c r="AM494" s="209">
        <f t="shared" si="58"/>
        <v>0</v>
      </c>
      <c r="AN494" s="209">
        <v>0</v>
      </c>
      <c r="AO494" s="209">
        <f t="shared" si="59"/>
        <v>0</v>
      </c>
    </row>
    <row r="495" spans="1:41" s="208" customFormat="1" ht="20.100000000000001" customHeight="1" x14ac:dyDescent="0.25">
      <c r="A495" s="34"/>
      <c r="B495" s="34"/>
      <c r="C495" s="34"/>
      <c r="D495" s="34"/>
      <c r="E495" s="34"/>
      <c r="F495" s="34"/>
      <c r="G495" s="34"/>
      <c r="H495" s="34"/>
      <c r="I495" s="34"/>
      <c r="J495" s="34"/>
      <c r="K495" s="34"/>
      <c r="L495" s="34"/>
      <c r="M495" s="34"/>
      <c r="N495" s="34"/>
      <c r="O495" s="34"/>
      <c r="P495" s="34"/>
      <c r="Q495" s="34"/>
      <c r="R495" s="34"/>
      <c r="W495" s="232">
        <f t="shared" si="60"/>
        <v>43</v>
      </c>
      <c r="X495" s="347">
        <f t="shared" si="61"/>
        <v>0</v>
      </c>
      <c r="Y495" s="347">
        <f t="shared" si="62"/>
        <v>0</v>
      </c>
      <c r="Z495" s="347">
        <f t="shared" si="63"/>
        <v>0</v>
      </c>
      <c r="AA495" s="348">
        <f t="shared" si="64"/>
        <v>0</v>
      </c>
      <c r="AB495" s="348">
        <f t="shared" si="65"/>
        <v>0</v>
      </c>
      <c r="AC495" s="347">
        <f t="shared" si="66"/>
        <v>0</v>
      </c>
      <c r="AD495" s="348">
        <f t="shared" si="67"/>
        <v>0</v>
      </c>
      <c r="AE495" s="209"/>
      <c r="AF495" s="209"/>
      <c r="AG495" s="209"/>
      <c r="AH495" s="227">
        <v>43</v>
      </c>
      <c r="AI495" s="209">
        <v>0</v>
      </c>
      <c r="AJ495" s="225">
        <v>0</v>
      </c>
      <c r="AK495" s="209">
        <v>0</v>
      </c>
      <c r="AL495" s="209">
        <f t="shared" si="57"/>
        <v>0</v>
      </c>
      <c r="AM495" s="209">
        <f t="shared" si="58"/>
        <v>0</v>
      </c>
      <c r="AN495" s="209">
        <v>0</v>
      </c>
      <c r="AO495" s="209">
        <f t="shared" si="59"/>
        <v>0</v>
      </c>
    </row>
    <row r="496" spans="1:41" s="208" customFormat="1" ht="20.100000000000001" customHeight="1" x14ac:dyDescent="0.25">
      <c r="A496" s="34"/>
      <c r="B496" s="34"/>
      <c r="C496" s="34"/>
      <c r="D496" s="34"/>
      <c r="E496" s="34"/>
      <c r="F496" s="34"/>
      <c r="G496" s="34"/>
      <c r="H496" s="34"/>
      <c r="I496" s="34"/>
      <c r="J496" s="34"/>
      <c r="K496" s="34"/>
      <c r="L496" s="34"/>
      <c r="M496" s="34"/>
      <c r="N496" s="34"/>
      <c r="O496" s="34"/>
      <c r="P496" s="34"/>
      <c r="Q496" s="34"/>
      <c r="R496" s="34"/>
      <c r="W496" s="232">
        <f t="shared" si="60"/>
        <v>44</v>
      </c>
      <c r="X496" s="347">
        <f t="shared" si="61"/>
        <v>0</v>
      </c>
      <c r="Y496" s="347">
        <f t="shared" si="62"/>
        <v>0</v>
      </c>
      <c r="Z496" s="347">
        <f t="shared" si="63"/>
        <v>0</v>
      </c>
      <c r="AA496" s="348">
        <f t="shared" si="64"/>
        <v>0</v>
      </c>
      <c r="AB496" s="348">
        <f t="shared" si="65"/>
        <v>0</v>
      </c>
      <c r="AC496" s="347">
        <f t="shared" si="66"/>
        <v>0</v>
      </c>
      <c r="AD496" s="348">
        <f t="shared" si="67"/>
        <v>0</v>
      </c>
      <c r="AE496" s="209"/>
      <c r="AF496" s="209"/>
      <c r="AG496" s="209"/>
      <c r="AH496" s="227">
        <v>44</v>
      </c>
      <c r="AI496" s="209">
        <v>0</v>
      </c>
      <c r="AJ496" s="225">
        <v>0</v>
      </c>
      <c r="AK496" s="209">
        <v>0</v>
      </c>
      <c r="AL496" s="209">
        <f t="shared" si="57"/>
        <v>0</v>
      </c>
      <c r="AM496" s="209">
        <f t="shared" si="58"/>
        <v>0</v>
      </c>
      <c r="AN496" s="209">
        <v>0</v>
      </c>
      <c r="AO496" s="209">
        <f t="shared" si="59"/>
        <v>0</v>
      </c>
    </row>
    <row r="497" spans="1:41" s="208" customFormat="1" ht="20.100000000000001" customHeight="1" x14ac:dyDescent="0.25">
      <c r="A497" s="34"/>
      <c r="B497" s="34"/>
      <c r="C497" s="34"/>
      <c r="D497" s="34"/>
      <c r="E497" s="34"/>
      <c r="F497" s="34"/>
      <c r="G497" s="34"/>
      <c r="H497" s="34"/>
      <c r="I497" s="34"/>
      <c r="J497" s="34"/>
      <c r="K497" s="34"/>
      <c r="L497" s="34"/>
      <c r="M497" s="34"/>
      <c r="N497" s="34"/>
      <c r="O497" s="34"/>
      <c r="P497" s="34"/>
      <c r="Q497" s="34"/>
      <c r="R497" s="34"/>
      <c r="W497" s="232">
        <f t="shared" si="60"/>
        <v>45</v>
      </c>
      <c r="X497" s="347">
        <f t="shared" si="61"/>
        <v>0</v>
      </c>
      <c r="Y497" s="347">
        <f t="shared" si="62"/>
        <v>0</v>
      </c>
      <c r="Z497" s="347">
        <f t="shared" si="63"/>
        <v>0</v>
      </c>
      <c r="AA497" s="348">
        <f t="shared" si="64"/>
        <v>0</v>
      </c>
      <c r="AB497" s="348">
        <f t="shared" si="65"/>
        <v>0</v>
      </c>
      <c r="AC497" s="347">
        <f t="shared" si="66"/>
        <v>0</v>
      </c>
      <c r="AD497" s="348">
        <f t="shared" si="67"/>
        <v>0</v>
      </c>
      <c r="AE497" s="209"/>
      <c r="AF497" s="209"/>
      <c r="AG497" s="209"/>
      <c r="AH497" s="227">
        <v>45</v>
      </c>
      <c r="AI497" s="209">
        <v>0</v>
      </c>
      <c r="AJ497" s="225">
        <v>0</v>
      </c>
      <c r="AK497" s="209">
        <v>0</v>
      </c>
      <c r="AL497" s="209">
        <f t="shared" si="57"/>
        <v>0</v>
      </c>
      <c r="AM497" s="209">
        <f t="shared" si="58"/>
        <v>0</v>
      </c>
      <c r="AN497" s="209">
        <v>0</v>
      </c>
      <c r="AO497" s="209">
        <f t="shared" si="59"/>
        <v>0</v>
      </c>
    </row>
    <row r="498" spans="1:41" s="208" customFormat="1" ht="20.100000000000001" customHeight="1" x14ac:dyDescent="0.25">
      <c r="A498" s="34"/>
      <c r="B498" s="34"/>
      <c r="C498" s="34"/>
      <c r="D498" s="34"/>
      <c r="E498" s="34"/>
      <c r="F498" s="34"/>
      <c r="G498" s="34"/>
      <c r="H498" s="34"/>
      <c r="I498" s="34"/>
      <c r="J498" s="34"/>
      <c r="K498" s="34"/>
      <c r="L498" s="34"/>
      <c r="M498" s="34"/>
      <c r="N498" s="34"/>
      <c r="O498" s="34"/>
      <c r="P498" s="34"/>
      <c r="Q498" s="34"/>
      <c r="R498" s="34"/>
      <c r="W498" s="232">
        <f t="shared" si="60"/>
        <v>46</v>
      </c>
      <c r="X498" s="347">
        <f t="shared" si="61"/>
        <v>0</v>
      </c>
      <c r="Y498" s="347">
        <f t="shared" si="62"/>
        <v>0</v>
      </c>
      <c r="Z498" s="347">
        <f t="shared" si="63"/>
        <v>0</v>
      </c>
      <c r="AA498" s="348">
        <f t="shared" si="64"/>
        <v>0</v>
      </c>
      <c r="AB498" s="348">
        <f t="shared" si="65"/>
        <v>0</v>
      </c>
      <c r="AC498" s="347">
        <f t="shared" si="66"/>
        <v>0</v>
      </c>
      <c r="AD498" s="348">
        <f t="shared" si="67"/>
        <v>0</v>
      </c>
      <c r="AE498" s="209"/>
      <c r="AF498" s="209"/>
      <c r="AG498" s="209"/>
      <c r="AH498" s="227">
        <v>46</v>
      </c>
      <c r="AI498" s="209">
        <v>0</v>
      </c>
      <c r="AJ498" s="225">
        <v>0</v>
      </c>
      <c r="AK498" s="209">
        <v>0</v>
      </c>
      <c r="AL498" s="209">
        <f t="shared" si="57"/>
        <v>0</v>
      </c>
      <c r="AM498" s="209">
        <f t="shared" si="58"/>
        <v>0</v>
      </c>
      <c r="AN498" s="209">
        <v>0</v>
      </c>
      <c r="AO498" s="209">
        <f t="shared" si="59"/>
        <v>0</v>
      </c>
    </row>
    <row r="499" spans="1:41" s="208" customFormat="1" ht="20.100000000000001" customHeight="1" x14ac:dyDescent="0.25">
      <c r="A499" s="34"/>
      <c r="B499" s="34"/>
      <c r="C499" s="34"/>
      <c r="D499" s="34"/>
      <c r="E499" s="34"/>
      <c r="F499" s="34"/>
      <c r="G499" s="34"/>
      <c r="H499" s="34"/>
      <c r="I499" s="34"/>
      <c r="J499" s="34"/>
      <c r="K499" s="34"/>
      <c r="L499" s="34"/>
      <c r="M499" s="34"/>
      <c r="N499" s="34"/>
      <c r="O499" s="34"/>
      <c r="P499" s="34"/>
      <c r="Q499" s="34"/>
      <c r="R499" s="34"/>
      <c r="W499" s="232">
        <f t="shared" si="60"/>
        <v>47</v>
      </c>
      <c r="X499" s="347">
        <f t="shared" si="61"/>
        <v>0</v>
      </c>
      <c r="Y499" s="347">
        <f t="shared" si="62"/>
        <v>0</v>
      </c>
      <c r="Z499" s="347">
        <f t="shared" si="63"/>
        <v>0</v>
      </c>
      <c r="AA499" s="348">
        <f t="shared" si="64"/>
        <v>0</v>
      </c>
      <c r="AB499" s="348">
        <f t="shared" si="65"/>
        <v>0</v>
      </c>
      <c r="AC499" s="347">
        <f t="shared" si="66"/>
        <v>0</v>
      </c>
      <c r="AD499" s="348">
        <f t="shared" si="67"/>
        <v>0</v>
      </c>
      <c r="AE499" s="209"/>
      <c r="AF499" s="209"/>
      <c r="AG499" s="209"/>
      <c r="AH499" s="227">
        <v>47</v>
      </c>
      <c r="AI499" s="209">
        <v>0</v>
      </c>
      <c r="AJ499" s="225">
        <v>0</v>
      </c>
      <c r="AK499" s="209">
        <v>0</v>
      </c>
      <c r="AL499" s="209">
        <f t="shared" si="57"/>
        <v>0</v>
      </c>
      <c r="AM499" s="209">
        <f t="shared" si="58"/>
        <v>0</v>
      </c>
      <c r="AN499" s="209">
        <v>0</v>
      </c>
      <c r="AO499" s="209">
        <f t="shared" si="59"/>
        <v>0</v>
      </c>
    </row>
    <row r="500" spans="1:41" s="208" customFormat="1" ht="20.100000000000001" customHeight="1" x14ac:dyDescent="0.25">
      <c r="A500" s="34"/>
      <c r="B500" s="34"/>
      <c r="C500" s="34"/>
      <c r="D500" s="34"/>
      <c r="E500" s="34"/>
      <c r="F500" s="34"/>
      <c r="G500" s="34"/>
      <c r="H500" s="34"/>
      <c r="I500" s="34"/>
      <c r="J500" s="34"/>
      <c r="K500" s="34"/>
      <c r="L500" s="34"/>
      <c r="M500" s="34"/>
      <c r="N500" s="34"/>
      <c r="O500" s="34"/>
      <c r="P500" s="34"/>
      <c r="Q500" s="34"/>
      <c r="R500" s="34"/>
      <c r="W500" s="232">
        <f t="shared" si="60"/>
        <v>48</v>
      </c>
      <c r="X500" s="347">
        <f t="shared" si="61"/>
        <v>0</v>
      </c>
      <c r="Y500" s="347">
        <f t="shared" si="62"/>
        <v>0</v>
      </c>
      <c r="Z500" s="347">
        <f t="shared" si="63"/>
        <v>0</v>
      </c>
      <c r="AA500" s="348">
        <f t="shared" si="64"/>
        <v>0</v>
      </c>
      <c r="AB500" s="348">
        <f t="shared" si="65"/>
        <v>0</v>
      </c>
      <c r="AC500" s="347">
        <f t="shared" si="66"/>
        <v>0</v>
      </c>
      <c r="AD500" s="348">
        <f t="shared" si="67"/>
        <v>0</v>
      </c>
      <c r="AE500" s="209"/>
      <c r="AF500" s="209"/>
      <c r="AG500" s="209"/>
      <c r="AH500" s="227">
        <v>48</v>
      </c>
      <c r="AI500" s="209">
        <v>0</v>
      </c>
      <c r="AJ500" s="225">
        <v>0</v>
      </c>
      <c r="AK500" s="209">
        <v>0</v>
      </c>
      <c r="AL500" s="209">
        <f t="shared" si="57"/>
        <v>0</v>
      </c>
      <c r="AM500" s="209">
        <f t="shared" si="58"/>
        <v>0</v>
      </c>
      <c r="AN500" s="209">
        <v>0</v>
      </c>
      <c r="AO500" s="209">
        <f t="shared" si="59"/>
        <v>0</v>
      </c>
    </row>
    <row r="501" spans="1:41" s="208" customFormat="1" ht="20.100000000000001" customHeight="1" x14ac:dyDescent="0.25">
      <c r="A501" s="34"/>
      <c r="B501" s="34"/>
      <c r="C501" s="34"/>
      <c r="D501" s="34"/>
      <c r="E501" s="34"/>
      <c r="F501" s="34"/>
      <c r="G501" s="34"/>
      <c r="H501" s="34"/>
      <c r="I501" s="34"/>
      <c r="J501" s="34"/>
      <c r="K501" s="34"/>
      <c r="L501" s="34"/>
      <c r="M501" s="34"/>
      <c r="N501" s="34"/>
      <c r="O501" s="34"/>
      <c r="P501" s="34"/>
      <c r="Q501" s="34"/>
      <c r="R501" s="34"/>
      <c r="W501" s="232">
        <f t="shared" si="60"/>
        <v>49</v>
      </c>
      <c r="X501" s="347">
        <f t="shared" si="61"/>
        <v>0</v>
      </c>
      <c r="Y501" s="347">
        <f t="shared" si="62"/>
        <v>0</v>
      </c>
      <c r="Z501" s="347">
        <f t="shared" si="63"/>
        <v>0</v>
      </c>
      <c r="AA501" s="348">
        <f t="shared" si="64"/>
        <v>0</v>
      </c>
      <c r="AB501" s="348">
        <f t="shared" si="65"/>
        <v>0</v>
      </c>
      <c r="AC501" s="347">
        <f t="shared" si="66"/>
        <v>0</v>
      </c>
      <c r="AD501" s="348">
        <f t="shared" si="67"/>
        <v>0</v>
      </c>
      <c r="AE501" s="209"/>
      <c r="AF501" s="209"/>
      <c r="AG501" s="209"/>
      <c r="AH501" s="227">
        <v>49</v>
      </c>
      <c r="AI501" s="209">
        <v>0</v>
      </c>
      <c r="AJ501" s="225">
        <v>0</v>
      </c>
      <c r="AK501" s="209">
        <v>0</v>
      </c>
      <c r="AL501" s="209">
        <f t="shared" si="57"/>
        <v>0</v>
      </c>
      <c r="AM501" s="209">
        <f t="shared" si="58"/>
        <v>0</v>
      </c>
      <c r="AN501" s="209">
        <v>0</v>
      </c>
      <c r="AO501" s="209">
        <f t="shared" si="59"/>
        <v>0</v>
      </c>
    </row>
    <row r="502" spans="1:41" s="208" customFormat="1" ht="20.100000000000001" customHeight="1" x14ac:dyDescent="0.25">
      <c r="A502" s="34"/>
      <c r="B502" s="34"/>
      <c r="C502" s="34"/>
      <c r="D502" s="34"/>
      <c r="E502" s="34"/>
      <c r="F502" s="34"/>
      <c r="G502" s="34"/>
      <c r="H502" s="34"/>
      <c r="I502" s="34"/>
      <c r="J502" s="34"/>
      <c r="K502" s="34"/>
      <c r="L502" s="34"/>
      <c r="M502" s="34"/>
      <c r="N502" s="34"/>
      <c r="O502" s="34"/>
      <c r="P502" s="34"/>
      <c r="Q502" s="34"/>
      <c r="R502" s="34"/>
      <c r="W502" s="232">
        <f t="shared" si="60"/>
        <v>50</v>
      </c>
      <c r="X502" s="347">
        <f t="shared" si="61"/>
        <v>0</v>
      </c>
      <c r="Y502" s="347">
        <f t="shared" si="62"/>
        <v>0</v>
      </c>
      <c r="Z502" s="347">
        <f t="shared" si="63"/>
        <v>0</v>
      </c>
      <c r="AA502" s="348">
        <f t="shared" si="64"/>
        <v>0</v>
      </c>
      <c r="AB502" s="348">
        <f t="shared" si="65"/>
        <v>0</v>
      </c>
      <c r="AC502" s="347">
        <f t="shared" si="66"/>
        <v>0</v>
      </c>
      <c r="AD502" s="348">
        <f t="shared" si="67"/>
        <v>0</v>
      </c>
      <c r="AE502" s="209"/>
      <c r="AF502" s="209"/>
      <c r="AG502" s="209"/>
      <c r="AH502" s="227">
        <v>50</v>
      </c>
      <c r="AI502" s="209">
        <v>0</v>
      </c>
      <c r="AJ502" s="225">
        <v>0</v>
      </c>
      <c r="AK502" s="209">
        <v>0</v>
      </c>
      <c r="AL502" s="209">
        <f t="shared" si="57"/>
        <v>0</v>
      </c>
      <c r="AM502" s="209">
        <f t="shared" si="58"/>
        <v>0</v>
      </c>
      <c r="AN502" s="209">
        <v>0</v>
      </c>
      <c r="AO502" s="209">
        <f t="shared" si="59"/>
        <v>0</v>
      </c>
    </row>
    <row r="503" spans="1:41" s="208" customFormat="1" ht="20.100000000000001" customHeight="1" x14ac:dyDescent="0.25">
      <c r="A503" s="34"/>
      <c r="B503" s="34"/>
      <c r="C503" s="34"/>
      <c r="D503" s="34"/>
      <c r="E503" s="34"/>
      <c r="F503" s="34"/>
      <c r="G503" s="34"/>
      <c r="H503" s="34"/>
      <c r="I503" s="34"/>
      <c r="J503" s="34"/>
      <c r="K503" s="34"/>
      <c r="L503" s="34"/>
      <c r="M503" s="34"/>
      <c r="N503" s="34"/>
      <c r="O503" s="34"/>
      <c r="P503" s="34"/>
      <c r="Q503" s="34"/>
      <c r="R503" s="34"/>
      <c r="W503" s="232">
        <f t="shared" si="60"/>
        <v>51</v>
      </c>
      <c r="X503" s="347">
        <f t="shared" si="61"/>
        <v>0</v>
      </c>
      <c r="Y503" s="347">
        <f t="shared" si="62"/>
        <v>0</v>
      </c>
      <c r="Z503" s="347">
        <f t="shared" si="63"/>
        <v>0</v>
      </c>
      <c r="AA503" s="348">
        <f t="shared" si="64"/>
        <v>0</v>
      </c>
      <c r="AB503" s="348">
        <f t="shared" si="65"/>
        <v>0</v>
      </c>
      <c r="AC503" s="347">
        <f t="shared" si="66"/>
        <v>0</v>
      </c>
      <c r="AD503" s="348">
        <f t="shared" si="67"/>
        <v>0</v>
      </c>
      <c r="AE503" s="209"/>
      <c r="AF503" s="209"/>
      <c r="AG503" s="209"/>
      <c r="AH503" s="227">
        <v>51</v>
      </c>
      <c r="AI503" s="209">
        <v>0</v>
      </c>
      <c r="AJ503" s="225">
        <v>0</v>
      </c>
      <c r="AK503" s="209">
        <v>0</v>
      </c>
      <c r="AL503" s="209">
        <f t="shared" si="57"/>
        <v>0</v>
      </c>
      <c r="AM503" s="209">
        <f t="shared" si="58"/>
        <v>0</v>
      </c>
      <c r="AN503" s="209">
        <v>0</v>
      </c>
      <c r="AO503" s="209">
        <f t="shared" si="59"/>
        <v>0</v>
      </c>
    </row>
    <row r="504" spans="1:41" s="208" customFormat="1" ht="20.100000000000001" customHeight="1" x14ac:dyDescent="0.25">
      <c r="A504" s="34"/>
      <c r="B504" s="34"/>
      <c r="C504" s="34"/>
      <c r="D504" s="34"/>
      <c r="E504" s="34"/>
      <c r="F504" s="34"/>
      <c r="G504" s="34"/>
      <c r="H504" s="34"/>
      <c r="I504" s="34"/>
      <c r="J504" s="34"/>
      <c r="K504" s="34"/>
      <c r="L504" s="34"/>
      <c r="M504" s="34"/>
      <c r="N504" s="34"/>
      <c r="O504" s="34"/>
      <c r="P504" s="34"/>
      <c r="Q504" s="34"/>
      <c r="R504" s="34"/>
      <c r="W504" s="232">
        <f t="shared" si="60"/>
        <v>52</v>
      </c>
      <c r="X504" s="347">
        <f t="shared" si="61"/>
        <v>0</v>
      </c>
      <c r="Y504" s="347">
        <f t="shared" si="62"/>
        <v>0</v>
      </c>
      <c r="Z504" s="347">
        <f t="shared" si="63"/>
        <v>0</v>
      </c>
      <c r="AA504" s="348">
        <f t="shared" si="64"/>
        <v>0</v>
      </c>
      <c r="AB504" s="348">
        <f t="shared" si="65"/>
        <v>0</v>
      </c>
      <c r="AC504" s="347">
        <f t="shared" si="66"/>
        <v>0</v>
      </c>
      <c r="AD504" s="348">
        <f t="shared" si="67"/>
        <v>0</v>
      </c>
      <c r="AE504" s="209"/>
      <c r="AF504" s="209"/>
      <c r="AG504" s="209"/>
      <c r="AH504" s="227">
        <v>52</v>
      </c>
      <c r="AI504" s="209">
        <v>0</v>
      </c>
      <c r="AJ504" s="225">
        <v>0</v>
      </c>
      <c r="AK504" s="209">
        <v>0</v>
      </c>
      <c r="AL504" s="209">
        <f t="shared" si="57"/>
        <v>0</v>
      </c>
      <c r="AM504" s="209">
        <f t="shared" si="58"/>
        <v>0</v>
      </c>
      <c r="AN504" s="209">
        <v>0</v>
      </c>
      <c r="AO504" s="209">
        <f t="shared" si="59"/>
        <v>0</v>
      </c>
    </row>
    <row r="505" spans="1:41" s="208" customFormat="1" ht="20.100000000000001" customHeight="1" x14ac:dyDescent="0.25">
      <c r="A505" s="34"/>
      <c r="B505" s="34"/>
      <c r="C505" s="34"/>
      <c r="D505" s="34"/>
      <c r="E505" s="34"/>
      <c r="F505" s="34"/>
      <c r="G505" s="34"/>
      <c r="H505" s="34"/>
      <c r="I505" s="34"/>
      <c r="J505" s="34"/>
      <c r="K505" s="34"/>
      <c r="L505" s="34"/>
      <c r="M505" s="34"/>
      <c r="N505" s="34"/>
      <c r="O505" s="34"/>
      <c r="P505" s="34"/>
      <c r="Q505" s="34"/>
      <c r="R505" s="34"/>
      <c r="W505" s="232">
        <f t="shared" si="60"/>
        <v>53</v>
      </c>
      <c r="X505" s="347">
        <f t="shared" si="61"/>
        <v>0</v>
      </c>
      <c r="Y505" s="347">
        <f t="shared" si="62"/>
        <v>0</v>
      </c>
      <c r="Z505" s="347">
        <f t="shared" si="63"/>
        <v>0</v>
      </c>
      <c r="AA505" s="348">
        <f t="shared" si="64"/>
        <v>0</v>
      </c>
      <c r="AB505" s="348">
        <f t="shared" si="65"/>
        <v>0</v>
      </c>
      <c r="AC505" s="347">
        <f t="shared" si="66"/>
        <v>0</v>
      </c>
      <c r="AD505" s="348">
        <f t="shared" si="67"/>
        <v>0</v>
      </c>
      <c r="AE505" s="209"/>
      <c r="AF505" s="209"/>
      <c r="AG505" s="209"/>
      <c r="AH505" s="227">
        <v>53</v>
      </c>
      <c r="AI505" s="209">
        <v>0</v>
      </c>
      <c r="AJ505" s="225">
        <v>0</v>
      </c>
      <c r="AK505" s="209">
        <v>0</v>
      </c>
      <c r="AL505" s="209">
        <f t="shared" si="57"/>
        <v>0</v>
      </c>
      <c r="AM505" s="209">
        <f t="shared" si="58"/>
        <v>0</v>
      </c>
      <c r="AN505" s="209">
        <v>0</v>
      </c>
      <c r="AO505" s="209">
        <f t="shared" si="59"/>
        <v>0</v>
      </c>
    </row>
    <row r="506" spans="1:41" s="208" customFormat="1" ht="20.100000000000001" customHeight="1" x14ac:dyDescent="0.25">
      <c r="A506" s="34"/>
      <c r="B506" s="34"/>
      <c r="C506" s="34"/>
      <c r="D506" s="34"/>
      <c r="E506" s="34"/>
      <c r="F506" s="34"/>
      <c r="G506" s="34"/>
      <c r="H506" s="34"/>
      <c r="I506" s="34"/>
      <c r="J506" s="34"/>
      <c r="K506" s="34"/>
      <c r="L506" s="34"/>
      <c r="M506" s="34"/>
      <c r="N506" s="34"/>
      <c r="O506" s="34"/>
      <c r="P506" s="34"/>
      <c r="Q506" s="34"/>
      <c r="R506" s="34"/>
      <c r="W506" s="232">
        <f t="shared" si="60"/>
        <v>54</v>
      </c>
      <c r="X506" s="347">
        <f t="shared" si="61"/>
        <v>0</v>
      </c>
      <c r="Y506" s="347">
        <f t="shared" si="62"/>
        <v>0</v>
      </c>
      <c r="Z506" s="347">
        <f t="shared" si="63"/>
        <v>0</v>
      </c>
      <c r="AA506" s="348">
        <f t="shared" si="64"/>
        <v>0</v>
      </c>
      <c r="AB506" s="348">
        <f t="shared" si="65"/>
        <v>0</v>
      </c>
      <c r="AC506" s="347">
        <f t="shared" si="66"/>
        <v>0</v>
      </c>
      <c r="AD506" s="348">
        <f t="shared" si="67"/>
        <v>0</v>
      </c>
      <c r="AE506" s="209"/>
      <c r="AF506" s="209"/>
      <c r="AG506" s="209"/>
      <c r="AH506" s="227">
        <v>54</v>
      </c>
      <c r="AI506" s="209">
        <v>0</v>
      </c>
      <c r="AJ506" s="225">
        <v>0</v>
      </c>
      <c r="AK506" s="209">
        <v>0</v>
      </c>
      <c r="AL506" s="209">
        <f t="shared" si="57"/>
        <v>0</v>
      </c>
      <c r="AM506" s="209">
        <f t="shared" si="58"/>
        <v>0</v>
      </c>
      <c r="AN506" s="209">
        <v>0</v>
      </c>
      <c r="AO506" s="209">
        <f t="shared" si="59"/>
        <v>0</v>
      </c>
    </row>
    <row r="507" spans="1:41" s="208" customFormat="1" ht="20.100000000000001" customHeight="1" x14ac:dyDescent="0.25">
      <c r="A507" s="34"/>
      <c r="B507" s="34"/>
      <c r="C507" s="34"/>
      <c r="D507" s="34"/>
      <c r="E507" s="34"/>
      <c r="F507" s="34"/>
      <c r="G507" s="34"/>
      <c r="H507" s="34"/>
      <c r="I507" s="34"/>
      <c r="J507" s="34"/>
      <c r="K507" s="34"/>
      <c r="L507" s="34"/>
      <c r="M507" s="34"/>
      <c r="N507" s="34"/>
      <c r="O507" s="34"/>
      <c r="P507" s="34"/>
      <c r="Q507" s="34"/>
      <c r="R507" s="34"/>
      <c r="W507" s="232">
        <f t="shared" si="60"/>
        <v>55</v>
      </c>
      <c r="X507" s="347">
        <f t="shared" si="61"/>
        <v>0</v>
      </c>
      <c r="Y507" s="347">
        <f t="shared" si="62"/>
        <v>0</v>
      </c>
      <c r="Z507" s="347">
        <f t="shared" si="63"/>
        <v>0</v>
      </c>
      <c r="AA507" s="348">
        <f t="shared" si="64"/>
        <v>0</v>
      </c>
      <c r="AB507" s="348">
        <f t="shared" si="65"/>
        <v>0</v>
      </c>
      <c r="AC507" s="347">
        <f t="shared" si="66"/>
        <v>0</v>
      </c>
      <c r="AD507" s="348">
        <f t="shared" si="67"/>
        <v>0</v>
      </c>
      <c r="AE507" s="209"/>
      <c r="AF507" s="209"/>
      <c r="AG507" s="209"/>
      <c r="AH507" s="227">
        <v>55</v>
      </c>
      <c r="AI507" s="209">
        <v>0</v>
      </c>
      <c r="AJ507" s="225">
        <v>0</v>
      </c>
      <c r="AK507" s="209">
        <v>0</v>
      </c>
      <c r="AL507" s="209">
        <f t="shared" si="57"/>
        <v>0</v>
      </c>
      <c r="AM507" s="209">
        <f t="shared" si="58"/>
        <v>0</v>
      </c>
      <c r="AN507" s="209">
        <v>0</v>
      </c>
      <c r="AO507" s="209">
        <f t="shared" si="59"/>
        <v>0</v>
      </c>
    </row>
    <row r="508" spans="1:41" s="208" customFormat="1" ht="20.100000000000001" customHeight="1" x14ac:dyDescent="0.25">
      <c r="A508" s="34"/>
      <c r="B508" s="34"/>
      <c r="C508" s="34"/>
      <c r="D508" s="34"/>
      <c r="E508" s="34"/>
      <c r="F508" s="34"/>
      <c r="G508" s="34"/>
      <c r="H508" s="34"/>
      <c r="I508" s="34"/>
      <c r="J508" s="34"/>
      <c r="K508" s="34"/>
      <c r="L508" s="34"/>
      <c r="M508" s="34"/>
      <c r="N508" s="34"/>
      <c r="O508" s="34"/>
      <c r="P508" s="34"/>
      <c r="Q508" s="34"/>
      <c r="R508" s="34"/>
      <c r="W508" s="232">
        <f t="shared" si="60"/>
        <v>56</v>
      </c>
      <c r="X508" s="347">
        <f t="shared" si="61"/>
        <v>0</v>
      </c>
      <c r="Y508" s="347">
        <f t="shared" si="62"/>
        <v>0</v>
      </c>
      <c r="Z508" s="347">
        <f t="shared" si="63"/>
        <v>0</v>
      </c>
      <c r="AA508" s="348">
        <f t="shared" si="64"/>
        <v>0</v>
      </c>
      <c r="AB508" s="348">
        <f t="shared" si="65"/>
        <v>0</v>
      </c>
      <c r="AC508" s="347">
        <f t="shared" si="66"/>
        <v>0</v>
      </c>
      <c r="AD508" s="348">
        <f t="shared" si="67"/>
        <v>0</v>
      </c>
      <c r="AE508" s="209"/>
      <c r="AF508" s="209"/>
      <c r="AG508" s="209"/>
      <c r="AH508" s="227">
        <v>56</v>
      </c>
      <c r="AI508" s="209">
        <v>0</v>
      </c>
      <c r="AJ508" s="225">
        <v>0</v>
      </c>
      <c r="AK508" s="209">
        <v>0</v>
      </c>
      <c r="AL508" s="209">
        <f t="shared" si="57"/>
        <v>0</v>
      </c>
      <c r="AM508" s="209">
        <f t="shared" si="58"/>
        <v>0</v>
      </c>
      <c r="AN508" s="209">
        <v>0</v>
      </c>
      <c r="AO508" s="209">
        <f t="shared" si="59"/>
        <v>0</v>
      </c>
    </row>
    <row r="509" spans="1:41" ht="20.100000000000001" customHeight="1" x14ac:dyDescent="0.25">
      <c r="W509" s="232">
        <f t="shared" si="60"/>
        <v>57</v>
      </c>
      <c r="X509" s="347">
        <f t="shared" si="61"/>
        <v>0</v>
      </c>
      <c r="Y509" s="347">
        <f t="shared" si="62"/>
        <v>0</v>
      </c>
      <c r="Z509" s="347">
        <f t="shared" si="63"/>
        <v>0</v>
      </c>
      <c r="AA509" s="348">
        <f t="shared" si="64"/>
        <v>0</v>
      </c>
      <c r="AB509" s="348">
        <f t="shared" si="65"/>
        <v>0</v>
      </c>
      <c r="AC509" s="347">
        <f t="shared" si="66"/>
        <v>0</v>
      </c>
      <c r="AD509" s="348">
        <f t="shared" si="67"/>
        <v>0</v>
      </c>
      <c r="AH509" s="227">
        <v>57</v>
      </c>
      <c r="AI509" s="209">
        <v>0</v>
      </c>
      <c r="AJ509" s="225">
        <v>0</v>
      </c>
      <c r="AK509" s="209">
        <v>0</v>
      </c>
      <c r="AL509" s="209">
        <f t="shared" si="57"/>
        <v>0</v>
      </c>
      <c r="AM509" s="209">
        <f t="shared" si="58"/>
        <v>0</v>
      </c>
      <c r="AN509" s="209">
        <v>0</v>
      </c>
      <c r="AO509" s="209">
        <f t="shared" si="59"/>
        <v>0</v>
      </c>
    </row>
    <row r="510" spans="1:41" ht="20.100000000000001" customHeight="1" x14ac:dyDescent="0.25">
      <c r="W510" s="232">
        <f t="shared" si="60"/>
        <v>58</v>
      </c>
      <c r="X510" s="347">
        <f t="shared" si="61"/>
        <v>0</v>
      </c>
      <c r="Y510" s="347">
        <f t="shared" si="62"/>
        <v>0</v>
      </c>
      <c r="Z510" s="347">
        <f t="shared" si="63"/>
        <v>0</v>
      </c>
      <c r="AA510" s="348">
        <f t="shared" si="64"/>
        <v>0</v>
      </c>
      <c r="AB510" s="348">
        <f t="shared" si="65"/>
        <v>0</v>
      </c>
      <c r="AC510" s="347">
        <f t="shared" si="66"/>
        <v>0</v>
      </c>
      <c r="AD510" s="348">
        <f t="shared" si="67"/>
        <v>0</v>
      </c>
      <c r="AH510" s="227">
        <v>58</v>
      </c>
      <c r="AI510" s="209">
        <v>0</v>
      </c>
      <c r="AJ510" s="225">
        <v>0</v>
      </c>
      <c r="AK510" s="209">
        <v>0</v>
      </c>
      <c r="AL510" s="209">
        <f t="shared" si="57"/>
        <v>0</v>
      </c>
      <c r="AM510" s="209">
        <f t="shared" si="58"/>
        <v>0</v>
      </c>
      <c r="AN510" s="209">
        <v>0</v>
      </c>
      <c r="AO510" s="209">
        <f t="shared" si="59"/>
        <v>0</v>
      </c>
    </row>
    <row r="511" spans="1:41" ht="20.100000000000001" customHeight="1" x14ac:dyDescent="0.25">
      <c r="W511" s="232">
        <f t="shared" si="60"/>
        <v>59</v>
      </c>
      <c r="X511" s="347">
        <f t="shared" si="61"/>
        <v>0</v>
      </c>
      <c r="Y511" s="347">
        <f t="shared" si="62"/>
        <v>0</v>
      </c>
      <c r="Z511" s="347">
        <f t="shared" si="63"/>
        <v>0</v>
      </c>
      <c r="AA511" s="348">
        <f t="shared" si="64"/>
        <v>0</v>
      </c>
      <c r="AB511" s="348">
        <f t="shared" si="65"/>
        <v>0</v>
      </c>
      <c r="AC511" s="347">
        <f t="shared" si="66"/>
        <v>0</v>
      </c>
      <c r="AD511" s="348">
        <f t="shared" si="67"/>
        <v>0</v>
      </c>
      <c r="AH511" s="227">
        <v>59</v>
      </c>
      <c r="AI511" s="209">
        <v>0</v>
      </c>
      <c r="AJ511" s="225">
        <v>0</v>
      </c>
      <c r="AK511" s="209">
        <v>0</v>
      </c>
      <c r="AL511" s="209">
        <f t="shared" si="57"/>
        <v>0</v>
      </c>
      <c r="AM511" s="209">
        <f t="shared" si="58"/>
        <v>0</v>
      </c>
      <c r="AN511" s="209">
        <v>0</v>
      </c>
      <c r="AO511" s="209">
        <f t="shared" si="59"/>
        <v>0</v>
      </c>
    </row>
    <row r="512" spans="1:41" ht="20.100000000000001" customHeight="1" x14ac:dyDescent="0.25">
      <c r="W512" s="232">
        <f t="shared" si="60"/>
        <v>60</v>
      </c>
      <c r="X512" s="347">
        <f t="shared" si="61"/>
        <v>0</v>
      </c>
      <c r="Y512" s="347">
        <f t="shared" si="62"/>
        <v>0</v>
      </c>
      <c r="Z512" s="347">
        <f t="shared" si="63"/>
        <v>0</v>
      </c>
      <c r="AA512" s="348">
        <f t="shared" si="64"/>
        <v>0</v>
      </c>
      <c r="AB512" s="348">
        <f t="shared" si="65"/>
        <v>0</v>
      </c>
      <c r="AC512" s="347">
        <f t="shared" si="66"/>
        <v>0</v>
      </c>
      <c r="AD512" s="348">
        <f t="shared" si="67"/>
        <v>0</v>
      </c>
      <c r="AH512" s="227">
        <v>60</v>
      </c>
      <c r="AI512" s="209">
        <v>0</v>
      </c>
      <c r="AJ512" s="225">
        <v>0</v>
      </c>
      <c r="AK512" s="209">
        <v>0</v>
      </c>
      <c r="AL512" s="209">
        <f t="shared" si="57"/>
        <v>0</v>
      </c>
      <c r="AM512" s="209">
        <f t="shared" si="58"/>
        <v>0</v>
      </c>
      <c r="AN512" s="209">
        <v>0</v>
      </c>
      <c r="AO512" s="209">
        <f t="shared" si="59"/>
        <v>0</v>
      </c>
    </row>
    <row r="513" spans="23:41" ht="20.100000000000001" customHeight="1" x14ac:dyDescent="0.25">
      <c r="W513" s="232">
        <f t="shared" si="60"/>
        <v>61</v>
      </c>
      <c r="X513" s="347">
        <f t="shared" si="61"/>
        <v>0</v>
      </c>
      <c r="Y513" s="347">
        <f t="shared" si="62"/>
        <v>0</v>
      </c>
      <c r="Z513" s="347">
        <f t="shared" si="63"/>
        <v>0</v>
      </c>
      <c r="AA513" s="348">
        <f t="shared" si="64"/>
        <v>0</v>
      </c>
      <c r="AB513" s="348">
        <f t="shared" si="65"/>
        <v>0</v>
      </c>
      <c r="AC513" s="347">
        <f t="shared" si="66"/>
        <v>0</v>
      </c>
      <c r="AD513" s="348">
        <f t="shared" si="67"/>
        <v>0</v>
      </c>
      <c r="AH513" s="227">
        <v>61</v>
      </c>
      <c r="AI513" s="209">
        <v>0</v>
      </c>
      <c r="AJ513" s="225">
        <v>0</v>
      </c>
      <c r="AK513" s="209">
        <v>0</v>
      </c>
      <c r="AL513" s="209">
        <f t="shared" si="57"/>
        <v>0</v>
      </c>
      <c r="AM513" s="209">
        <f t="shared" si="58"/>
        <v>0</v>
      </c>
      <c r="AN513" s="209">
        <v>0</v>
      </c>
      <c r="AO513" s="209">
        <f t="shared" si="59"/>
        <v>0</v>
      </c>
    </row>
    <row r="514" spans="23:41" ht="20.100000000000001" customHeight="1" x14ac:dyDescent="0.25">
      <c r="W514" s="232">
        <f t="shared" si="60"/>
        <v>62</v>
      </c>
      <c r="X514" s="347">
        <f t="shared" si="61"/>
        <v>0</v>
      </c>
      <c r="Y514" s="347">
        <f t="shared" si="62"/>
        <v>0</v>
      </c>
      <c r="Z514" s="347">
        <f t="shared" si="63"/>
        <v>0</v>
      </c>
      <c r="AA514" s="348">
        <f t="shared" si="64"/>
        <v>0</v>
      </c>
      <c r="AB514" s="348">
        <f t="shared" si="65"/>
        <v>0</v>
      </c>
      <c r="AC514" s="347">
        <f t="shared" si="66"/>
        <v>0</v>
      </c>
      <c r="AD514" s="348">
        <f t="shared" si="67"/>
        <v>0</v>
      </c>
      <c r="AH514" s="227">
        <v>62</v>
      </c>
      <c r="AI514" s="209">
        <v>0</v>
      </c>
      <c r="AJ514" s="225">
        <v>0</v>
      </c>
      <c r="AK514" s="209">
        <v>0</v>
      </c>
      <c r="AL514" s="209">
        <f t="shared" si="57"/>
        <v>0</v>
      </c>
      <c r="AM514" s="209">
        <f t="shared" si="58"/>
        <v>0</v>
      </c>
      <c r="AN514" s="209">
        <v>0</v>
      </c>
      <c r="AO514" s="209">
        <f t="shared" si="59"/>
        <v>0</v>
      </c>
    </row>
    <row r="515" spans="23:41" ht="20.100000000000001" customHeight="1" x14ac:dyDescent="0.25">
      <c r="W515" s="232">
        <f t="shared" si="60"/>
        <v>63</v>
      </c>
      <c r="X515" s="347">
        <f t="shared" si="61"/>
        <v>0</v>
      </c>
      <c r="Y515" s="347">
        <f t="shared" si="62"/>
        <v>0</v>
      </c>
      <c r="Z515" s="347">
        <f t="shared" si="63"/>
        <v>0</v>
      </c>
      <c r="AA515" s="348">
        <f t="shared" si="64"/>
        <v>0</v>
      </c>
      <c r="AB515" s="348">
        <f t="shared" si="65"/>
        <v>0</v>
      </c>
      <c r="AC515" s="347">
        <f t="shared" si="66"/>
        <v>0</v>
      </c>
      <c r="AD515" s="348">
        <f t="shared" si="67"/>
        <v>0</v>
      </c>
      <c r="AH515" s="227">
        <v>63</v>
      </c>
      <c r="AI515" s="209">
        <v>0</v>
      </c>
      <c r="AJ515" s="225">
        <v>0</v>
      </c>
      <c r="AK515" s="209">
        <v>0</v>
      </c>
      <c r="AL515" s="209">
        <f t="shared" si="57"/>
        <v>0</v>
      </c>
      <c r="AM515" s="209">
        <f t="shared" si="58"/>
        <v>0</v>
      </c>
      <c r="AN515" s="209">
        <v>0</v>
      </c>
      <c r="AO515" s="209">
        <f t="shared" si="59"/>
        <v>0</v>
      </c>
    </row>
    <row r="516" spans="23:41" ht="20.100000000000001" customHeight="1" x14ac:dyDescent="0.25">
      <c r="W516" s="232">
        <f t="shared" si="60"/>
        <v>64</v>
      </c>
      <c r="X516" s="347">
        <f t="shared" si="61"/>
        <v>0</v>
      </c>
      <c r="Y516" s="347">
        <f t="shared" si="62"/>
        <v>0</v>
      </c>
      <c r="Z516" s="347">
        <f t="shared" si="63"/>
        <v>0</v>
      </c>
      <c r="AA516" s="348">
        <f t="shared" si="64"/>
        <v>0</v>
      </c>
      <c r="AB516" s="348">
        <f t="shared" si="65"/>
        <v>0</v>
      </c>
      <c r="AC516" s="347">
        <f t="shared" si="66"/>
        <v>0</v>
      </c>
      <c r="AD516" s="348">
        <f t="shared" si="67"/>
        <v>0</v>
      </c>
      <c r="AH516" s="227">
        <v>64</v>
      </c>
      <c r="AI516" s="209">
        <v>0</v>
      </c>
      <c r="AJ516" s="225">
        <v>0</v>
      </c>
      <c r="AK516" s="209">
        <v>0</v>
      </c>
      <c r="AL516" s="209">
        <f t="shared" ref="AL516:AL532" si="68">AN516</f>
        <v>0</v>
      </c>
      <c r="AM516" s="209">
        <f t="shared" ref="AM516:AM532" si="69">AK516</f>
        <v>0</v>
      </c>
      <c r="AN516" s="209">
        <v>0</v>
      </c>
      <c r="AO516" s="209">
        <f t="shared" ref="AO516:AO532" si="70">AI516</f>
        <v>0</v>
      </c>
    </row>
    <row r="517" spans="23:41" ht="20.100000000000001" customHeight="1" x14ac:dyDescent="0.25">
      <c r="W517" s="232">
        <f t="shared" ref="W517:W532" si="71">AH517</f>
        <v>65</v>
      </c>
      <c r="X517" s="347">
        <f t="shared" ref="X517:X532" si="72">AI517/100</f>
        <v>0</v>
      </c>
      <c r="Y517" s="347">
        <f t="shared" ref="Y517:Y532" si="73">AJ517/100</f>
        <v>0</v>
      </c>
      <c r="Z517" s="347">
        <f t="shared" ref="Z517:Z532" si="74">AK517/100</f>
        <v>0</v>
      </c>
      <c r="AA517" s="348">
        <f t="shared" ref="AA517:AA532" si="75">AC517</f>
        <v>0</v>
      </c>
      <c r="AB517" s="348">
        <f t="shared" ref="AB517:AB532" si="76">Z517</f>
        <v>0</v>
      </c>
      <c r="AC517" s="347">
        <f t="shared" ref="AC517:AC532" si="77">AN517/100</f>
        <v>0</v>
      </c>
      <c r="AD517" s="348">
        <f t="shared" ref="AD517:AD532" si="78">X517</f>
        <v>0</v>
      </c>
      <c r="AH517" s="227">
        <v>65</v>
      </c>
      <c r="AI517" s="209">
        <v>0</v>
      </c>
      <c r="AJ517" s="225">
        <v>0</v>
      </c>
      <c r="AK517" s="209">
        <v>0</v>
      </c>
      <c r="AL517" s="209">
        <f t="shared" si="68"/>
        <v>0</v>
      </c>
      <c r="AM517" s="209">
        <f t="shared" si="69"/>
        <v>0</v>
      </c>
      <c r="AN517" s="209">
        <v>0</v>
      </c>
      <c r="AO517" s="209">
        <f t="shared" si="70"/>
        <v>0</v>
      </c>
    </row>
    <row r="518" spans="23:41" ht="20.100000000000001" customHeight="1" x14ac:dyDescent="0.25">
      <c r="W518" s="232">
        <f t="shared" si="71"/>
        <v>66</v>
      </c>
      <c r="X518" s="347">
        <f t="shared" si="72"/>
        <v>0</v>
      </c>
      <c r="Y518" s="347">
        <f t="shared" si="73"/>
        <v>0</v>
      </c>
      <c r="Z518" s="347">
        <f t="shared" si="74"/>
        <v>0</v>
      </c>
      <c r="AA518" s="348">
        <f t="shared" si="75"/>
        <v>0</v>
      </c>
      <c r="AB518" s="348">
        <f t="shared" si="76"/>
        <v>0</v>
      </c>
      <c r="AC518" s="347">
        <f t="shared" si="77"/>
        <v>0</v>
      </c>
      <c r="AD518" s="348">
        <f t="shared" si="78"/>
        <v>0</v>
      </c>
      <c r="AH518" s="227">
        <v>66</v>
      </c>
      <c r="AI518" s="209">
        <v>0</v>
      </c>
      <c r="AJ518" s="225">
        <v>0</v>
      </c>
      <c r="AK518" s="209">
        <v>0</v>
      </c>
      <c r="AL518" s="209">
        <f t="shared" si="68"/>
        <v>0</v>
      </c>
      <c r="AM518" s="209">
        <f t="shared" si="69"/>
        <v>0</v>
      </c>
      <c r="AN518" s="209">
        <v>0</v>
      </c>
      <c r="AO518" s="209">
        <f t="shared" si="70"/>
        <v>0</v>
      </c>
    </row>
    <row r="519" spans="23:41" ht="20.100000000000001" customHeight="1" x14ac:dyDescent="0.25">
      <c r="W519" s="232">
        <f t="shared" si="71"/>
        <v>67</v>
      </c>
      <c r="X519" s="347">
        <f t="shared" si="72"/>
        <v>0</v>
      </c>
      <c r="Y519" s="347">
        <f t="shared" si="73"/>
        <v>0</v>
      </c>
      <c r="Z519" s="347">
        <f t="shared" si="74"/>
        <v>0</v>
      </c>
      <c r="AA519" s="348">
        <f t="shared" si="75"/>
        <v>0</v>
      </c>
      <c r="AB519" s="348">
        <f t="shared" si="76"/>
        <v>0</v>
      </c>
      <c r="AC519" s="347">
        <f t="shared" si="77"/>
        <v>0</v>
      </c>
      <c r="AD519" s="348">
        <f t="shared" si="78"/>
        <v>0</v>
      </c>
      <c r="AH519" s="227">
        <v>67</v>
      </c>
      <c r="AI519" s="209">
        <v>0</v>
      </c>
      <c r="AJ519" s="225">
        <v>0</v>
      </c>
      <c r="AK519" s="209">
        <v>0</v>
      </c>
      <c r="AL519" s="209">
        <f t="shared" si="68"/>
        <v>0</v>
      </c>
      <c r="AM519" s="209">
        <f t="shared" si="69"/>
        <v>0</v>
      </c>
      <c r="AN519" s="209">
        <v>0</v>
      </c>
      <c r="AO519" s="209">
        <f t="shared" si="70"/>
        <v>0</v>
      </c>
    </row>
    <row r="520" spans="23:41" ht="20.100000000000001" customHeight="1" x14ac:dyDescent="0.25">
      <c r="W520" s="232">
        <f t="shared" si="71"/>
        <v>68</v>
      </c>
      <c r="X520" s="347">
        <f t="shared" si="72"/>
        <v>0</v>
      </c>
      <c r="Y520" s="347">
        <f t="shared" si="73"/>
        <v>0</v>
      </c>
      <c r="Z520" s="347">
        <f t="shared" si="74"/>
        <v>0</v>
      </c>
      <c r="AA520" s="348">
        <f t="shared" si="75"/>
        <v>0</v>
      </c>
      <c r="AB520" s="348">
        <f t="shared" si="76"/>
        <v>0</v>
      </c>
      <c r="AC520" s="347">
        <f t="shared" si="77"/>
        <v>0</v>
      </c>
      <c r="AD520" s="348">
        <f t="shared" si="78"/>
        <v>0</v>
      </c>
      <c r="AH520" s="227">
        <v>68</v>
      </c>
      <c r="AI520" s="209">
        <v>0</v>
      </c>
      <c r="AJ520" s="225">
        <v>0</v>
      </c>
      <c r="AK520" s="209">
        <v>0</v>
      </c>
      <c r="AL520" s="209">
        <f t="shared" si="68"/>
        <v>0</v>
      </c>
      <c r="AM520" s="209">
        <f t="shared" si="69"/>
        <v>0</v>
      </c>
      <c r="AN520" s="209">
        <v>0</v>
      </c>
      <c r="AO520" s="209">
        <f t="shared" si="70"/>
        <v>0</v>
      </c>
    </row>
    <row r="521" spans="23:41" ht="20.100000000000001" customHeight="1" x14ac:dyDescent="0.25">
      <c r="W521" s="232">
        <f t="shared" si="71"/>
        <v>69</v>
      </c>
      <c r="X521" s="347">
        <f t="shared" si="72"/>
        <v>0</v>
      </c>
      <c r="Y521" s="347">
        <f t="shared" si="73"/>
        <v>0</v>
      </c>
      <c r="Z521" s="347">
        <f t="shared" si="74"/>
        <v>0</v>
      </c>
      <c r="AA521" s="348">
        <f t="shared" si="75"/>
        <v>0</v>
      </c>
      <c r="AB521" s="348">
        <f t="shared" si="76"/>
        <v>0</v>
      </c>
      <c r="AC521" s="347">
        <f t="shared" si="77"/>
        <v>0</v>
      </c>
      <c r="AD521" s="348">
        <f t="shared" si="78"/>
        <v>0</v>
      </c>
      <c r="AH521" s="227">
        <v>69</v>
      </c>
      <c r="AI521" s="209">
        <v>0</v>
      </c>
      <c r="AJ521" s="225">
        <v>0</v>
      </c>
      <c r="AK521" s="209">
        <v>0</v>
      </c>
      <c r="AL521" s="209">
        <f t="shared" si="68"/>
        <v>0</v>
      </c>
      <c r="AM521" s="209">
        <f t="shared" si="69"/>
        <v>0</v>
      </c>
      <c r="AN521" s="209">
        <v>0</v>
      </c>
      <c r="AO521" s="209">
        <f t="shared" si="70"/>
        <v>0</v>
      </c>
    </row>
    <row r="522" spans="23:41" ht="20.100000000000001" customHeight="1" x14ac:dyDescent="0.25">
      <c r="W522" s="232">
        <f t="shared" si="71"/>
        <v>70</v>
      </c>
      <c r="X522" s="347">
        <f t="shared" si="72"/>
        <v>0</v>
      </c>
      <c r="Y522" s="347">
        <f t="shared" si="73"/>
        <v>0</v>
      </c>
      <c r="Z522" s="347">
        <f t="shared" si="74"/>
        <v>0</v>
      </c>
      <c r="AA522" s="348">
        <f t="shared" si="75"/>
        <v>0</v>
      </c>
      <c r="AB522" s="348">
        <f t="shared" si="76"/>
        <v>0</v>
      </c>
      <c r="AC522" s="347">
        <f t="shared" si="77"/>
        <v>0</v>
      </c>
      <c r="AD522" s="348">
        <f t="shared" si="78"/>
        <v>0</v>
      </c>
      <c r="AH522" s="227">
        <v>70</v>
      </c>
      <c r="AI522" s="209">
        <v>0</v>
      </c>
      <c r="AJ522" s="225">
        <v>0</v>
      </c>
      <c r="AK522" s="209">
        <v>0</v>
      </c>
      <c r="AL522" s="209">
        <f t="shared" si="68"/>
        <v>0</v>
      </c>
      <c r="AM522" s="209">
        <f t="shared" si="69"/>
        <v>0</v>
      </c>
      <c r="AN522" s="209">
        <v>0</v>
      </c>
      <c r="AO522" s="209">
        <f t="shared" si="70"/>
        <v>0</v>
      </c>
    </row>
    <row r="523" spans="23:41" ht="20.100000000000001" customHeight="1" x14ac:dyDescent="0.25">
      <c r="W523" s="232">
        <f t="shared" si="71"/>
        <v>71</v>
      </c>
      <c r="X523" s="347">
        <f t="shared" si="72"/>
        <v>0</v>
      </c>
      <c r="Y523" s="347">
        <f t="shared" si="73"/>
        <v>0</v>
      </c>
      <c r="Z523" s="347">
        <f t="shared" si="74"/>
        <v>0</v>
      </c>
      <c r="AA523" s="348">
        <f t="shared" si="75"/>
        <v>0</v>
      </c>
      <c r="AB523" s="348">
        <f t="shared" si="76"/>
        <v>0</v>
      </c>
      <c r="AC523" s="347">
        <f t="shared" si="77"/>
        <v>0</v>
      </c>
      <c r="AD523" s="348">
        <f t="shared" si="78"/>
        <v>0</v>
      </c>
      <c r="AH523" s="227">
        <v>71</v>
      </c>
      <c r="AI523" s="209">
        <v>0</v>
      </c>
      <c r="AJ523" s="225">
        <v>0</v>
      </c>
      <c r="AK523" s="209">
        <v>0</v>
      </c>
      <c r="AL523" s="209">
        <f t="shared" si="68"/>
        <v>0</v>
      </c>
      <c r="AM523" s="209">
        <f t="shared" si="69"/>
        <v>0</v>
      </c>
      <c r="AN523" s="209">
        <v>0</v>
      </c>
      <c r="AO523" s="209">
        <f t="shared" si="70"/>
        <v>0</v>
      </c>
    </row>
    <row r="524" spans="23:41" ht="20.100000000000001" customHeight="1" x14ac:dyDescent="0.25">
      <c r="W524" s="232">
        <f t="shared" si="71"/>
        <v>72</v>
      </c>
      <c r="X524" s="347">
        <f t="shared" si="72"/>
        <v>0</v>
      </c>
      <c r="Y524" s="347">
        <f t="shared" si="73"/>
        <v>0</v>
      </c>
      <c r="Z524" s="347">
        <f t="shared" si="74"/>
        <v>0</v>
      </c>
      <c r="AA524" s="348">
        <f t="shared" si="75"/>
        <v>0</v>
      </c>
      <c r="AB524" s="348">
        <f t="shared" si="76"/>
        <v>0</v>
      </c>
      <c r="AC524" s="347">
        <f t="shared" si="77"/>
        <v>0</v>
      </c>
      <c r="AD524" s="348">
        <f t="shared" si="78"/>
        <v>0</v>
      </c>
      <c r="AH524" s="227">
        <v>72</v>
      </c>
      <c r="AI524" s="209">
        <v>0</v>
      </c>
      <c r="AJ524" s="225">
        <v>0</v>
      </c>
      <c r="AK524" s="209">
        <v>0</v>
      </c>
      <c r="AL524" s="209">
        <f t="shared" si="68"/>
        <v>0</v>
      </c>
      <c r="AM524" s="209">
        <f t="shared" si="69"/>
        <v>0</v>
      </c>
      <c r="AN524" s="209">
        <v>0</v>
      </c>
      <c r="AO524" s="209">
        <f t="shared" si="70"/>
        <v>0</v>
      </c>
    </row>
    <row r="525" spans="23:41" ht="20.100000000000001" customHeight="1" x14ac:dyDescent="0.25">
      <c r="W525" s="232">
        <f t="shared" si="71"/>
        <v>73</v>
      </c>
      <c r="X525" s="347">
        <f t="shared" si="72"/>
        <v>0</v>
      </c>
      <c r="Y525" s="347">
        <f t="shared" si="73"/>
        <v>0</v>
      </c>
      <c r="Z525" s="347">
        <f t="shared" si="74"/>
        <v>0</v>
      </c>
      <c r="AA525" s="348">
        <f t="shared" si="75"/>
        <v>0</v>
      </c>
      <c r="AB525" s="348">
        <f t="shared" si="76"/>
        <v>0</v>
      </c>
      <c r="AC525" s="347">
        <f t="shared" si="77"/>
        <v>0</v>
      </c>
      <c r="AD525" s="348">
        <f t="shared" si="78"/>
        <v>0</v>
      </c>
      <c r="AH525" s="227">
        <v>73</v>
      </c>
      <c r="AI525" s="209">
        <v>0</v>
      </c>
      <c r="AJ525" s="225">
        <v>0</v>
      </c>
      <c r="AK525" s="209">
        <v>0</v>
      </c>
      <c r="AL525" s="209">
        <f t="shared" si="68"/>
        <v>0</v>
      </c>
      <c r="AM525" s="209">
        <f t="shared" si="69"/>
        <v>0</v>
      </c>
      <c r="AN525" s="209">
        <v>0</v>
      </c>
      <c r="AO525" s="209">
        <f t="shared" si="70"/>
        <v>0</v>
      </c>
    </row>
    <row r="526" spans="23:41" ht="20.100000000000001" customHeight="1" x14ac:dyDescent="0.25">
      <c r="W526" s="232">
        <f t="shared" si="71"/>
        <v>74</v>
      </c>
      <c r="X526" s="347">
        <f t="shared" si="72"/>
        <v>0</v>
      </c>
      <c r="Y526" s="347">
        <f t="shared" si="73"/>
        <v>0</v>
      </c>
      <c r="Z526" s="347">
        <f t="shared" si="74"/>
        <v>0</v>
      </c>
      <c r="AA526" s="348">
        <f t="shared" si="75"/>
        <v>0</v>
      </c>
      <c r="AB526" s="348">
        <f t="shared" si="76"/>
        <v>0</v>
      </c>
      <c r="AC526" s="347">
        <f t="shared" si="77"/>
        <v>0</v>
      </c>
      <c r="AD526" s="348">
        <f t="shared" si="78"/>
        <v>0</v>
      </c>
      <c r="AH526" s="227">
        <v>74</v>
      </c>
      <c r="AI526" s="209">
        <v>0</v>
      </c>
      <c r="AJ526" s="225">
        <v>0</v>
      </c>
      <c r="AK526" s="209">
        <v>0</v>
      </c>
      <c r="AL526" s="209">
        <f t="shared" si="68"/>
        <v>0</v>
      </c>
      <c r="AM526" s="209">
        <f t="shared" si="69"/>
        <v>0</v>
      </c>
      <c r="AN526" s="209">
        <v>0</v>
      </c>
      <c r="AO526" s="209">
        <f t="shared" si="70"/>
        <v>0</v>
      </c>
    </row>
    <row r="527" spans="23:41" ht="20.100000000000001" customHeight="1" x14ac:dyDescent="0.25">
      <c r="W527" s="232">
        <f t="shared" si="71"/>
        <v>75</v>
      </c>
      <c r="X527" s="347">
        <f t="shared" si="72"/>
        <v>0</v>
      </c>
      <c r="Y527" s="347">
        <f t="shared" si="73"/>
        <v>0</v>
      </c>
      <c r="Z527" s="347">
        <f t="shared" si="74"/>
        <v>0</v>
      </c>
      <c r="AA527" s="348">
        <f t="shared" si="75"/>
        <v>0</v>
      </c>
      <c r="AB527" s="348">
        <f t="shared" si="76"/>
        <v>0</v>
      </c>
      <c r="AC527" s="347">
        <f t="shared" si="77"/>
        <v>0</v>
      </c>
      <c r="AD527" s="348">
        <f t="shared" si="78"/>
        <v>0</v>
      </c>
      <c r="AH527" s="227">
        <v>75</v>
      </c>
      <c r="AI527" s="209">
        <v>0</v>
      </c>
      <c r="AJ527" s="225">
        <v>0</v>
      </c>
      <c r="AK527" s="209">
        <v>0</v>
      </c>
      <c r="AL527" s="209">
        <f t="shared" si="68"/>
        <v>0</v>
      </c>
      <c r="AM527" s="209">
        <f t="shared" si="69"/>
        <v>0</v>
      </c>
      <c r="AN527" s="209">
        <v>0</v>
      </c>
      <c r="AO527" s="209">
        <f t="shared" si="70"/>
        <v>0</v>
      </c>
    </row>
    <row r="528" spans="23:41" ht="20.100000000000001" customHeight="1" x14ac:dyDescent="0.25">
      <c r="W528" s="232">
        <f t="shared" si="71"/>
        <v>76</v>
      </c>
      <c r="X528" s="347">
        <f t="shared" si="72"/>
        <v>0</v>
      </c>
      <c r="Y528" s="347">
        <f t="shared" si="73"/>
        <v>0</v>
      </c>
      <c r="Z528" s="347">
        <f t="shared" si="74"/>
        <v>0</v>
      </c>
      <c r="AA528" s="348">
        <f t="shared" si="75"/>
        <v>0</v>
      </c>
      <c r="AB528" s="348">
        <f t="shared" si="76"/>
        <v>0</v>
      </c>
      <c r="AC528" s="347">
        <f t="shared" si="77"/>
        <v>0</v>
      </c>
      <c r="AD528" s="348">
        <f t="shared" si="78"/>
        <v>0</v>
      </c>
      <c r="AH528" s="227">
        <v>76</v>
      </c>
      <c r="AI528" s="209">
        <v>0</v>
      </c>
      <c r="AJ528" s="225">
        <v>0</v>
      </c>
      <c r="AK528" s="209">
        <v>0</v>
      </c>
      <c r="AL528" s="209">
        <f t="shared" si="68"/>
        <v>0</v>
      </c>
      <c r="AM528" s="209">
        <f t="shared" si="69"/>
        <v>0</v>
      </c>
      <c r="AN528" s="209">
        <v>0</v>
      </c>
      <c r="AO528" s="209">
        <f t="shared" si="70"/>
        <v>0</v>
      </c>
    </row>
    <row r="529" spans="23:41" ht="20.100000000000001" customHeight="1" x14ac:dyDescent="0.25">
      <c r="W529" s="232">
        <f t="shared" si="71"/>
        <v>77</v>
      </c>
      <c r="X529" s="347">
        <f t="shared" si="72"/>
        <v>0</v>
      </c>
      <c r="Y529" s="347">
        <f t="shared" si="73"/>
        <v>0</v>
      </c>
      <c r="Z529" s="347">
        <f t="shared" si="74"/>
        <v>0</v>
      </c>
      <c r="AA529" s="348">
        <f t="shared" si="75"/>
        <v>0</v>
      </c>
      <c r="AB529" s="348">
        <f t="shared" si="76"/>
        <v>0</v>
      </c>
      <c r="AC529" s="347">
        <f t="shared" si="77"/>
        <v>0</v>
      </c>
      <c r="AD529" s="348">
        <f t="shared" si="78"/>
        <v>0</v>
      </c>
      <c r="AH529" s="227">
        <v>77</v>
      </c>
      <c r="AI529" s="209">
        <v>0</v>
      </c>
      <c r="AJ529" s="225">
        <v>0</v>
      </c>
      <c r="AK529" s="209">
        <v>0</v>
      </c>
      <c r="AL529" s="209">
        <f t="shared" si="68"/>
        <v>0</v>
      </c>
      <c r="AM529" s="209">
        <f t="shared" si="69"/>
        <v>0</v>
      </c>
      <c r="AN529" s="209">
        <v>0</v>
      </c>
      <c r="AO529" s="209">
        <f t="shared" si="70"/>
        <v>0</v>
      </c>
    </row>
    <row r="530" spans="23:41" ht="20.100000000000001" customHeight="1" x14ac:dyDescent="0.25">
      <c r="W530" s="232">
        <f t="shared" si="71"/>
        <v>78</v>
      </c>
      <c r="X530" s="347">
        <f t="shared" si="72"/>
        <v>0</v>
      </c>
      <c r="Y530" s="347">
        <f t="shared" si="73"/>
        <v>0</v>
      </c>
      <c r="Z530" s="347">
        <f t="shared" si="74"/>
        <v>0</v>
      </c>
      <c r="AA530" s="348">
        <f t="shared" si="75"/>
        <v>0</v>
      </c>
      <c r="AB530" s="348">
        <f t="shared" si="76"/>
        <v>0</v>
      </c>
      <c r="AC530" s="347">
        <f t="shared" si="77"/>
        <v>0</v>
      </c>
      <c r="AD530" s="348">
        <f t="shared" si="78"/>
        <v>0</v>
      </c>
      <c r="AH530" s="227">
        <v>78</v>
      </c>
      <c r="AI530" s="209">
        <v>0</v>
      </c>
      <c r="AJ530" s="225">
        <v>0</v>
      </c>
      <c r="AK530" s="209">
        <v>0</v>
      </c>
      <c r="AL530" s="209">
        <f t="shared" si="68"/>
        <v>0</v>
      </c>
      <c r="AM530" s="209">
        <f t="shared" si="69"/>
        <v>0</v>
      </c>
      <c r="AN530" s="209">
        <v>0</v>
      </c>
      <c r="AO530" s="209">
        <f t="shared" si="70"/>
        <v>0</v>
      </c>
    </row>
    <row r="531" spans="23:41" ht="20.100000000000001" customHeight="1" x14ac:dyDescent="0.25">
      <c r="W531" s="232">
        <f t="shared" si="71"/>
        <v>79</v>
      </c>
      <c r="X531" s="347">
        <f t="shared" si="72"/>
        <v>0</v>
      </c>
      <c r="Y531" s="347">
        <f t="shared" si="73"/>
        <v>0</v>
      </c>
      <c r="Z531" s="347">
        <f t="shared" si="74"/>
        <v>0</v>
      </c>
      <c r="AA531" s="348">
        <f t="shared" si="75"/>
        <v>0</v>
      </c>
      <c r="AB531" s="348">
        <f t="shared" si="76"/>
        <v>0</v>
      </c>
      <c r="AC531" s="347">
        <f t="shared" si="77"/>
        <v>0</v>
      </c>
      <c r="AD531" s="348">
        <f t="shared" si="78"/>
        <v>0</v>
      </c>
      <c r="AH531" s="227">
        <v>79</v>
      </c>
      <c r="AI531" s="209">
        <v>0</v>
      </c>
      <c r="AJ531" s="225">
        <v>0</v>
      </c>
      <c r="AK531" s="209">
        <v>0</v>
      </c>
      <c r="AL531" s="209">
        <f t="shared" si="68"/>
        <v>0</v>
      </c>
      <c r="AM531" s="209">
        <f t="shared" si="69"/>
        <v>0</v>
      </c>
      <c r="AN531" s="209">
        <v>0</v>
      </c>
      <c r="AO531" s="209">
        <f t="shared" si="70"/>
        <v>0</v>
      </c>
    </row>
    <row r="532" spans="23:41" ht="20.100000000000001" customHeight="1" x14ac:dyDescent="0.25">
      <c r="W532" s="232">
        <f t="shared" si="71"/>
        <v>80</v>
      </c>
      <c r="X532" s="347">
        <f t="shared" si="72"/>
        <v>0</v>
      </c>
      <c r="Y532" s="347">
        <f t="shared" si="73"/>
        <v>0</v>
      </c>
      <c r="Z532" s="347">
        <f t="shared" si="74"/>
        <v>0</v>
      </c>
      <c r="AA532" s="348">
        <f t="shared" si="75"/>
        <v>0</v>
      </c>
      <c r="AB532" s="348">
        <f t="shared" si="76"/>
        <v>0</v>
      </c>
      <c r="AC532" s="347">
        <f t="shared" si="77"/>
        <v>0</v>
      </c>
      <c r="AD532" s="348">
        <f t="shared" si="78"/>
        <v>0</v>
      </c>
      <c r="AH532" s="227">
        <v>80</v>
      </c>
      <c r="AI532" s="209">
        <v>0</v>
      </c>
      <c r="AJ532" s="225">
        <v>0</v>
      </c>
      <c r="AK532" s="209">
        <v>0</v>
      </c>
      <c r="AL532" s="209">
        <f t="shared" si="68"/>
        <v>0</v>
      </c>
      <c r="AM532" s="209">
        <f t="shared" si="69"/>
        <v>0</v>
      </c>
      <c r="AN532" s="209">
        <v>0</v>
      </c>
      <c r="AO532" s="209">
        <f t="shared" si="70"/>
        <v>0</v>
      </c>
    </row>
  </sheetData>
  <sheetProtection algorithmName="SHA-512" hashValue="QQAvtuX9CcS2lvbAeiF3BNmfRxu9o+fpIYbwwJjhqZBfbAd2zs3SxMcxn2emBUAf/sHsUn1aAuGN+S+Oa/TQvw==" saltValue="Xce+/6nHCIR1Sba01JtdlA==" spinCount="100000" sheet="1" objects="1" scenarios="1" formatCells="0"/>
  <mergeCells count="745">
    <mergeCell ref="T10:U10"/>
    <mergeCell ref="B11:D11"/>
    <mergeCell ref="E11:G11"/>
    <mergeCell ref="H11:J11"/>
    <mergeCell ref="K11:M11"/>
    <mergeCell ref="N11:O11"/>
    <mergeCell ref="P11:R11"/>
    <mergeCell ref="A5:R5"/>
    <mergeCell ref="A6:R6"/>
    <mergeCell ref="A8:R8"/>
    <mergeCell ref="B10:D10"/>
    <mergeCell ref="E10:G10"/>
    <mergeCell ref="H10:J10"/>
    <mergeCell ref="K10:M10"/>
    <mergeCell ref="N10:O10"/>
    <mergeCell ref="P10:R10"/>
    <mergeCell ref="B13:D13"/>
    <mergeCell ref="E13:G13"/>
    <mergeCell ref="H13:J13"/>
    <mergeCell ref="K13:M13"/>
    <mergeCell ref="N13:O13"/>
    <mergeCell ref="P13:R13"/>
    <mergeCell ref="B12:D12"/>
    <mergeCell ref="E12:G12"/>
    <mergeCell ref="H12:J12"/>
    <mergeCell ref="K12:M12"/>
    <mergeCell ref="N12:O12"/>
    <mergeCell ref="P12:R12"/>
    <mergeCell ref="B14:D14"/>
    <mergeCell ref="E14:G14"/>
    <mergeCell ref="H14:J14"/>
    <mergeCell ref="K14:M14"/>
    <mergeCell ref="N14:O14"/>
    <mergeCell ref="P14:R14"/>
    <mergeCell ref="L17:O17"/>
    <mergeCell ref="P17:R17"/>
    <mergeCell ref="L18:O18"/>
    <mergeCell ref="P18:R18"/>
    <mergeCell ref="L19:O19"/>
    <mergeCell ref="P19:R19"/>
    <mergeCell ref="B15:D15"/>
    <mergeCell ref="E15:G15"/>
    <mergeCell ref="H15:J15"/>
    <mergeCell ref="K15:M15"/>
    <mergeCell ref="N15:O15"/>
    <mergeCell ref="P15:R15"/>
    <mergeCell ref="A27:G27"/>
    <mergeCell ref="H27:I27"/>
    <mergeCell ref="J27:N27"/>
    <mergeCell ref="O27:R27"/>
    <mergeCell ref="A28:G28"/>
    <mergeCell ref="H28:I28"/>
    <mergeCell ref="J28:N28"/>
    <mergeCell ref="O28:R28"/>
    <mergeCell ref="A22:R22"/>
    <mergeCell ref="A24:R24"/>
    <mergeCell ref="A26:G26"/>
    <mergeCell ref="H26:I26"/>
    <mergeCell ref="J26:N26"/>
    <mergeCell ref="O26:R26"/>
    <mergeCell ref="A31:G31"/>
    <mergeCell ref="H31:I31"/>
    <mergeCell ref="J31:N31"/>
    <mergeCell ref="O31:R31"/>
    <mergeCell ref="A34:D36"/>
    <mergeCell ref="E34:I34"/>
    <mergeCell ref="J34:K35"/>
    <mergeCell ref="J36:K36"/>
    <mergeCell ref="A29:G29"/>
    <mergeCell ref="H29:I29"/>
    <mergeCell ref="J29:N29"/>
    <mergeCell ref="O29:R29"/>
    <mergeCell ref="A30:G30"/>
    <mergeCell ref="H30:I30"/>
    <mergeCell ref="J30:N30"/>
    <mergeCell ref="O30:R30"/>
    <mergeCell ref="B38:D38"/>
    <mergeCell ref="J38:K38"/>
    <mergeCell ref="L38:M38"/>
    <mergeCell ref="N38:O38"/>
    <mergeCell ref="P38:R38"/>
    <mergeCell ref="B39:D39"/>
    <mergeCell ref="J39:K39"/>
    <mergeCell ref="L39:M39"/>
    <mergeCell ref="N39:O39"/>
    <mergeCell ref="P39:R39"/>
    <mergeCell ref="B40:D40"/>
    <mergeCell ref="J40:K40"/>
    <mergeCell ref="L40:M40"/>
    <mergeCell ref="N40:O40"/>
    <mergeCell ref="P40:R40"/>
    <mergeCell ref="B41:D41"/>
    <mergeCell ref="J41:K41"/>
    <mergeCell ref="L41:M41"/>
    <mergeCell ref="N41:O41"/>
    <mergeCell ref="P41:R41"/>
    <mergeCell ref="B42:D42"/>
    <mergeCell ref="J42:K42"/>
    <mergeCell ref="L42:M42"/>
    <mergeCell ref="N42:O42"/>
    <mergeCell ref="P42:R42"/>
    <mergeCell ref="B43:D43"/>
    <mergeCell ref="J43:K43"/>
    <mergeCell ref="L43:M43"/>
    <mergeCell ref="N43:O43"/>
    <mergeCell ref="P43:R43"/>
    <mergeCell ref="L45:O45"/>
    <mergeCell ref="P45:R45"/>
    <mergeCell ref="A92:R92"/>
    <mergeCell ref="A113:R113"/>
    <mergeCell ref="A115:H115"/>
    <mergeCell ref="J115:L115"/>
    <mergeCell ref="M115:O115"/>
    <mergeCell ref="P115:R115"/>
    <mergeCell ref="L46:O46"/>
    <mergeCell ref="P46:R46"/>
    <mergeCell ref="L47:O47"/>
    <mergeCell ref="P47:R47"/>
    <mergeCell ref="A50:R50"/>
    <mergeCell ref="A71:R71"/>
    <mergeCell ref="A118:H118"/>
    <mergeCell ref="J118:L118"/>
    <mergeCell ref="M118:O118"/>
    <mergeCell ref="P118:R118"/>
    <mergeCell ref="A119:H119"/>
    <mergeCell ref="J119:L119"/>
    <mergeCell ref="M119:O119"/>
    <mergeCell ref="P119:R119"/>
    <mergeCell ref="A116:H116"/>
    <mergeCell ref="J116:L116"/>
    <mergeCell ref="M116:O116"/>
    <mergeCell ref="P116:R116"/>
    <mergeCell ref="A117:H117"/>
    <mergeCell ref="J117:L117"/>
    <mergeCell ref="M117:O117"/>
    <mergeCell ref="P117:R117"/>
    <mergeCell ref="A122:H122"/>
    <mergeCell ref="J122:L122"/>
    <mergeCell ref="M122:O122"/>
    <mergeCell ref="P122:R122"/>
    <mergeCell ref="A124:I124"/>
    <mergeCell ref="J124:L124"/>
    <mergeCell ref="M124:O124"/>
    <mergeCell ref="A120:H120"/>
    <mergeCell ref="J120:L120"/>
    <mergeCell ref="M120:O120"/>
    <mergeCell ref="P120:R120"/>
    <mergeCell ref="A121:H121"/>
    <mergeCell ref="J121:L121"/>
    <mergeCell ref="M121:O121"/>
    <mergeCell ref="P121:R121"/>
    <mergeCell ref="A131:R132"/>
    <mergeCell ref="B135:D135"/>
    <mergeCell ref="P135:R135"/>
    <mergeCell ref="B136:D136"/>
    <mergeCell ref="P136:R136"/>
    <mergeCell ref="B137:D137"/>
    <mergeCell ref="P137:R137"/>
    <mergeCell ref="A125:O125"/>
    <mergeCell ref="P125:R125"/>
    <mergeCell ref="A127:H129"/>
    <mergeCell ref="I127:O127"/>
    <mergeCell ref="P127:R128"/>
    <mergeCell ref="P129:R129"/>
    <mergeCell ref="B138:D138"/>
    <mergeCell ref="P138:R138"/>
    <mergeCell ref="B139:D139"/>
    <mergeCell ref="P139:R139"/>
    <mergeCell ref="B140:D140"/>
    <mergeCell ref="P140:R140"/>
    <mergeCell ref="B158:D158"/>
    <mergeCell ref="E158:G158"/>
    <mergeCell ref="H158:J158"/>
    <mergeCell ref="K158:M158"/>
    <mergeCell ref="N158:R158"/>
    <mergeCell ref="B159:D159"/>
    <mergeCell ref="E159:G159"/>
    <mergeCell ref="H159:J159"/>
    <mergeCell ref="K159:M159"/>
    <mergeCell ref="N159:R159"/>
    <mergeCell ref="B160:D160"/>
    <mergeCell ref="E160:G160"/>
    <mergeCell ref="H160:J160"/>
    <mergeCell ref="K160:M160"/>
    <mergeCell ref="N160:R160"/>
    <mergeCell ref="B161:D161"/>
    <mergeCell ref="E161:G161"/>
    <mergeCell ref="H161:J161"/>
    <mergeCell ref="K161:M161"/>
    <mergeCell ref="N161:R161"/>
    <mergeCell ref="B162:D162"/>
    <mergeCell ref="E162:G162"/>
    <mergeCell ref="H162:J162"/>
    <mergeCell ref="K162:M162"/>
    <mergeCell ref="N162:R162"/>
    <mergeCell ref="L165:O165"/>
    <mergeCell ref="P165:R165"/>
    <mergeCell ref="L166:O166"/>
    <mergeCell ref="P166:R166"/>
    <mergeCell ref="L167:O167"/>
    <mergeCell ref="P167:R167"/>
    <mergeCell ref="B163:D163"/>
    <mergeCell ref="E163:G163"/>
    <mergeCell ref="H163:J163"/>
    <mergeCell ref="K163:M163"/>
    <mergeCell ref="N163:R163"/>
    <mergeCell ref="B191:F191"/>
    <mergeCell ref="B192:F192"/>
    <mergeCell ref="I192:L192"/>
    <mergeCell ref="M192:O192"/>
    <mergeCell ref="B193:F193"/>
    <mergeCell ref="I193:L193"/>
    <mergeCell ref="M193:O193"/>
    <mergeCell ref="A185:R185"/>
    <mergeCell ref="A187:R187"/>
    <mergeCell ref="B189:F189"/>
    <mergeCell ref="I189:M189"/>
    <mergeCell ref="N189:O189"/>
    <mergeCell ref="B190:F190"/>
    <mergeCell ref="I190:L190"/>
    <mergeCell ref="M190:O190"/>
    <mergeCell ref="I202:L202"/>
    <mergeCell ref="M202:O202"/>
    <mergeCell ref="A220:R220"/>
    <mergeCell ref="B222:F222"/>
    <mergeCell ref="I222:M222"/>
    <mergeCell ref="N222:O222"/>
    <mergeCell ref="I199:L199"/>
    <mergeCell ref="M199:O199"/>
    <mergeCell ref="B194:F194"/>
    <mergeCell ref="I201:L201"/>
    <mergeCell ref="M201:O201"/>
    <mergeCell ref="I196:L196"/>
    <mergeCell ref="M196:O196"/>
    <mergeCell ref="I198:J198"/>
    <mergeCell ref="K198:L198"/>
    <mergeCell ref="M198:O198"/>
    <mergeCell ref="I194:L194"/>
    <mergeCell ref="M194:O194"/>
    <mergeCell ref="I195:L195"/>
    <mergeCell ref="M195:O195"/>
    <mergeCell ref="B226:F226"/>
    <mergeCell ref="I226:L226"/>
    <mergeCell ref="M226:O226"/>
    <mergeCell ref="I228:L228"/>
    <mergeCell ref="M228:O228"/>
    <mergeCell ref="B223:F223"/>
    <mergeCell ref="I223:M223"/>
    <mergeCell ref="N223:O223"/>
    <mergeCell ref="B224:F224"/>
    <mergeCell ref="B225:F225"/>
    <mergeCell ref="I225:L225"/>
    <mergeCell ref="M225:O225"/>
    <mergeCell ref="A255:R255"/>
    <mergeCell ref="B257:F257"/>
    <mergeCell ref="I257:M257"/>
    <mergeCell ref="N257:O257"/>
    <mergeCell ref="B258:F258"/>
    <mergeCell ref="I258:M258"/>
    <mergeCell ref="N258:O258"/>
    <mergeCell ref="B227:F227"/>
    <mergeCell ref="I234:L234"/>
    <mergeCell ref="M234:O234"/>
    <mergeCell ref="I236:L236"/>
    <mergeCell ref="M236:O236"/>
    <mergeCell ref="I237:L237"/>
    <mergeCell ref="M237:O237"/>
    <mergeCell ref="I231:L231"/>
    <mergeCell ref="M231:O231"/>
    <mergeCell ref="I233:J233"/>
    <mergeCell ref="K233:L233"/>
    <mergeCell ref="M233:O233"/>
    <mergeCell ref="I229:L229"/>
    <mergeCell ref="M229:O229"/>
    <mergeCell ref="I230:L230"/>
    <mergeCell ref="M230:O230"/>
    <mergeCell ref="B261:F261"/>
    <mergeCell ref="I262:L262"/>
    <mergeCell ref="M262:O262"/>
    <mergeCell ref="I263:L263"/>
    <mergeCell ref="M263:O263"/>
    <mergeCell ref="B259:F259"/>
    <mergeCell ref="I259:M259"/>
    <mergeCell ref="N259:O259"/>
    <mergeCell ref="B260:F260"/>
    <mergeCell ref="I260:M260"/>
    <mergeCell ref="N260:O260"/>
    <mergeCell ref="I274:L274"/>
    <mergeCell ref="M274:O274"/>
    <mergeCell ref="A292:D292"/>
    <mergeCell ref="E292:G292"/>
    <mergeCell ref="H292:J292"/>
    <mergeCell ref="K292:M292"/>
    <mergeCell ref="B262:F262"/>
    <mergeCell ref="I270:J270"/>
    <mergeCell ref="K270:L270"/>
    <mergeCell ref="M270:O270"/>
    <mergeCell ref="I271:L271"/>
    <mergeCell ref="M271:O271"/>
    <mergeCell ref="I267:L267"/>
    <mergeCell ref="M267:O267"/>
    <mergeCell ref="I268:L268"/>
    <mergeCell ref="M268:O268"/>
    <mergeCell ref="I265:L265"/>
    <mergeCell ref="M265:O265"/>
    <mergeCell ref="I266:L266"/>
    <mergeCell ref="M266:O266"/>
    <mergeCell ref="I273:L273"/>
    <mergeCell ref="M273:O273"/>
    <mergeCell ref="A295:D295"/>
    <mergeCell ref="E295:G295"/>
    <mergeCell ref="H295:J295"/>
    <mergeCell ref="K295:M295"/>
    <mergeCell ref="A297:F297"/>
    <mergeCell ref="G297:L297"/>
    <mergeCell ref="A293:D293"/>
    <mergeCell ref="E293:G293"/>
    <mergeCell ref="H293:J293"/>
    <mergeCell ref="K293:M293"/>
    <mergeCell ref="A294:D294"/>
    <mergeCell ref="E294:G294"/>
    <mergeCell ref="H294:J294"/>
    <mergeCell ref="K294:M294"/>
    <mergeCell ref="A303:R303"/>
    <mergeCell ref="A305:D305"/>
    <mergeCell ref="E305:H305"/>
    <mergeCell ref="A306:D306"/>
    <mergeCell ref="E306:H306"/>
    <mergeCell ref="A307:D307"/>
    <mergeCell ref="E307:H307"/>
    <mergeCell ref="A298:F298"/>
    <mergeCell ref="G298:L298"/>
    <mergeCell ref="A299:F299"/>
    <mergeCell ref="G299:L299"/>
    <mergeCell ref="A300:F300"/>
    <mergeCell ref="G300:L300"/>
    <mergeCell ref="A317:D317"/>
    <mergeCell ref="E317:H317"/>
    <mergeCell ref="A318:D318"/>
    <mergeCell ref="E318:H318"/>
    <mergeCell ref="A320:D320"/>
    <mergeCell ref="E320:H320"/>
    <mergeCell ref="A308:D308"/>
    <mergeCell ref="E308:H308"/>
    <mergeCell ref="A309:D309"/>
    <mergeCell ref="E309:H309"/>
    <mergeCell ref="A311:R312"/>
    <mergeCell ref="A315:R315"/>
    <mergeCell ref="A321:D321"/>
    <mergeCell ref="E321:H321"/>
    <mergeCell ref="A322:D322"/>
    <mergeCell ref="E322:H322"/>
    <mergeCell ref="A325:R325"/>
    <mergeCell ref="A327:D327"/>
    <mergeCell ref="E327:H327"/>
    <mergeCell ref="I327:L327"/>
    <mergeCell ref="M327:P327"/>
    <mergeCell ref="A331:R332"/>
    <mergeCell ref="A333:R333"/>
    <mergeCell ref="A334:R334"/>
    <mergeCell ref="A337:R337"/>
    <mergeCell ref="A339:D339"/>
    <mergeCell ref="E339:F339"/>
    <mergeCell ref="A328:D328"/>
    <mergeCell ref="E328:H328"/>
    <mergeCell ref="I328:L328"/>
    <mergeCell ref="M328:P328"/>
    <mergeCell ref="A329:D329"/>
    <mergeCell ref="E329:H329"/>
    <mergeCell ref="I329:L329"/>
    <mergeCell ref="M329:P329"/>
    <mergeCell ref="A350:C350"/>
    <mergeCell ref="D350:I350"/>
    <mergeCell ref="J350:M350"/>
    <mergeCell ref="O350:R350"/>
    <mergeCell ref="A351:C351"/>
    <mergeCell ref="D351:I351"/>
    <mergeCell ref="J351:M351"/>
    <mergeCell ref="O351:R351"/>
    <mergeCell ref="A340:D340"/>
    <mergeCell ref="E340:F340"/>
    <mergeCell ref="A341:D341"/>
    <mergeCell ref="E341:F341"/>
    <mergeCell ref="A344:R344"/>
    <mergeCell ref="A346:R348"/>
    <mergeCell ref="A352:K352"/>
    <mergeCell ref="L352:R352"/>
    <mergeCell ref="A354:R354"/>
    <mergeCell ref="A355:R359"/>
    <mergeCell ref="B360:J360"/>
    <mergeCell ref="K360:L360"/>
    <mergeCell ref="M360:N360"/>
    <mergeCell ref="O360:P360"/>
    <mergeCell ref="Q360:R360"/>
    <mergeCell ref="B361:J361"/>
    <mergeCell ref="K361:L361"/>
    <mergeCell ref="M361:N361"/>
    <mergeCell ref="O361:P361"/>
    <mergeCell ref="Q361:R361"/>
    <mergeCell ref="B362:J362"/>
    <mergeCell ref="K362:L362"/>
    <mergeCell ref="M362:N362"/>
    <mergeCell ref="O362:P362"/>
    <mergeCell ref="Q362:R362"/>
    <mergeCell ref="B363:J363"/>
    <mergeCell ref="K363:L363"/>
    <mergeCell ref="M363:N363"/>
    <mergeCell ref="O363:P363"/>
    <mergeCell ref="Q363:R363"/>
    <mergeCell ref="B364:J364"/>
    <mergeCell ref="K364:L364"/>
    <mergeCell ref="M364:N364"/>
    <mergeCell ref="O364:P364"/>
    <mergeCell ref="Q364:R364"/>
    <mergeCell ref="B365:J365"/>
    <mergeCell ref="K365:L365"/>
    <mergeCell ref="M365:N365"/>
    <mergeCell ref="O365:P365"/>
    <mergeCell ref="Q365:R365"/>
    <mergeCell ref="B366:J366"/>
    <mergeCell ref="K366:L366"/>
    <mergeCell ref="M366:N366"/>
    <mergeCell ref="O366:P366"/>
    <mergeCell ref="Q366:R366"/>
    <mergeCell ref="B367:J367"/>
    <mergeCell ref="K367:L367"/>
    <mergeCell ref="M367:N367"/>
    <mergeCell ref="O367:P367"/>
    <mergeCell ref="Q367:R367"/>
    <mergeCell ref="B368:J368"/>
    <mergeCell ref="K368:L368"/>
    <mergeCell ref="M368:N368"/>
    <mergeCell ref="O368:P368"/>
    <mergeCell ref="Q368:R368"/>
    <mergeCell ref="B369:J369"/>
    <mergeCell ref="K369:L369"/>
    <mergeCell ref="M369:N369"/>
    <mergeCell ref="O369:P369"/>
    <mergeCell ref="Q369:R369"/>
    <mergeCell ref="B370:J370"/>
    <mergeCell ref="K370:L370"/>
    <mergeCell ref="M370:N370"/>
    <mergeCell ref="O370:P370"/>
    <mergeCell ref="Q370:R370"/>
    <mergeCell ref="B371:J371"/>
    <mergeCell ref="K371:L371"/>
    <mergeCell ref="M371:N371"/>
    <mergeCell ref="O371:P371"/>
    <mergeCell ref="Q371:R371"/>
    <mergeCell ref="B372:J372"/>
    <mergeCell ref="K372:L372"/>
    <mergeCell ref="M372:N372"/>
    <mergeCell ref="O372:P372"/>
    <mergeCell ref="Q372:R372"/>
    <mergeCell ref="B373:J373"/>
    <mergeCell ref="K373:L373"/>
    <mergeCell ref="M373:N373"/>
    <mergeCell ref="O373:P373"/>
    <mergeCell ref="Q373:R373"/>
    <mergeCell ref="B374:J374"/>
    <mergeCell ref="K374:L374"/>
    <mergeCell ref="M374:N374"/>
    <mergeCell ref="O374:P374"/>
    <mergeCell ref="Q374:R374"/>
    <mergeCell ref="A379:K379"/>
    <mergeCell ref="L379:R379"/>
    <mergeCell ref="A380:K380"/>
    <mergeCell ref="L380:R380"/>
    <mergeCell ref="A381:K381"/>
    <mergeCell ref="L381:R381"/>
    <mergeCell ref="B375:J375"/>
    <mergeCell ref="K375:L375"/>
    <mergeCell ref="M375:N375"/>
    <mergeCell ref="O375:P375"/>
    <mergeCell ref="Q375:R375"/>
    <mergeCell ref="B377:J377"/>
    <mergeCell ref="K377:L377"/>
    <mergeCell ref="N377:P377"/>
    <mergeCell ref="Q377:R377"/>
    <mergeCell ref="A408:B408"/>
    <mergeCell ref="A409:B409"/>
    <mergeCell ref="A406:B406"/>
    <mergeCell ref="A407:B407"/>
    <mergeCell ref="A404:B404"/>
    <mergeCell ref="A405:B405"/>
    <mergeCell ref="A401:B402"/>
    <mergeCell ref="A403:B403"/>
    <mergeCell ref="A399:B399"/>
    <mergeCell ref="A400:B400"/>
    <mergeCell ref="A383:R383"/>
    <mergeCell ref="A385:D385"/>
    <mergeCell ref="E385:H385"/>
    <mergeCell ref="A386:D386"/>
    <mergeCell ref="E386:H386"/>
    <mergeCell ref="A387:D387"/>
    <mergeCell ref="E387:H387"/>
    <mergeCell ref="A397:B397"/>
    <mergeCell ref="A398:B398"/>
    <mergeCell ref="A395:B395"/>
    <mergeCell ref="A396:B396"/>
    <mergeCell ref="A389:R390"/>
    <mergeCell ref="A392:B392"/>
    <mergeCell ref="A393:B394"/>
    <mergeCell ref="C392:O392"/>
    <mergeCell ref="P392:R392"/>
    <mergeCell ref="P393:R394"/>
    <mergeCell ref="P395:R395"/>
    <mergeCell ref="C393:O394"/>
    <mergeCell ref="C395:O395"/>
    <mergeCell ref="A445:H445"/>
    <mergeCell ref="I445:L445"/>
    <mergeCell ref="A446:H446"/>
    <mergeCell ref="I446:L446"/>
    <mergeCell ref="A447:H447"/>
    <mergeCell ref="I447:L447"/>
    <mergeCell ref="A454:R454"/>
    <mergeCell ref="A444:E444"/>
    <mergeCell ref="F444:L444"/>
    <mergeCell ref="A455:C455"/>
    <mergeCell ref="K455:R455"/>
    <mergeCell ref="A456:C456"/>
    <mergeCell ref="A458:K458"/>
    <mergeCell ref="L458:R458"/>
    <mergeCell ref="A449:K449"/>
    <mergeCell ref="L449:R449"/>
    <mergeCell ref="A450:K450"/>
    <mergeCell ref="L450:R450"/>
    <mergeCell ref="A452:K452"/>
    <mergeCell ref="L452:R452"/>
    <mergeCell ref="A466:J466"/>
    <mergeCell ref="A477:R477"/>
    <mergeCell ref="K479:N479"/>
    <mergeCell ref="O479:R479"/>
    <mergeCell ref="A464:N464"/>
    <mergeCell ref="O464:R464"/>
    <mergeCell ref="A459:K459"/>
    <mergeCell ref="L459:R459"/>
    <mergeCell ref="A461:K461"/>
    <mergeCell ref="L461:R461"/>
    <mergeCell ref="A462:K462"/>
    <mergeCell ref="L462:R462"/>
    <mergeCell ref="T472:U472"/>
    <mergeCell ref="A501:R502"/>
    <mergeCell ref="A503:R504"/>
    <mergeCell ref="A505:R506"/>
    <mergeCell ref="A507:R507"/>
    <mergeCell ref="A508:R508"/>
    <mergeCell ref="A494:R494"/>
    <mergeCell ref="A495:R495"/>
    <mergeCell ref="A496:R496"/>
    <mergeCell ref="A497:R497"/>
    <mergeCell ref="A498:R498"/>
    <mergeCell ref="A499:R500"/>
    <mergeCell ref="A487:R487"/>
    <mergeCell ref="A488:R488"/>
    <mergeCell ref="A490:R490"/>
    <mergeCell ref="A491:R491"/>
    <mergeCell ref="A492:R492"/>
    <mergeCell ref="A493:R493"/>
    <mergeCell ref="K480:N480"/>
    <mergeCell ref="O480:R480"/>
    <mergeCell ref="K481:N481"/>
    <mergeCell ref="O481:R481"/>
    <mergeCell ref="K483:N483"/>
    <mergeCell ref="O483:R483"/>
    <mergeCell ref="C420:D420"/>
    <mergeCell ref="E420:F420"/>
    <mergeCell ref="A414:B415"/>
    <mergeCell ref="A416:B416"/>
    <mergeCell ref="A412:B412"/>
    <mergeCell ref="A413:B413"/>
    <mergeCell ref="A410:B410"/>
    <mergeCell ref="A411:B411"/>
    <mergeCell ref="A422:B422"/>
    <mergeCell ref="C422:D422"/>
    <mergeCell ref="E422:F422"/>
    <mergeCell ref="C416:O416"/>
    <mergeCell ref="G422:L422"/>
    <mergeCell ref="M422:O422"/>
    <mergeCell ref="A420:B420"/>
    <mergeCell ref="A418:B419"/>
    <mergeCell ref="C418:D419"/>
    <mergeCell ref="E418:F419"/>
    <mergeCell ref="M418:O419"/>
    <mergeCell ref="A421:B421"/>
    <mergeCell ref="C421:D421"/>
    <mergeCell ref="E421:F421"/>
    <mergeCell ref="A424:B424"/>
    <mergeCell ref="C424:D424"/>
    <mergeCell ref="E424:F424"/>
    <mergeCell ref="G424:L424"/>
    <mergeCell ref="M424:O424"/>
    <mergeCell ref="P424:R424"/>
    <mergeCell ref="A423:B423"/>
    <mergeCell ref="C423:D423"/>
    <mergeCell ref="E423:F423"/>
    <mergeCell ref="G423:L423"/>
    <mergeCell ref="M423:O423"/>
    <mergeCell ref="P423:R423"/>
    <mergeCell ref="A426:B426"/>
    <mergeCell ref="C426:D426"/>
    <mergeCell ref="E426:F426"/>
    <mergeCell ref="G426:L426"/>
    <mergeCell ref="M426:O426"/>
    <mergeCell ref="P426:R426"/>
    <mergeCell ref="A425:B425"/>
    <mergeCell ref="C425:D425"/>
    <mergeCell ref="E425:F425"/>
    <mergeCell ref="G425:L425"/>
    <mergeCell ref="M425:O425"/>
    <mergeCell ref="P425:R425"/>
    <mergeCell ref="A428:B428"/>
    <mergeCell ref="C428:D428"/>
    <mergeCell ref="E428:F428"/>
    <mergeCell ref="G428:L428"/>
    <mergeCell ref="M428:O428"/>
    <mergeCell ref="P428:R428"/>
    <mergeCell ref="A427:B427"/>
    <mergeCell ref="C427:D427"/>
    <mergeCell ref="E427:F427"/>
    <mergeCell ref="G427:L427"/>
    <mergeCell ref="M427:O427"/>
    <mergeCell ref="P427:R427"/>
    <mergeCell ref="A430:B430"/>
    <mergeCell ref="C430:D430"/>
    <mergeCell ref="E430:F430"/>
    <mergeCell ref="G430:L430"/>
    <mergeCell ref="M430:O430"/>
    <mergeCell ref="P430:R430"/>
    <mergeCell ref="A429:B429"/>
    <mergeCell ref="C429:D429"/>
    <mergeCell ref="E429:F429"/>
    <mergeCell ref="G429:L429"/>
    <mergeCell ref="M429:O429"/>
    <mergeCell ref="P429:R429"/>
    <mergeCell ref="A432:B432"/>
    <mergeCell ref="C432:D432"/>
    <mergeCell ref="E432:F432"/>
    <mergeCell ref="G432:L432"/>
    <mergeCell ref="M432:O432"/>
    <mergeCell ref="P432:R432"/>
    <mergeCell ref="A431:B431"/>
    <mergeCell ref="C431:D431"/>
    <mergeCell ref="E431:F431"/>
    <mergeCell ref="G431:L431"/>
    <mergeCell ref="M431:O431"/>
    <mergeCell ref="P431:R431"/>
    <mergeCell ref="A434:B434"/>
    <mergeCell ref="C434:D434"/>
    <mergeCell ref="E434:F434"/>
    <mergeCell ref="G434:L434"/>
    <mergeCell ref="M434:O434"/>
    <mergeCell ref="P434:R434"/>
    <mergeCell ref="A433:B433"/>
    <mergeCell ref="C433:D433"/>
    <mergeCell ref="E433:F433"/>
    <mergeCell ref="G433:L433"/>
    <mergeCell ref="M433:O433"/>
    <mergeCell ref="P433:R433"/>
    <mergeCell ref="A436:B436"/>
    <mergeCell ref="C436:D436"/>
    <mergeCell ref="E436:F436"/>
    <mergeCell ref="G436:L436"/>
    <mergeCell ref="M436:O436"/>
    <mergeCell ref="P436:R436"/>
    <mergeCell ref="A435:B435"/>
    <mergeCell ref="C435:D435"/>
    <mergeCell ref="E435:F435"/>
    <mergeCell ref="G435:L435"/>
    <mergeCell ref="M435:O435"/>
    <mergeCell ref="P435:R435"/>
    <mergeCell ref="A438:B438"/>
    <mergeCell ref="C438:D438"/>
    <mergeCell ref="E438:F438"/>
    <mergeCell ref="G438:L438"/>
    <mergeCell ref="M438:O438"/>
    <mergeCell ref="P438:R438"/>
    <mergeCell ref="A437:B437"/>
    <mergeCell ref="C437:D437"/>
    <mergeCell ref="P442:R442"/>
    <mergeCell ref="A442:B442"/>
    <mergeCell ref="C442:D442"/>
    <mergeCell ref="I442:O442"/>
    <mergeCell ref="A440:B440"/>
    <mergeCell ref="C440:D440"/>
    <mergeCell ref="E440:F440"/>
    <mergeCell ref="G440:L440"/>
    <mergeCell ref="M440:O440"/>
    <mergeCell ref="P440:R440"/>
    <mergeCell ref="A439:B439"/>
    <mergeCell ref="C439:D439"/>
    <mergeCell ref="E439:F439"/>
    <mergeCell ref="G439:L439"/>
    <mergeCell ref="M439:O439"/>
    <mergeCell ref="P439:R439"/>
    <mergeCell ref="P418:R419"/>
    <mergeCell ref="G418:L419"/>
    <mergeCell ref="M420:O420"/>
    <mergeCell ref="P420:R420"/>
    <mergeCell ref="G420:L420"/>
    <mergeCell ref="G421:L421"/>
    <mergeCell ref="M421:O421"/>
    <mergeCell ref="P421:R421"/>
    <mergeCell ref="E437:F437"/>
    <mergeCell ref="G437:L437"/>
    <mergeCell ref="M437:O437"/>
    <mergeCell ref="P437:R437"/>
    <mergeCell ref="P422:R422"/>
    <mergeCell ref="C399:O399"/>
    <mergeCell ref="P399:R399"/>
    <mergeCell ref="C400:O400"/>
    <mergeCell ref="P400:R400"/>
    <mergeCell ref="C401:O402"/>
    <mergeCell ref="P401:R402"/>
    <mergeCell ref="C396:O396"/>
    <mergeCell ref="P396:R396"/>
    <mergeCell ref="C397:O397"/>
    <mergeCell ref="P397:R397"/>
    <mergeCell ref="C398:O398"/>
    <mergeCell ref="P398:R398"/>
    <mergeCell ref="C403:O403"/>
    <mergeCell ref="P403:R403"/>
    <mergeCell ref="C404:O404"/>
    <mergeCell ref="P404:R404"/>
    <mergeCell ref="C405:O405"/>
    <mergeCell ref="P405:R405"/>
    <mergeCell ref="C406:O406"/>
    <mergeCell ref="P406:R406"/>
    <mergeCell ref="C413:O413"/>
    <mergeCell ref="P413:R413"/>
    <mergeCell ref="P416:R416"/>
    <mergeCell ref="C410:O410"/>
    <mergeCell ref="P410:R410"/>
    <mergeCell ref="C411:O411"/>
    <mergeCell ref="P411:R411"/>
    <mergeCell ref="C412:O412"/>
    <mergeCell ref="P412:R412"/>
    <mergeCell ref="C407:O407"/>
    <mergeCell ref="P407:R407"/>
    <mergeCell ref="C408:O408"/>
    <mergeCell ref="P408:R408"/>
    <mergeCell ref="C409:O409"/>
    <mergeCell ref="P409:R409"/>
    <mergeCell ref="C414:O415"/>
    <mergeCell ref="P414:R415"/>
  </mergeCells>
  <conditionalFormatting sqref="A355:A356">
    <cfRule type="cellIs" dxfId="99" priority="32" operator="equal">
      <formula>"Observações"</formula>
    </cfRule>
    <cfRule type="cellIs" dxfId="98" priority="33" operator="equal">
      <formula>"Observação"</formula>
    </cfRule>
    <cfRule type="cellIs" dxfId="97" priority="34" operator="lessThan">
      <formula>0</formula>
    </cfRule>
  </conditionalFormatting>
  <conditionalFormatting sqref="A360 K360 M360 O360 Q360 A376 K377 N377 Q377">
    <cfRule type="cellIs" dxfId="96" priority="26" operator="equal">
      <formula>"Observações"</formula>
    </cfRule>
    <cfRule type="cellIs" dxfId="95" priority="27" operator="equal">
      <formula>"Observação"</formula>
    </cfRule>
    <cfRule type="cellIs" dxfId="94" priority="28" operator="lessThan">
      <formula>0</formula>
    </cfRule>
  </conditionalFormatting>
  <conditionalFormatting sqref="A395:A401 M418 C420:C440 M420:M440">
    <cfRule type="cellIs" dxfId="93" priority="20" operator="lessThan">
      <formula>0</formula>
    </cfRule>
  </conditionalFormatting>
  <conditionalFormatting sqref="A403:A414">
    <cfRule type="cellIs" dxfId="92" priority="2" operator="lessThan">
      <formula>0</formula>
    </cfRule>
  </conditionalFormatting>
  <conditionalFormatting sqref="A416">
    <cfRule type="cellIs" dxfId="91" priority="5" operator="lessThan">
      <formula>0</formula>
    </cfRule>
  </conditionalFormatting>
  <conditionalFormatting sqref="A420:A440">
    <cfRule type="cellIs" dxfId="90" priority="18" operator="lessThan">
      <formula>0</formula>
    </cfRule>
  </conditionalFormatting>
  <conditionalFormatting sqref="A354:G354">
    <cfRule type="cellIs" dxfId="89" priority="29" operator="equal">
      <formula>"Observações"</formula>
    </cfRule>
    <cfRule type="cellIs" dxfId="88" priority="30" operator="equal">
      <formula>"Observação"</formula>
    </cfRule>
    <cfRule type="cellIs" dxfId="87" priority="31" operator="lessThan">
      <formula>0</formula>
    </cfRule>
  </conditionalFormatting>
  <conditionalFormatting sqref="C392:C393">
    <cfRule type="cellIs" dxfId="86" priority="24" operator="lessThan">
      <formula>0</formula>
    </cfRule>
  </conditionalFormatting>
  <conditionalFormatting sqref="C395:C401">
    <cfRule type="cellIs" dxfId="85" priority="9" operator="lessThan">
      <formula>0</formula>
    </cfRule>
  </conditionalFormatting>
  <conditionalFormatting sqref="C403:C414">
    <cfRule type="cellIs" dxfId="84" priority="3" operator="lessThan">
      <formula>0</formula>
    </cfRule>
  </conditionalFormatting>
  <conditionalFormatting sqref="C416">
    <cfRule type="cellIs" dxfId="83" priority="4" operator="lessThan">
      <formula>0</formula>
    </cfRule>
  </conditionalFormatting>
  <conditionalFormatting sqref="M199:O199">
    <cfRule type="cellIs" dxfId="82" priority="41" operator="equal">
      <formula>"Encerrar"</formula>
    </cfRule>
    <cfRule type="cellIs" dxfId="81" priority="42" operator="equal">
      <formula>"Continuar"</formula>
    </cfRule>
  </conditionalFormatting>
  <conditionalFormatting sqref="M234:O234">
    <cfRule type="cellIs" dxfId="80" priority="39" operator="equal">
      <formula>"Encerrar"</formula>
    </cfRule>
    <cfRule type="cellIs" dxfId="79" priority="40" operator="equal">
      <formula>"Continuar"</formula>
    </cfRule>
  </conditionalFormatting>
  <conditionalFormatting sqref="M271:O271">
    <cfRule type="cellIs" dxfId="78" priority="37" operator="equal">
      <formula>"Encerrar"</formula>
    </cfRule>
    <cfRule type="cellIs" dxfId="77" priority="38" operator="equal">
      <formula>"Continuar"</formula>
    </cfRule>
  </conditionalFormatting>
  <conditionalFormatting sqref="O481:P481">
    <cfRule type="cellIs" dxfId="76" priority="35" operator="greaterThan">
      <formula>0.01</formula>
    </cfRule>
  </conditionalFormatting>
  <conditionalFormatting sqref="O320:R323">
    <cfRule type="cellIs" dxfId="75" priority="43" operator="greaterThan">
      <formula>0.5</formula>
    </cfRule>
  </conditionalFormatting>
  <conditionalFormatting sqref="P392:P393 A393 P395:P401 P403:P414 P416 E420:E440 G420:G440 P420:P440">
    <cfRule type="cellIs" dxfId="74" priority="25" operator="lessThan">
      <formula>0</formula>
    </cfRule>
  </conditionalFormatting>
  <conditionalFormatting sqref="P418">
    <cfRule type="cellIs" dxfId="73" priority="10" operator="lessThan">
      <formula>0</formula>
    </cfRule>
  </conditionalFormatting>
  <conditionalFormatting sqref="S472:T472">
    <cfRule type="containsText" dxfId="72" priority="1" operator="containsText" text="Reduzir o número de casas decimais">
      <formula>NOT(ISERROR(SEARCH("Reduzir o número de casas decimais",S472)))</formula>
    </cfRule>
  </conditionalFormatting>
  <dataValidations disablePrompts="1" count="6">
    <dataValidation type="list" allowBlank="1" showInputMessage="1" showErrorMessage="1" sqref="K455:R455" xr:uid="{D606CA27-93D2-4433-BF18-478C3CC72C2E}">
      <formula1>$X$451:$AD$451</formula1>
    </dataValidation>
    <dataValidation type="list" allowBlank="1" showInputMessage="1" showErrorMessage="1" sqref="E420:F440" xr:uid="{818D298B-22D8-44C1-82D2-F91AF94513ED}">
      <formula1>$V$419:$V$427</formula1>
    </dataValidation>
    <dataValidation type="list" allowBlank="1" showInputMessage="1" showErrorMessage="1" sqref="D351:I351" xr:uid="{08398AE0-8807-475F-8666-E02E8289F164}">
      <formula1>$U$350:$U$358</formula1>
    </dataValidation>
    <dataValidation type="list" allowBlank="1" showInputMessage="1" showErrorMessage="1" sqref="O350:R350" xr:uid="{D134A26A-E591-4A72-8CC0-BB2FE04B4605}">
      <formula1>$V$350:$V$353</formula1>
    </dataValidation>
    <dataValidation type="list" allowBlank="1" showInputMessage="1" showErrorMessage="1" sqref="D350:I350" xr:uid="{032635ED-2840-4940-B5B5-FBD6073EE2EA}">
      <formula1>$T$350:$T$354</formula1>
    </dataValidation>
    <dataValidation type="list" allowBlank="1" showInputMessage="1" showErrorMessage="1" sqref="K11:K15" xr:uid="{44526FD5-BADC-46B7-A2CD-BA7C4A7E28C1}">
      <formula1>$T$12:$T$13</formula1>
    </dataValidation>
  </dataValidations>
  <hyperlinks>
    <hyperlink ref="T1" location="MENU!B12" display="MENU" xr:uid="{BDA3CDFA-03EF-49CF-9916-0029DF27AB65}"/>
  </hyperlinks>
  <printOptions horizontalCentered="1"/>
  <pageMargins left="0.25" right="0.25" top="0.75" bottom="0.75" header="0.3" footer="0.3"/>
  <pageSetup paperSize="9" scale="61"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A3236-5E28-47BB-B40F-5CB31D115472}">
  <dimension ref="A1:DX198"/>
  <sheetViews>
    <sheetView showGridLines="0" zoomScaleNormal="100" workbookViewId="0"/>
  </sheetViews>
  <sheetFormatPr defaultColWidth="4.75" defaultRowHeight="20.100000000000001" customHeight="1" x14ac:dyDescent="0.25"/>
  <cols>
    <col min="1" max="18" width="8.625" style="241" customWidth="1"/>
    <col min="19" max="19" width="15.625" style="208" customWidth="1"/>
    <col min="20" max="22" width="25.625" style="208" customWidth="1"/>
    <col min="23" max="35" width="20.625" style="209" customWidth="1"/>
    <col min="36" max="36" width="10.625" style="209" bestFit="1" customWidth="1"/>
    <col min="37" max="37" width="10.125" style="209" bestFit="1" customWidth="1"/>
    <col min="38" max="38" width="8.125" style="209" bestFit="1" customWidth="1"/>
    <col min="39" max="41" width="9.125" style="209" bestFit="1" customWidth="1"/>
    <col min="42" max="122" width="4.75" style="209"/>
    <col min="123" max="16384" width="4.75" style="210"/>
  </cols>
  <sheetData>
    <row r="1" spans="1:128" s="381" customFormat="1" ht="140.1" customHeight="1" x14ac:dyDescent="0.25">
      <c r="A1" s="274"/>
      <c r="B1" s="274"/>
      <c r="C1" s="274"/>
      <c r="D1" s="274"/>
      <c r="E1" s="274"/>
      <c r="F1" s="274"/>
      <c r="G1" s="274"/>
      <c r="H1" s="274"/>
      <c r="I1" s="274"/>
      <c r="J1" s="274"/>
      <c r="K1" s="274"/>
      <c r="L1" s="274"/>
      <c r="M1" s="274"/>
      <c r="N1" s="274"/>
      <c r="O1" s="274"/>
      <c r="P1" s="118"/>
      <c r="Q1" s="118"/>
      <c r="R1" s="118"/>
      <c r="S1" s="208"/>
      <c r="T1" s="206" t="s">
        <v>698</v>
      </c>
      <c r="U1" s="208"/>
      <c r="V1" s="208"/>
      <c r="W1" s="209"/>
      <c r="X1" s="209"/>
      <c r="Y1" s="209"/>
      <c r="Z1" s="209"/>
      <c r="AA1" s="209"/>
      <c r="AB1" s="209"/>
      <c r="AC1" s="209"/>
      <c r="AD1" s="209"/>
      <c r="AE1" s="209"/>
      <c r="AF1" s="209"/>
      <c r="AG1" s="209"/>
      <c r="AH1" s="209"/>
      <c r="AI1" s="209"/>
      <c r="AJ1" s="209"/>
      <c r="AK1" s="209"/>
      <c r="AL1" s="209"/>
      <c r="AM1" s="209"/>
      <c r="AN1" s="209"/>
      <c r="AO1" s="209"/>
      <c r="AP1" s="209"/>
      <c r="AQ1" s="209"/>
      <c r="AR1" s="209"/>
      <c r="AS1" s="209"/>
      <c r="AT1" s="209"/>
      <c r="AU1" s="209"/>
      <c r="AV1" s="209"/>
      <c r="AW1" s="209"/>
      <c r="AX1" s="209"/>
      <c r="AY1" s="209"/>
      <c r="AZ1" s="209"/>
      <c r="BA1" s="209"/>
      <c r="BB1" s="209"/>
      <c r="BC1" s="209"/>
      <c r="BD1" s="209"/>
      <c r="BE1" s="209"/>
      <c r="BF1" s="209"/>
      <c r="BG1" s="209"/>
      <c r="BH1" s="209"/>
      <c r="BI1" s="209"/>
      <c r="BJ1" s="209"/>
      <c r="BK1" s="209"/>
      <c r="BL1" s="209"/>
      <c r="BM1" s="209"/>
      <c r="BN1" s="209"/>
      <c r="BO1" s="209"/>
      <c r="BP1" s="209"/>
      <c r="BQ1" s="209"/>
      <c r="BR1" s="209"/>
      <c r="BS1" s="209"/>
      <c r="BT1" s="209"/>
      <c r="BU1" s="209"/>
      <c r="BV1" s="209"/>
      <c r="BW1" s="209"/>
      <c r="BX1" s="209"/>
      <c r="BY1" s="209"/>
      <c r="BZ1" s="209"/>
      <c r="CA1" s="209"/>
      <c r="CB1" s="209"/>
      <c r="CC1" s="209"/>
      <c r="CD1" s="209"/>
      <c r="CE1" s="209"/>
      <c r="CF1" s="209"/>
      <c r="CG1" s="209"/>
      <c r="CH1" s="209"/>
      <c r="CI1" s="209"/>
      <c r="CJ1" s="209"/>
      <c r="CK1" s="209"/>
      <c r="CL1" s="209"/>
      <c r="CM1" s="209"/>
      <c r="CN1" s="209"/>
      <c r="CO1" s="209"/>
      <c r="CP1" s="209"/>
      <c r="CQ1" s="209"/>
      <c r="CR1" s="209"/>
      <c r="CS1" s="209"/>
      <c r="CT1" s="209"/>
      <c r="CU1" s="209"/>
      <c r="CV1" s="209"/>
      <c r="CW1" s="209"/>
      <c r="CX1" s="209"/>
      <c r="CY1" s="209"/>
      <c r="CZ1" s="209"/>
      <c r="DA1" s="209"/>
      <c r="DB1" s="209"/>
      <c r="DC1" s="209"/>
      <c r="DD1" s="209"/>
      <c r="DE1" s="209"/>
      <c r="DF1" s="209"/>
      <c r="DG1" s="209"/>
      <c r="DH1" s="209"/>
      <c r="DI1" s="209"/>
      <c r="DJ1" s="209"/>
      <c r="DK1" s="209"/>
      <c r="DL1" s="209"/>
      <c r="DM1" s="209"/>
      <c r="DN1" s="209"/>
      <c r="DO1" s="209"/>
      <c r="DP1" s="209"/>
      <c r="DQ1" s="209"/>
      <c r="DR1" s="209"/>
      <c r="DS1" s="210"/>
      <c r="DT1" s="210"/>
      <c r="DU1" s="210"/>
      <c r="DV1" s="210"/>
      <c r="DW1" s="210"/>
      <c r="DX1" s="210"/>
    </row>
    <row r="2" spans="1:128" s="381" customFormat="1" ht="5.0999999999999996" customHeight="1" x14ac:dyDescent="0.25">
      <c r="A2" s="241"/>
      <c r="B2" s="241"/>
      <c r="C2" s="241"/>
      <c r="D2" s="241"/>
      <c r="E2" s="241"/>
      <c r="F2" s="241"/>
      <c r="G2" s="241"/>
      <c r="H2" s="241"/>
      <c r="I2" s="241"/>
      <c r="J2" s="241"/>
      <c r="K2" s="241"/>
      <c r="L2" s="241"/>
      <c r="M2" s="241"/>
      <c r="N2" s="241"/>
      <c r="O2" s="241"/>
      <c r="P2" s="241"/>
      <c r="Q2" s="241"/>
      <c r="R2" s="241"/>
      <c r="S2" s="208"/>
      <c r="T2" s="208"/>
      <c r="U2" s="208"/>
      <c r="V2" s="208"/>
      <c r="W2" s="209"/>
      <c r="X2" s="209"/>
      <c r="Y2" s="209"/>
      <c r="Z2" s="209"/>
      <c r="AA2" s="209"/>
      <c r="AB2" s="209"/>
      <c r="AC2" s="209"/>
      <c r="AD2" s="209"/>
      <c r="AE2" s="209"/>
      <c r="AF2" s="209"/>
      <c r="AG2" s="209"/>
      <c r="AH2" s="209"/>
      <c r="AI2" s="209"/>
      <c r="AJ2" s="209"/>
      <c r="AK2" s="209"/>
      <c r="AL2" s="209"/>
      <c r="AM2" s="209"/>
      <c r="AN2" s="209"/>
      <c r="AO2" s="209"/>
      <c r="AP2" s="209"/>
      <c r="AQ2" s="209"/>
      <c r="AR2" s="209"/>
      <c r="AS2" s="209"/>
      <c r="AT2" s="209"/>
      <c r="AU2" s="209"/>
      <c r="AV2" s="209"/>
      <c r="AW2" s="209"/>
      <c r="AX2" s="209"/>
      <c r="AY2" s="209"/>
      <c r="AZ2" s="209"/>
      <c r="BA2" s="209"/>
      <c r="BB2" s="209"/>
      <c r="BC2" s="209"/>
      <c r="BD2" s="209"/>
      <c r="BE2" s="209"/>
      <c r="BF2" s="209"/>
      <c r="BG2" s="209"/>
      <c r="BH2" s="209"/>
      <c r="BI2" s="209"/>
      <c r="BJ2" s="209"/>
      <c r="BK2" s="209"/>
      <c r="BL2" s="209"/>
      <c r="BM2" s="209"/>
      <c r="BN2" s="209"/>
      <c r="BO2" s="209"/>
      <c r="BP2" s="209"/>
      <c r="BQ2" s="209"/>
      <c r="BR2" s="209"/>
      <c r="BS2" s="209"/>
      <c r="BT2" s="209"/>
      <c r="BU2" s="209"/>
      <c r="BV2" s="209"/>
      <c r="BW2" s="209"/>
      <c r="BX2" s="209"/>
      <c r="BY2" s="209"/>
      <c r="BZ2" s="209"/>
      <c r="CA2" s="209"/>
      <c r="CB2" s="209"/>
      <c r="CC2" s="209"/>
      <c r="CD2" s="209"/>
      <c r="CE2" s="209"/>
      <c r="CF2" s="209"/>
      <c r="CG2" s="209"/>
      <c r="CH2" s="209"/>
      <c r="CI2" s="209"/>
      <c r="CJ2" s="209"/>
      <c r="CK2" s="209"/>
      <c r="CL2" s="209"/>
      <c r="CM2" s="209"/>
      <c r="CN2" s="209"/>
      <c r="CO2" s="209"/>
      <c r="CP2" s="209"/>
      <c r="CQ2" s="209"/>
      <c r="CR2" s="209"/>
      <c r="CS2" s="209"/>
      <c r="CT2" s="209"/>
      <c r="CU2" s="209"/>
      <c r="CV2" s="209"/>
      <c r="CW2" s="209"/>
      <c r="CX2" s="209"/>
      <c r="CY2" s="209"/>
      <c r="CZ2" s="209"/>
      <c r="DA2" s="209"/>
      <c r="DB2" s="209"/>
      <c r="DC2" s="209"/>
      <c r="DD2" s="209"/>
      <c r="DE2" s="209"/>
      <c r="DF2" s="209"/>
      <c r="DG2" s="209"/>
      <c r="DH2" s="209"/>
      <c r="DI2" s="209"/>
      <c r="DJ2" s="209"/>
      <c r="DK2" s="209"/>
      <c r="DL2" s="209"/>
      <c r="DM2" s="209"/>
      <c r="DN2" s="209"/>
      <c r="DO2" s="209"/>
      <c r="DP2" s="209"/>
      <c r="DQ2" s="209"/>
      <c r="DR2" s="209"/>
      <c r="DS2" s="210"/>
      <c r="DT2" s="210"/>
      <c r="DU2" s="210"/>
      <c r="DV2" s="210"/>
      <c r="DW2" s="210"/>
      <c r="DX2" s="210"/>
    </row>
    <row r="3" spans="1:128" s="381" customFormat="1" ht="5.0999999999999996" customHeight="1" x14ac:dyDescent="0.25">
      <c r="A3" s="6"/>
      <c r="B3" s="6"/>
      <c r="C3" s="6"/>
      <c r="D3" s="6"/>
      <c r="E3" s="6"/>
      <c r="F3" s="6"/>
      <c r="G3" s="6"/>
      <c r="H3" s="6"/>
      <c r="I3" s="6"/>
      <c r="J3" s="6"/>
      <c r="K3" s="6"/>
      <c r="L3" s="6"/>
      <c r="M3" s="6"/>
      <c r="N3" s="6"/>
      <c r="O3" s="6"/>
      <c r="P3" s="6"/>
      <c r="Q3" s="6"/>
      <c r="R3" s="6"/>
      <c r="S3" s="208"/>
      <c r="T3" s="208"/>
      <c r="U3" s="208"/>
      <c r="V3" s="208"/>
      <c r="W3" s="209"/>
      <c r="X3" s="209"/>
      <c r="Y3" s="209"/>
      <c r="Z3" s="209"/>
      <c r="AA3" s="209"/>
      <c r="AB3" s="209"/>
      <c r="AC3" s="209"/>
      <c r="AD3" s="209"/>
      <c r="AE3" s="209"/>
      <c r="AF3" s="209"/>
      <c r="AG3" s="209"/>
      <c r="AH3" s="209"/>
      <c r="AI3" s="209"/>
      <c r="AJ3" s="209"/>
      <c r="AK3" s="209"/>
      <c r="AL3" s="209"/>
      <c r="AM3" s="209"/>
      <c r="AN3" s="209"/>
      <c r="AO3" s="209"/>
      <c r="AP3" s="209"/>
      <c r="AQ3" s="209"/>
      <c r="AR3" s="209"/>
      <c r="AS3" s="209"/>
      <c r="AT3" s="209"/>
      <c r="AU3" s="209"/>
      <c r="AV3" s="209"/>
      <c r="AW3" s="209"/>
      <c r="AX3" s="209"/>
      <c r="AY3" s="209"/>
      <c r="AZ3" s="209"/>
      <c r="BA3" s="209"/>
      <c r="BB3" s="209"/>
      <c r="BC3" s="209"/>
      <c r="BD3" s="209"/>
      <c r="BE3" s="209"/>
      <c r="BF3" s="209"/>
      <c r="BG3" s="209"/>
      <c r="BH3" s="209"/>
      <c r="BI3" s="209"/>
      <c r="BJ3" s="209"/>
      <c r="BK3" s="209"/>
      <c r="BL3" s="209"/>
      <c r="BM3" s="209"/>
      <c r="BN3" s="209"/>
      <c r="BO3" s="209"/>
      <c r="BP3" s="209"/>
      <c r="BQ3" s="209"/>
      <c r="BR3" s="209"/>
      <c r="BS3" s="209"/>
      <c r="BT3" s="209"/>
      <c r="BU3" s="209"/>
      <c r="BV3" s="209"/>
      <c r="BW3" s="209"/>
      <c r="BX3" s="209"/>
      <c r="BY3" s="209"/>
      <c r="BZ3" s="209"/>
      <c r="CA3" s="209"/>
      <c r="CB3" s="209"/>
      <c r="CC3" s="209"/>
      <c r="CD3" s="209"/>
      <c r="CE3" s="209"/>
      <c r="CF3" s="209"/>
      <c r="CG3" s="209"/>
      <c r="CH3" s="209"/>
      <c r="CI3" s="209"/>
      <c r="CJ3" s="209"/>
      <c r="CK3" s="209"/>
      <c r="CL3" s="209"/>
      <c r="CM3" s="209"/>
      <c r="CN3" s="209"/>
      <c r="CO3" s="209"/>
      <c r="CP3" s="209"/>
      <c r="CQ3" s="209"/>
      <c r="CR3" s="209"/>
      <c r="CS3" s="209"/>
      <c r="CT3" s="209"/>
      <c r="CU3" s="209"/>
      <c r="CV3" s="209"/>
      <c r="CW3" s="209"/>
      <c r="CX3" s="209"/>
      <c r="CY3" s="209"/>
      <c r="CZ3" s="209"/>
      <c r="DA3" s="209"/>
      <c r="DB3" s="209"/>
      <c r="DC3" s="209"/>
      <c r="DD3" s="209"/>
      <c r="DE3" s="209"/>
      <c r="DF3" s="209"/>
      <c r="DG3" s="209"/>
      <c r="DH3" s="209"/>
      <c r="DI3" s="209"/>
      <c r="DJ3" s="209"/>
      <c r="DK3" s="209"/>
      <c r="DL3" s="209"/>
      <c r="DM3" s="209"/>
      <c r="DN3" s="209"/>
      <c r="DO3" s="209"/>
      <c r="DP3" s="209"/>
      <c r="DQ3" s="209"/>
      <c r="DR3" s="209"/>
      <c r="DS3" s="210"/>
      <c r="DT3" s="210"/>
      <c r="DU3" s="210"/>
      <c r="DV3" s="210"/>
      <c r="DW3" s="210"/>
      <c r="DX3" s="210"/>
    </row>
    <row r="5" spans="1:128" ht="20.100000000000001" customHeight="1" x14ac:dyDescent="0.25">
      <c r="A5" s="46" t="s">
        <v>692</v>
      </c>
      <c r="B5" s="46"/>
      <c r="C5" s="46"/>
      <c r="D5" s="46"/>
      <c r="E5" s="46"/>
      <c r="F5" s="46"/>
      <c r="G5" s="46"/>
      <c r="H5" s="46"/>
      <c r="I5" s="46"/>
      <c r="J5" s="46"/>
      <c r="K5" s="46"/>
      <c r="L5" s="46"/>
      <c r="M5" s="46"/>
      <c r="N5" s="46"/>
      <c r="O5" s="46"/>
      <c r="P5" s="46"/>
      <c r="Q5" s="46"/>
      <c r="R5" s="46"/>
      <c r="AA5" s="219"/>
    </row>
    <row r="6" spans="1:128" ht="20.100000000000001" customHeight="1" x14ac:dyDescent="0.25">
      <c r="AA6" s="219"/>
    </row>
    <row r="7" spans="1:128" ht="20.100000000000001" customHeight="1" x14ac:dyDescent="0.25">
      <c r="A7" s="22" t="s">
        <v>245</v>
      </c>
      <c r="B7" s="22"/>
      <c r="C7" s="22"/>
      <c r="D7" s="22" t="s">
        <v>246</v>
      </c>
      <c r="E7" s="22"/>
      <c r="F7" s="22"/>
      <c r="G7" s="22"/>
      <c r="H7" s="22"/>
      <c r="I7" s="22"/>
      <c r="J7" s="22" t="s">
        <v>247</v>
      </c>
      <c r="K7" s="22"/>
      <c r="L7" s="22"/>
      <c r="M7" s="22"/>
      <c r="N7" s="248"/>
      <c r="O7" s="77" t="s">
        <v>248</v>
      </c>
      <c r="P7" s="77"/>
      <c r="Q7" s="77"/>
      <c r="R7" s="77"/>
      <c r="T7" s="209"/>
      <c r="U7" s="209"/>
      <c r="V7" s="209"/>
    </row>
    <row r="8" spans="1:128" ht="20.100000000000001" customHeight="1" x14ac:dyDescent="0.25">
      <c r="A8" s="27" t="s">
        <v>249</v>
      </c>
      <c r="B8" s="27"/>
      <c r="C8" s="27"/>
      <c r="D8" s="72" t="s">
        <v>250</v>
      </c>
      <c r="E8" s="72"/>
      <c r="F8" s="72"/>
      <c r="G8" s="72"/>
      <c r="H8" s="72"/>
      <c r="I8" s="72"/>
      <c r="J8" s="27" t="s">
        <v>251</v>
      </c>
      <c r="K8" s="27"/>
      <c r="L8" s="27"/>
      <c r="M8" s="27"/>
      <c r="N8" s="246"/>
      <c r="O8" s="27" t="s">
        <v>289</v>
      </c>
      <c r="P8" s="27"/>
      <c r="Q8" s="27"/>
      <c r="R8" s="27"/>
      <c r="T8" s="209"/>
      <c r="U8" s="209"/>
      <c r="V8" s="209"/>
    </row>
    <row r="9" spans="1:128" ht="20.100000000000001" customHeight="1" x14ac:dyDescent="0.25">
      <c r="T9" s="209"/>
      <c r="U9" s="209"/>
      <c r="V9" s="209"/>
    </row>
    <row r="10" spans="1:128" ht="20.100000000000001" customHeight="1" x14ac:dyDescent="0.25">
      <c r="A10" s="22" t="s">
        <v>252</v>
      </c>
      <c r="B10" s="22"/>
      <c r="C10" s="22"/>
      <c r="D10" s="22"/>
      <c r="E10" s="22"/>
      <c r="F10" s="22"/>
      <c r="G10" s="22"/>
      <c r="H10" s="22"/>
      <c r="I10" s="22"/>
      <c r="J10" s="22"/>
      <c r="K10" s="22"/>
      <c r="L10" s="71">
        <v>2545.33</v>
      </c>
      <c r="M10" s="71"/>
      <c r="N10" s="71"/>
      <c r="O10" s="71"/>
      <c r="P10" s="71"/>
      <c r="Q10" s="71"/>
      <c r="R10" s="71"/>
      <c r="T10" s="209"/>
      <c r="U10" s="209"/>
      <c r="V10" s="209"/>
    </row>
    <row r="11" spans="1:128" ht="20.100000000000001" customHeight="1" x14ac:dyDescent="0.25">
      <c r="A11" s="22" t="s">
        <v>253</v>
      </c>
      <c r="B11" s="22"/>
      <c r="C11" s="22"/>
      <c r="D11" s="22"/>
      <c r="E11" s="22"/>
      <c r="F11" s="22"/>
      <c r="G11" s="22"/>
      <c r="H11" s="22"/>
      <c r="I11" s="22"/>
      <c r="J11" s="22"/>
      <c r="K11" s="22"/>
      <c r="L11" s="36">
        <v>62.35</v>
      </c>
      <c r="M11" s="36"/>
      <c r="N11" s="36"/>
      <c r="O11" s="36"/>
      <c r="P11" s="36"/>
      <c r="Q11" s="36"/>
      <c r="R11" s="36"/>
      <c r="T11" s="209"/>
      <c r="U11" s="209"/>
      <c r="V11" s="209"/>
    </row>
    <row r="12" spans="1:128" ht="20.100000000000001" customHeight="1" x14ac:dyDescent="0.25">
      <c r="A12" s="22" t="s">
        <v>254</v>
      </c>
      <c r="B12" s="22"/>
      <c r="C12" s="22"/>
      <c r="D12" s="22"/>
      <c r="E12" s="22"/>
      <c r="F12" s="22"/>
      <c r="G12" s="22"/>
      <c r="H12" s="22"/>
      <c r="I12" s="22"/>
      <c r="J12" s="22"/>
      <c r="K12" s="22"/>
      <c r="L12" s="71">
        <f>L10*L11</f>
        <v>158701.32550000001</v>
      </c>
      <c r="M12" s="71"/>
      <c r="N12" s="71"/>
      <c r="O12" s="71"/>
      <c r="P12" s="71"/>
      <c r="Q12" s="71"/>
      <c r="R12" s="71"/>
      <c r="T12" s="209"/>
      <c r="U12" s="209"/>
      <c r="V12" s="209"/>
    </row>
    <row r="13" spans="1:128" ht="20.100000000000001" customHeight="1" x14ac:dyDescent="0.25">
      <c r="T13" s="209"/>
      <c r="U13" s="209"/>
      <c r="V13" s="209"/>
    </row>
    <row r="14" spans="1:128" ht="20.100000000000001" customHeight="1" x14ac:dyDescent="0.25">
      <c r="A14" s="68" t="s">
        <v>255</v>
      </c>
      <c r="B14" s="68"/>
      <c r="C14" s="68"/>
      <c r="D14" s="68"/>
      <c r="E14" s="68"/>
      <c r="F14" s="68"/>
      <c r="G14" s="68"/>
      <c r="H14" s="68"/>
      <c r="I14" s="68"/>
      <c r="J14" s="68"/>
      <c r="K14" s="68"/>
      <c r="L14" s="68"/>
      <c r="M14" s="68"/>
      <c r="N14" s="68"/>
      <c r="O14" s="68"/>
      <c r="P14" s="68"/>
      <c r="Q14" s="68"/>
      <c r="R14" s="68"/>
      <c r="T14" s="209"/>
      <c r="U14" s="209"/>
      <c r="V14" s="209"/>
    </row>
    <row r="15" spans="1:128" ht="20.100000000000001" customHeight="1" x14ac:dyDescent="0.25">
      <c r="T15" s="209"/>
      <c r="U15" s="209"/>
      <c r="V15" s="209"/>
    </row>
    <row r="16" spans="1:128" ht="20.100000000000001" customHeight="1" x14ac:dyDescent="0.25">
      <c r="A16" s="22" t="s">
        <v>256</v>
      </c>
      <c r="B16" s="22"/>
      <c r="C16" s="22"/>
      <c r="D16" s="22"/>
      <c r="E16" s="76">
        <v>25</v>
      </c>
      <c r="F16" s="76"/>
      <c r="G16" s="76"/>
      <c r="H16" s="76"/>
      <c r="T16" s="209"/>
      <c r="U16" s="209"/>
      <c r="V16" s="209"/>
    </row>
    <row r="17" spans="1:22" ht="20.100000000000001" customHeight="1" x14ac:dyDescent="0.25">
      <c r="A17" s="22" t="s">
        <v>257</v>
      </c>
      <c r="B17" s="22"/>
      <c r="C17" s="22"/>
      <c r="D17" s="22"/>
      <c r="E17" s="57">
        <v>70</v>
      </c>
      <c r="F17" s="57"/>
      <c r="G17" s="57"/>
      <c r="H17" s="57"/>
      <c r="T17" s="209"/>
      <c r="U17" s="209"/>
      <c r="V17" s="209"/>
    </row>
    <row r="18" spans="1:22" ht="20.100000000000001" customHeight="1" x14ac:dyDescent="0.25">
      <c r="A18" s="27" t="s">
        <v>258</v>
      </c>
      <c r="B18" s="27"/>
      <c r="C18" s="27"/>
      <c r="D18" s="27"/>
      <c r="E18" s="74">
        <f>E16/E17</f>
        <v>0.35714285714285715</v>
      </c>
      <c r="F18" s="74"/>
      <c r="G18" s="74"/>
      <c r="H18" s="74"/>
      <c r="T18" s="209"/>
      <c r="U18" s="209"/>
      <c r="V18" s="209"/>
    </row>
    <row r="19" spans="1:22" ht="20.100000000000001" customHeight="1" x14ac:dyDescent="0.25">
      <c r="T19" s="209"/>
      <c r="U19" s="209"/>
      <c r="V19" s="209"/>
    </row>
    <row r="20" spans="1:22" ht="20.100000000000001" customHeight="1" x14ac:dyDescent="0.25">
      <c r="A20" s="17" t="s">
        <v>259</v>
      </c>
      <c r="B20" s="17"/>
      <c r="C20" s="17"/>
      <c r="D20" s="17"/>
      <c r="E20" s="17"/>
      <c r="F20" s="22" t="s">
        <v>132</v>
      </c>
      <c r="G20" s="22"/>
      <c r="H20" s="22"/>
      <c r="I20" s="22"/>
      <c r="J20" s="22"/>
      <c r="K20" s="22"/>
      <c r="L20" s="22"/>
      <c r="T20" s="209"/>
      <c r="U20" s="209"/>
      <c r="V20" s="209"/>
    </row>
    <row r="21" spans="1:22" ht="20.100000000000001" customHeight="1" x14ac:dyDescent="0.25">
      <c r="A21" s="27" t="s">
        <v>260</v>
      </c>
      <c r="B21" s="27"/>
      <c r="C21" s="27"/>
      <c r="D21" s="27"/>
      <c r="E21" s="27"/>
      <c r="F21" s="27" t="str">
        <f>VLOOKUP(F20,T107:V115,2,0)</f>
        <v>regular</v>
      </c>
      <c r="G21" s="27"/>
      <c r="H21" s="27"/>
      <c r="I21" s="27"/>
      <c r="J21" s="27"/>
      <c r="K21" s="27"/>
      <c r="L21" s="27"/>
      <c r="T21" s="209"/>
      <c r="U21" s="209"/>
      <c r="V21" s="209"/>
    </row>
    <row r="22" spans="1:22" ht="20.100000000000001" customHeight="1" x14ac:dyDescent="0.25">
      <c r="A22" s="27" t="s">
        <v>261</v>
      </c>
      <c r="B22" s="27"/>
      <c r="C22" s="27"/>
      <c r="D22" s="27"/>
      <c r="E22" s="27"/>
      <c r="F22" s="72">
        <f>VLOOKUP(F20,T107:V115,3,0)</f>
        <v>2.52</v>
      </c>
      <c r="G22" s="72"/>
      <c r="H22" s="72"/>
      <c r="I22" s="72"/>
      <c r="J22" s="72"/>
      <c r="K22" s="72"/>
      <c r="L22" s="72"/>
      <c r="T22" s="209"/>
      <c r="U22" s="209"/>
      <c r="V22" s="209"/>
    </row>
    <row r="23" spans="1:22" ht="20.100000000000001" customHeight="1" x14ac:dyDescent="0.25">
      <c r="T23" s="209"/>
      <c r="U23" s="209"/>
      <c r="V23" s="209"/>
    </row>
    <row r="24" spans="1:22" ht="20.100000000000001" customHeight="1" x14ac:dyDescent="0.25">
      <c r="A24" s="17" t="s">
        <v>262</v>
      </c>
      <c r="B24" s="17"/>
      <c r="C24" s="17"/>
      <c r="D24" s="17"/>
      <c r="E24" s="17"/>
      <c r="F24" s="17"/>
      <c r="G24" s="17"/>
      <c r="H24" s="17"/>
      <c r="I24" s="73">
        <f>X108</f>
        <v>0.26143979591836736</v>
      </c>
      <c r="J24" s="73"/>
      <c r="K24" s="73"/>
      <c r="L24" s="73"/>
      <c r="T24" s="209"/>
      <c r="U24" s="209"/>
      <c r="V24" s="209"/>
    </row>
    <row r="25" spans="1:22" ht="20.100000000000001" customHeight="1" x14ac:dyDescent="0.25">
      <c r="A25" s="27" t="s">
        <v>263</v>
      </c>
      <c r="B25" s="27"/>
      <c r="C25" s="27"/>
      <c r="D25" s="27"/>
      <c r="E25" s="27"/>
      <c r="F25" s="27"/>
      <c r="G25" s="27"/>
      <c r="H25" s="27"/>
      <c r="I25" s="40">
        <f>-(I24)</f>
        <v>-0.26143979591836736</v>
      </c>
      <c r="J25" s="40"/>
      <c r="K25" s="40"/>
      <c r="L25" s="40"/>
      <c r="T25" s="209"/>
      <c r="U25" s="209"/>
      <c r="V25" s="209"/>
    </row>
    <row r="26" spans="1:22" ht="20.100000000000001" customHeight="1" x14ac:dyDescent="0.25">
      <c r="A26" s="27" t="s">
        <v>264</v>
      </c>
      <c r="B26" s="27"/>
      <c r="C26" s="27"/>
      <c r="D26" s="27"/>
      <c r="E26" s="27"/>
      <c r="F26" s="27"/>
      <c r="G26" s="27"/>
      <c r="H26" s="27"/>
      <c r="I26" s="70">
        <f>1+I25</f>
        <v>0.73856020408163259</v>
      </c>
      <c r="J26" s="70"/>
      <c r="K26" s="70"/>
      <c r="L26" s="70"/>
      <c r="T26" s="209"/>
      <c r="U26" s="209"/>
      <c r="V26" s="209"/>
    </row>
    <row r="27" spans="1:22" ht="20.100000000000001" customHeight="1" x14ac:dyDescent="0.25">
      <c r="T27" s="209"/>
      <c r="U27" s="209"/>
      <c r="V27" s="209"/>
    </row>
    <row r="28" spans="1:22" ht="20.100000000000001" customHeight="1" x14ac:dyDescent="0.25">
      <c r="A28" s="67" t="s">
        <v>254</v>
      </c>
      <c r="B28" s="67"/>
      <c r="C28" s="67"/>
      <c r="D28" s="67"/>
      <c r="E28" s="67"/>
      <c r="F28" s="67"/>
      <c r="G28" s="67"/>
      <c r="H28" s="67"/>
      <c r="I28" s="67"/>
      <c r="J28" s="67"/>
      <c r="K28" s="67"/>
      <c r="L28" s="36">
        <f>L12</f>
        <v>158701.32550000001</v>
      </c>
      <c r="M28" s="36"/>
      <c r="N28" s="36"/>
      <c r="O28" s="36"/>
      <c r="P28" s="36"/>
      <c r="Q28" s="36"/>
      <c r="R28" s="36"/>
      <c r="T28" s="209"/>
      <c r="U28" s="209"/>
      <c r="V28" s="209"/>
    </row>
    <row r="29" spans="1:22" ht="20.100000000000001" customHeight="1" x14ac:dyDescent="0.25">
      <c r="A29" s="67" t="s">
        <v>265</v>
      </c>
      <c r="B29" s="67"/>
      <c r="C29" s="67"/>
      <c r="D29" s="67"/>
      <c r="E29" s="67"/>
      <c r="F29" s="67"/>
      <c r="G29" s="67"/>
      <c r="H29" s="67"/>
      <c r="I29" s="67"/>
      <c r="J29" s="67"/>
      <c r="K29" s="67"/>
      <c r="L29" s="36">
        <f>L28*I25</f>
        <v>-41490.842150694392</v>
      </c>
      <c r="M29" s="36"/>
      <c r="N29" s="36"/>
      <c r="O29" s="36"/>
      <c r="P29" s="36"/>
      <c r="Q29" s="36"/>
      <c r="R29" s="36"/>
      <c r="T29" s="209"/>
      <c r="U29" s="209"/>
      <c r="V29" s="209"/>
    </row>
    <row r="30" spans="1:22" ht="20.100000000000001" customHeight="1" x14ac:dyDescent="0.25">
      <c r="A30" s="240"/>
      <c r="B30" s="240"/>
      <c r="C30" s="240"/>
      <c r="D30" s="240"/>
      <c r="E30" s="240"/>
      <c r="F30" s="240"/>
      <c r="G30" s="240"/>
      <c r="H30" s="240"/>
      <c r="I30" s="240"/>
      <c r="J30" s="240"/>
      <c r="K30" s="240"/>
      <c r="L30" s="240"/>
      <c r="M30" s="240"/>
      <c r="N30" s="240"/>
      <c r="O30" s="240"/>
      <c r="P30" s="240"/>
      <c r="Q30" s="240"/>
      <c r="R30" s="240"/>
      <c r="T30" s="209"/>
      <c r="U30" s="209"/>
      <c r="V30" s="209"/>
    </row>
    <row r="31" spans="1:22" ht="20.100000000000001" customHeight="1" x14ac:dyDescent="0.25">
      <c r="A31" s="68" t="s">
        <v>266</v>
      </c>
      <c r="B31" s="68"/>
      <c r="C31" s="68"/>
      <c r="D31" s="68"/>
      <c r="E31" s="68"/>
      <c r="F31" s="68"/>
      <c r="G31" s="68"/>
      <c r="H31" s="68"/>
      <c r="I31" s="68"/>
      <c r="J31" s="68"/>
      <c r="K31" s="68"/>
      <c r="L31" s="36">
        <f>L28+L29</f>
        <v>117210.48334930561</v>
      </c>
      <c r="M31" s="36"/>
      <c r="N31" s="36"/>
      <c r="O31" s="36"/>
      <c r="P31" s="36"/>
      <c r="Q31" s="36"/>
      <c r="R31" s="36"/>
      <c r="T31" s="209"/>
      <c r="U31" s="209"/>
      <c r="V31" s="209"/>
    </row>
    <row r="32" spans="1:22" ht="20.100000000000001" customHeight="1" x14ac:dyDescent="0.25">
      <c r="T32" s="209"/>
      <c r="U32" s="209"/>
      <c r="V32" s="209"/>
    </row>
    <row r="33" spans="1:22" ht="20.100000000000001" customHeight="1" x14ac:dyDescent="0.25">
      <c r="A33" s="69" t="s">
        <v>267</v>
      </c>
      <c r="B33" s="69"/>
      <c r="C33" s="69"/>
      <c r="D33" s="69"/>
      <c r="E33" s="69"/>
      <c r="F33" s="69"/>
      <c r="G33" s="69"/>
      <c r="H33" s="69"/>
      <c r="I33" s="69"/>
      <c r="J33" s="69"/>
      <c r="K33" s="69"/>
      <c r="L33" s="69"/>
      <c r="M33" s="69"/>
      <c r="N33" s="69"/>
      <c r="O33" s="69"/>
      <c r="P33" s="69"/>
      <c r="Q33" s="69"/>
      <c r="R33" s="69"/>
      <c r="T33" s="209"/>
      <c r="U33" s="209"/>
      <c r="V33" s="209"/>
    </row>
    <row r="34" spans="1:22" ht="20.100000000000001" customHeight="1" x14ac:dyDescent="0.25">
      <c r="A34" s="22" t="s">
        <v>268</v>
      </c>
      <c r="B34" s="22"/>
      <c r="C34" s="22"/>
      <c r="D34" s="248"/>
      <c r="E34" s="248"/>
      <c r="F34" s="248"/>
      <c r="G34" s="248"/>
      <c r="H34" s="248"/>
      <c r="I34" s="248"/>
      <c r="J34" s="248"/>
      <c r="K34" s="22" t="s">
        <v>689</v>
      </c>
      <c r="L34" s="22"/>
      <c r="M34" s="22"/>
      <c r="N34" s="22"/>
      <c r="O34" s="22"/>
      <c r="P34" s="22"/>
      <c r="Q34" s="22"/>
      <c r="R34" s="22"/>
      <c r="T34" s="209"/>
      <c r="U34" s="209"/>
      <c r="V34" s="209"/>
    </row>
    <row r="35" spans="1:22" ht="20.100000000000001" customHeight="1" x14ac:dyDescent="0.25">
      <c r="A35" s="27" t="s">
        <v>269</v>
      </c>
      <c r="B35" s="27"/>
      <c r="C35" s="27"/>
      <c r="D35" s="246"/>
      <c r="E35" s="246"/>
      <c r="F35" s="246"/>
      <c r="G35" s="246"/>
      <c r="H35" s="246"/>
      <c r="I35" s="246"/>
      <c r="J35" s="246"/>
      <c r="K35" s="244">
        <f>E16</f>
        <v>25</v>
      </c>
      <c r="L35" s="246" t="s">
        <v>270</v>
      </c>
      <c r="M35" s="246"/>
      <c r="N35" s="246"/>
      <c r="O35" s="246"/>
      <c r="P35" s="246"/>
      <c r="Q35" s="246"/>
      <c r="R35" s="246"/>
      <c r="T35" s="209"/>
      <c r="U35" s="209"/>
      <c r="V35" s="209"/>
    </row>
    <row r="36" spans="1:22" ht="20.100000000000001" customHeight="1" x14ac:dyDescent="0.25">
      <c r="A36" s="22" t="s">
        <v>300</v>
      </c>
      <c r="B36" s="22"/>
      <c r="C36" s="22"/>
      <c r="D36" s="22"/>
      <c r="E36" s="22"/>
      <c r="F36" s="22"/>
      <c r="G36" s="22"/>
      <c r="H36" s="22"/>
      <c r="I36" s="22"/>
      <c r="J36" s="22"/>
      <c r="K36" s="22"/>
      <c r="L36" s="300" t="str">
        <f>U122</f>
        <v>Fator</v>
      </c>
      <c r="M36" s="300"/>
      <c r="N36" s="300"/>
      <c r="O36" s="300"/>
      <c r="P36" s="300"/>
      <c r="Q36" s="300"/>
      <c r="R36" s="300">
        <f>V122</f>
        <v>1.026</v>
      </c>
      <c r="T36" s="209"/>
      <c r="U36" s="209"/>
      <c r="V36" s="209"/>
    </row>
    <row r="37" spans="1:22" ht="20.100000000000001" customHeight="1" x14ac:dyDescent="0.25">
      <c r="T37" s="209"/>
      <c r="U37" s="209"/>
      <c r="V37" s="209"/>
    </row>
    <row r="38" spans="1:22" ht="20.100000000000001" customHeight="1" x14ac:dyDescent="0.25">
      <c r="A38" s="22" t="s">
        <v>693</v>
      </c>
      <c r="B38" s="22"/>
      <c r="C38" s="22"/>
      <c r="D38" s="22"/>
      <c r="E38" s="22"/>
      <c r="F38" s="22"/>
      <c r="G38" s="22"/>
      <c r="H38" s="22"/>
      <c r="I38" s="22"/>
      <c r="J38" s="22"/>
      <c r="K38" s="22"/>
      <c r="L38" s="22"/>
      <c r="M38" s="22"/>
      <c r="N38" s="22"/>
      <c r="O38" s="60">
        <f>L31*R36</f>
        <v>120257.95591638755</v>
      </c>
      <c r="P38" s="60"/>
      <c r="Q38" s="60"/>
      <c r="R38" s="60"/>
      <c r="T38" s="209"/>
      <c r="U38" s="209"/>
      <c r="V38" s="209"/>
    </row>
    <row r="39" spans="1:22" ht="20.100000000000001" customHeight="1" x14ac:dyDescent="0.25">
      <c r="T39" s="209"/>
      <c r="U39" s="209"/>
      <c r="V39" s="209"/>
    </row>
    <row r="40" spans="1:22" ht="20.100000000000001" customHeight="1" x14ac:dyDescent="0.25">
      <c r="A40" s="19" t="s">
        <v>55</v>
      </c>
      <c r="B40" s="19"/>
      <c r="C40" s="19"/>
      <c r="D40" s="19"/>
      <c r="E40" s="19"/>
      <c r="F40" s="19"/>
      <c r="G40" s="19"/>
      <c r="H40" s="19"/>
      <c r="I40" s="19"/>
      <c r="J40" s="19"/>
      <c r="K40" s="19"/>
      <c r="L40" s="19"/>
      <c r="M40" s="19"/>
      <c r="N40" s="19"/>
      <c r="O40" s="19"/>
      <c r="P40" s="19"/>
      <c r="Q40" s="19"/>
      <c r="R40" s="19"/>
      <c r="T40" s="209"/>
      <c r="U40" s="209"/>
      <c r="V40" s="209"/>
    </row>
    <row r="41" spans="1:22" ht="20.100000000000001" customHeight="1" x14ac:dyDescent="0.25">
      <c r="K41" s="19" t="s">
        <v>56</v>
      </c>
      <c r="L41" s="19"/>
      <c r="M41" s="19"/>
      <c r="N41" s="19"/>
      <c r="O41" s="64">
        <v>1</v>
      </c>
      <c r="P41" s="64"/>
      <c r="Q41" s="64"/>
      <c r="R41" s="64"/>
      <c r="T41" s="209"/>
      <c r="U41" s="209"/>
      <c r="V41" s="209"/>
    </row>
    <row r="42" spans="1:22" ht="20.100000000000001" customHeight="1" x14ac:dyDescent="0.25">
      <c r="K42" s="72" t="s">
        <v>57</v>
      </c>
      <c r="L42" s="72"/>
      <c r="M42" s="72"/>
      <c r="N42" s="72"/>
      <c r="O42" s="48">
        <f>O45-O38</f>
        <v>2.0440836124471389</v>
      </c>
      <c r="P42" s="48"/>
      <c r="Q42" s="48"/>
      <c r="R42" s="48"/>
      <c r="T42" s="209"/>
      <c r="U42" s="209"/>
      <c r="V42" s="209"/>
    </row>
    <row r="43" spans="1:22" ht="20.100000000000001" customHeight="1" x14ac:dyDescent="0.25">
      <c r="K43" s="72" t="s">
        <v>58</v>
      </c>
      <c r="L43" s="72"/>
      <c r="M43" s="72"/>
      <c r="N43" s="72"/>
      <c r="O43" s="65">
        <f>O42/O38</f>
        <v>1.6997491740740551E-5</v>
      </c>
      <c r="P43" s="65"/>
      <c r="Q43" s="65"/>
      <c r="R43" s="65"/>
      <c r="T43" s="209"/>
      <c r="U43" s="209"/>
      <c r="V43" s="209"/>
    </row>
    <row r="44" spans="1:22" ht="20.100000000000001" customHeight="1" x14ac:dyDescent="0.25">
      <c r="T44" s="209"/>
      <c r="U44" s="209"/>
      <c r="V44" s="209"/>
    </row>
    <row r="45" spans="1:22" ht="20.100000000000001" customHeight="1" x14ac:dyDescent="0.25">
      <c r="K45" s="19" t="s">
        <v>54</v>
      </c>
      <c r="L45" s="19"/>
      <c r="M45" s="19"/>
      <c r="N45" s="19"/>
      <c r="O45" s="20">
        <f>ROUNDUP(O38,-O41)</f>
        <v>120260</v>
      </c>
      <c r="P45" s="20"/>
      <c r="Q45" s="20"/>
      <c r="R45" s="20"/>
      <c r="T45" s="209"/>
      <c r="U45" s="209"/>
      <c r="V45" s="209"/>
    </row>
    <row r="46" spans="1:22" ht="20.100000000000001" customHeight="1" x14ac:dyDescent="0.25">
      <c r="T46" s="209"/>
      <c r="U46" s="209"/>
      <c r="V46" s="209"/>
    </row>
    <row r="47" spans="1:22" ht="20.100000000000001" customHeight="1" x14ac:dyDescent="0.25">
      <c r="T47" s="209"/>
      <c r="U47" s="209"/>
      <c r="V47" s="209"/>
    </row>
    <row r="48" spans="1:22" ht="20.100000000000001" customHeight="1" x14ac:dyDescent="0.25">
      <c r="A48" s="56" t="s">
        <v>230</v>
      </c>
      <c r="B48" s="56"/>
      <c r="C48" s="56"/>
      <c r="D48" s="56"/>
      <c r="E48" s="56"/>
      <c r="F48" s="56"/>
      <c r="G48" s="56"/>
      <c r="H48" s="56"/>
      <c r="I48" s="56"/>
      <c r="J48" s="56"/>
      <c r="K48" s="56"/>
      <c r="L48" s="56"/>
      <c r="M48" s="56"/>
      <c r="N48" s="56"/>
      <c r="O48" s="56"/>
      <c r="P48" s="56"/>
      <c r="Q48" s="56"/>
      <c r="R48" s="56"/>
      <c r="T48" s="209"/>
      <c r="U48" s="209"/>
      <c r="V48" s="209"/>
    </row>
    <row r="49" spans="1:22" ht="20.100000000000001" customHeight="1" x14ac:dyDescent="0.25">
      <c r="A49" s="56" t="s">
        <v>61</v>
      </c>
      <c r="B49" s="56"/>
      <c r="C49" s="56"/>
      <c r="D49" s="56"/>
      <c r="E49" s="56"/>
      <c r="F49" s="56"/>
      <c r="G49" s="56"/>
      <c r="H49" s="56"/>
      <c r="I49" s="56"/>
      <c r="J49" s="56"/>
      <c r="K49" s="56"/>
      <c r="L49" s="56"/>
      <c r="M49" s="56"/>
      <c r="N49" s="56"/>
      <c r="O49" s="56"/>
      <c r="P49" s="56"/>
      <c r="Q49" s="56"/>
      <c r="R49" s="56"/>
      <c r="T49" s="209"/>
      <c r="U49" s="209"/>
      <c r="V49" s="209"/>
    </row>
    <row r="50" spans="1:22" ht="20.100000000000001" customHeight="1" x14ac:dyDescent="0.25">
      <c r="T50" s="209"/>
      <c r="U50" s="209"/>
      <c r="V50" s="209"/>
    </row>
    <row r="51" spans="1:22" ht="20.100000000000001" customHeight="1" x14ac:dyDescent="0.25">
      <c r="A51" s="34"/>
      <c r="B51" s="34"/>
      <c r="C51" s="34"/>
      <c r="D51" s="34"/>
      <c r="E51" s="34"/>
      <c r="F51" s="34"/>
      <c r="G51" s="34"/>
      <c r="H51" s="34"/>
      <c r="I51" s="34"/>
      <c r="J51" s="34"/>
      <c r="K51" s="34"/>
      <c r="L51" s="34"/>
      <c r="M51" s="34"/>
      <c r="N51" s="34"/>
      <c r="O51" s="34"/>
      <c r="P51" s="34"/>
      <c r="Q51" s="34"/>
      <c r="R51" s="34"/>
      <c r="T51" s="209"/>
      <c r="U51" s="209"/>
      <c r="V51" s="209"/>
    </row>
    <row r="52" spans="1:22" ht="20.100000000000001" customHeight="1" x14ac:dyDescent="0.25">
      <c r="A52" s="34"/>
      <c r="B52" s="34"/>
      <c r="C52" s="34"/>
      <c r="D52" s="34"/>
      <c r="E52" s="34"/>
      <c r="F52" s="34"/>
      <c r="G52" s="34"/>
      <c r="H52" s="34"/>
      <c r="I52" s="34"/>
      <c r="J52" s="34"/>
      <c r="K52" s="34"/>
      <c r="L52" s="34"/>
      <c r="M52" s="34"/>
      <c r="N52" s="34"/>
      <c r="O52" s="34"/>
      <c r="P52" s="34"/>
      <c r="Q52" s="34"/>
      <c r="R52" s="34"/>
      <c r="T52" s="209"/>
      <c r="U52" s="209"/>
      <c r="V52" s="209"/>
    </row>
    <row r="53" spans="1:22" ht="20.100000000000001" customHeight="1" x14ac:dyDescent="0.25">
      <c r="A53" s="34"/>
      <c r="B53" s="34"/>
      <c r="C53" s="34"/>
      <c r="D53" s="34"/>
      <c r="E53" s="34"/>
      <c r="F53" s="34"/>
      <c r="G53" s="34"/>
      <c r="H53" s="34"/>
      <c r="I53" s="34"/>
      <c r="J53" s="34"/>
      <c r="K53" s="34"/>
      <c r="L53" s="34"/>
      <c r="M53" s="34"/>
      <c r="N53" s="34"/>
      <c r="O53" s="34"/>
      <c r="P53" s="34"/>
      <c r="Q53" s="34"/>
      <c r="R53" s="34"/>
      <c r="T53" s="209"/>
      <c r="U53" s="209"/>
      <c r="V53" s="209"/>
    </row>
    <row r="54" spans="1:22" ht="20.100000000000001" customHeight="1" x14ac:dyDescent="0.25">
      <c r="A54" s="34"/>
      <c r="B54" s="34"/>
      <c r="C54" s="34"/>
      <c r="D54" s="34"/>
      <c r="E54" s="34"/>
      <c r="F54" s="34"/>
      <c r="G54" s="34"/>
      <c r="H54" s="34"/>
      <c r="I54" s="34"/>
      <c r="J54" s="34"/>
      <c r="K54" s="34"/>
      <c r="L54" s="34"/>
      <c r="M54" s="34"/>
      <c r="N54" s="34"/>
      <c r="O54" s="34"/>
      <c r="P54" s="34"/>
      <c r="Q54" s="34"/>
      <c r="R54" s="34"/>
      <c r="T54" s="209"/>
      <c r="U54" s="209"/>
      <c r="V54" s="209"/>
    </row>
    <row r="55" spans="1:22" ht="20.100000000000001" customHeight="1" x14ac:dyDescent="0.25">
      <c r="A55" s="34"/>
      <c r="B55" s="34"/>
      <c r="C55" s="34"/>
      <c r="D55" s="34"/>
      <c r="E55" s="34"/>
      <c r="F55" s="34"/>
      <c r="G55" s="34"/>
      <c r="H55" s="34"/>
      <c r="I55" s="34"/>
      <c r="J55" s="34"/>
      <c r="K55" s="34"/>
      <c r="L55" s="34"/>
      <c r="M55" s="34"/>
      <c r="N55" s="34"/>
      <c r="O55" s="34"/>
      <c r="P55" s="34"/>
      <c r="Q55" s="34"/>
      <c r="R55" s="34"/>
      <c r="T55" s="209"/>
      <c r="U55" s="209"/>
      <c r="V55" s="209"/>
    </row>
    <row r="56" spans="1:22" ht="20.100000000000001" customHeight="1" x14ac:dyDescent="0.25">
      <c r="A56" s="34"/>
      <c r="B56" s="34"/>
      <c r="C56" s="34"/>
      <c r="D56" s="34"/>
      <c r="E56" s="34"/>
      <c r="F56" s="34"/>
      <c r="G56" s="34"/>
      <c r="H56" s="34"/>
      <c r="I56" s="34"/>
      <c r="J56" s="34"/>
      <c r="K56" s="34"/>
      <c r="L56" s="34"/>
      <c r="M56" s="34"/>
      <c r="N56" s="34"/>
      <c r="O56" s="34"/>
      <c r="P56" s="34"/>
      <c r="Q56" s="34"/>
      <c r="R56" s="34"/>
      <c r="T56" s="209"/>
      <c r="U56" s="209"/>
      <c r="V56" s="209"/>
    </row>
    <row r="57" spans="1:22" ht="20.100000000000001" customHeight="1" x14ac:dyDescent="0.25">
      <c r="A57" s="34"/>
      <c r="B57" s="34"/>
      <c r="C57" s="34"/>
      <c r="D57" s="34"/>
      <c r="E57" s="34"/>
      <c r="F57" s="34"/>
      <c r="G57" s="34"/>
      <c r="H57" s="34"/>
      <c r="I57" s="34"/>
      <c r="J57" s="34"/>
      <c r="K57" s="34"/>
      <c r="L57" s="34"/>
      <c r="M57" s="34"/>
      <c r="N57" s="34"/>
      <c r="O57" s="34"/>
      <c r="P57" s="34"/>
      <c r="Q57" s="34"/>
      <c r="R57" s="34"/>
      <c r="T57" s="209"/>
      <c r="U57" s="209"/>
      <c r="V57" s="209"/>
    </row>
    <row r="58" spans="1:22" ht="20.100000000000001" customHeight="1" x14ac:dyDescent="0.25">
      <c r="A58" s="34"/>
      <c r="B58" s="34"/>
      <c r="C58" s="34"/>
      <c r="D58" s="34"/>
      <c r="E58" s="34"/>
      <c r="F58" s="34"/>
      <c r="G58" s="34"/>
      <c r="H58" s="34"/>
      <c r="I58" s="34"/>
      <c r="J58" s="34"/>
      <c r="K58" s="34"/>
      <c r="L58" s="34"/>
      <c r="M58" s="34"/>
      <c r="N58" s="34"/>
      <c r="O58" s="34"/>
      <c r="P58" s="34"/>
      <c r="Q58" s="34"/>
      <c r="R58" s="34"/>
      <c r="T58" s="209"/>
      <c r="U58" s="209"/>
      <c r="V58" s="209"/>
    </row>
    <row r="59" spans="1:22" ht="20.100000000000001" customHeight="1" x14ac:dyDescent="0.25">
      <c r="A59" s="34"/>
      <c r="B59" s="34"/>
      <c r="C59" s="34"/>
      <c r="D59" s="34"/>
      <c r="E59" s="34"/>
      <c r="F59" s="34"/>
      <c r="G59" s="34"/>
      <c r="H59" s="34"/>
      <c r="I59" s="34"/>
      <c r="J59" s="34"/>
      <c r="K59" s="34"/>
      <c r="L59" s="34"/>
      <c r="M59" s="34"/>
      <c r="N59" s="34"/>
      <c r="O59" s="34"/>
      <c r="P59" s="34"/>
      <c r="Q59" s="34"/>
      <c r="R59" s="34"/>
      <c r="T59" s="209"/>
      <c r="U59" s="209"/>
      <c r="V59" s="209"/>
    </row>
    <row r="60" spans="1:22" ht="20.100000000000001" customHeight="1" x14ac:dyDescent="0.25">
      <c r="A60" s="34"/>
      <c r="B60" s="34"/>
      <c r="C60" s="34"/>
      <c r="D60" s="34"/>
      <c r="E60" s="34"/>
      <c r="F60" s="34"/>
      <c r="G60" s="34"/>
      <c r="H60" s="34"/>
      <c r="I60" s="34"/>
      <c r="J60" s="34"/>
      <c r="K60" s="34"/>
      <c r="L60" s="34"/>
      <c r="M60" s="34"/>
      <c r="N60" s="34"/>
      <c r="O60" s="34"/>
      <c r="P60" s="34"/>
      <c r="Q60" s="34"/>
      <c r="R60" s="34"/>
      <c r="T60" s="209"/>
      <c r="U60" s="209"/>
      <c r="V60" s="209"/>
    </row>
    <row r="61" spans="1:22" ht="20.100000000000001" customHeight="1" x14ac:dyDescent="0.25">
      <c r="A61" s="34"/>
      <c r="B61" s="34"/>
      <c r="C61" s="34"/>
      <c r="D61" s="34"/>
      <c r="E61" s="34"/>
      <c r="F61" s="34"/>
      <c r="G61" s="34"/>
      <c r="H61" s="34"/>
      <c r="I61" s="34"/>
      <c r="J61" s="34"/>
      <c r="K61" s="34"/>
      <c r="L61" s="34"/>
      <c r="M61" s="34"/>
      <c r="N61" s="34"/>
      <c r="O61" s="34"/>
      <c r="P61" s="34"/>
      <c r="Q61" s="34"/>
      <c r="R61" s="34"/>
      <c r="T61" s="209"/>
      <c r="U61" s="209"/>
      <c r="V61" s="209"/>
    </row>
    <row r="62" spans="1:22" ht="20.100000000000001" customHeight="1" x14ac:dyDescent="0.25">
      <c r="A62" s="34"/>
      <c r="B62" s="34"/>
      <c r="C62" s="34"/>
      <c r="D62" s="34"/>
      <c r="E62" s="34"/>
      <c r="F62" s="34"/>
      <c r="G62" s="34"/>
      <c r="H62" s="34"/>
      <c r="I62" s="34"/>
      <c r="J62" s="34"/>
      <c r="K62" s="34"/>
      <c r="L62" s="34"/>
      <c r="M62" s="34"/>
      <c r="N62" s="34"/>
      <c r="O62" s="34"/>
      <c r="P62" s="34"/>
      <c r="Q62" s="34"/>
      <c r="R62" s="34"/>
      <c r="T62" s="209"/>
      <c r="U62" s="209"/>
      <c r="V62" s="209"/>
    </row>
    <row r="63" spans="1:22" ht="20.100000000000001" customHeight="1" x14ac:dyDescent="0.25">
      <c r="A63" s="34"/>
      <c r="B63" s="34"/>
      <c r="C63" s="34"/>
      <c r="D63" s="34"/>
      <c r="E63" s="34"/>
      <c r="F63" s="34"/>
      <c r="G63" s="34"/>
      <c r="H63" s="34"/>
      <c r="I63" s="34"/>
      <c r="J63" s="34"/>
      <c r="K63" s="34"/>
      <c r="L63" s="34"/>
      <c r="M63" s="34"/>
      <c r="N63" s="34"/>
      <c r="O63" s="34"/>
      <c r="P63" s="34"/>
      <c r="Q63" s="34"/>
      <c r="R63" s="34"/>
      <c r="T63" s="209"/>
      <c r="U63" s="209"/>
      <c r="V63" s="209"/>
    </row>
    <row r="64" spans="1:22" ht="20.100000000000001" customHeight="1" x14ac:dyDescent="0.25">
      <c r="A64" s="34"/>
      <c r="B64" s="34"/>
      <c r="C64" s="34"/>
      <c r="D64" s="34"/>
      <c r="E64" s="34"/>
      <c r="F64" s="34"/>
      <c r="G64" s="34"/>
      <c r="H64" s="34"/>
      <c r="I64" s="34"/>
      <c r="J64" s="34"/>
      <c r="K64" s="34"/>
      <c r="L64" s="34"/>
      <c r="M64" s="34"/>
      <c r="N64" s="34"/>
      <c r="O64" s="34"/>
      <c r="P64" s="34"/>
      <c r="Q64" s="34"/>
      <c r="R64" s="34"/>
      <c r="T64" s="209"/>
      <c r="U64" s="209"/>
      <c r="V64" s="209"/>
    </row>
    <row r="65" spans="1:22" ht="20.100000000000001" customHeight="1" x14ac:dyDescent="0.25">
      <c r="A65" s="34"/>
      <c r="B65" s="34"/>
      <c r="C65" s="34"/>
      <c r="D65" s="34"/>
      <c r="E65" s="34"/>
      <c r="F65" s="34"/>
      <c r="G65" s="34"/>
      <c r="H65" s="34"/>
      <c r="I65" s="34"/>
      <c r="J65" s="34"/>
      <c r="K65" s="34"/>
      <c r="L65" s="34"/>
      <c r="M65" s="34"/>
      <c r="N65" s="34"/>
      <c r="O65" s="34"/>
      <c r="P65" s="34"/>
      <c r="Q65" s="34"/>
      <c r="R65" s="34"/>
      <c r="T65" s="209"/>
      <c r="U65" s="209"/>
      <c r="V65" s="209"/>
    </row>
    <row r="66" spans="1:22" ht="20.100000000000001" customHeight="1" x14ac:dyDescent="0.25">
      <c r="A66" s="34"/>
      <c r="B66" s="34"/>
      <c r="C66" s="34"/>
      <c r="D66" s="34"/>
      <c r="E66" s="34"/>
      <c r="F66" s="34"/>
      <c r="G66" s="34"/>
      <c r="H66" s="34"/>
      <c r="I66" s="34"/>
      <c r="J66" s="34"/>
      <c r="K66" s="34"/>
      <c r="L66" s="34"/>
      <c r="M66" s="34"/>
      <c r="N66" s="34"/>
      <c r="O66" s="34"/>
      <c r="P66" s="34"/>
      <c r="Q66" s="34"/>
      <c r="R66" s="34"/>
      <c r="T66" s="209"/>
      <c r="U66" s="209"/>
      <c r="V66" s="209"/>
    </row>
    <row r="67" spans="1:22" ht="20.100000000000001" customHeight="1" x14ac:dyDescent="0.25">
      <c r="T67" s="209"/>
      <c r="U67" s="209"/>
      <c r="V67" s="209"/>
    </row>
    <row r="68" spans="1:22" ht="20.100000000000001" customHeight="1" x14ac:dyDescent="0.25">
      <c r="T68" s="209"/>
      <c r="U68" s="209"/>
      <c r="V68" s="209"/>
    </row>
    <row r="69" spans="1:22" ht="20.100000000000001" customHeight="1" x14ac:dyDescent="0.25">
      <c r="T69" s="209"/>
      <c r="U69" s="209"/>
      <c r="V69" s="209"/>
    </row>
    <row r="70" spans="1:22" ht="20.100000000000001" customHeight="1" x14ac:dyDescent="0.25">
      <c r="T70" s="209"/>
      <c r="U70" s="209"/>
      <c r="V70" s="209"/>
    </row>
    <row r="71" spans="1:22" ht="20.100000000000001" customHeight="1" x14ac:dyDescent="0.25">
      <c r="T71" s="209"/>
      <c r="U71" s="209"/>
      <c r="V71" s="209"/>
    </row>
    <row r="72" spans="1:22" ht="20.100000000000001" customHeight="1" x14ac:dyDescent="0.25">
      <c r="T72" s="209"/>
      <c r="U72" s="209"/>
      <c r="V72" s="209"/>
    </row>
    <row r="73" spans="1:22" ht="20.100000000000001" customHeight="1" x14ac:dyDescent="0.25">
      <c r="T73" s="209"/>
      <c r="U73" s="209"/>
      <c r="V73" s="209"/>
    </row>
    <row r="74" spans="1:22" ht="20.100000000000001" customHeight="1" x14ac:dyDescent="0.25">
      <c r="T74" s="209"/>
      <c r="U74" s="209"/>
      <c r="V74" s="209"/>
    </row>
    <row r="75" spans="1:22" ht="20.100000000000001" customHeight="1" x14ac:dyDescent="0.25">
      <c r="T75" s="209"/>
      <c r="U75" s="209"/>
      <c r="V75" s="209"/>
    </row>
    <row r="76" spans="1:22" ht="20.100000000000001" customHeight="1" x14ac:dyDescent="0.25">
      <c r="T76" s="209"/>
      <c r="U76" s="209"/>
      <c r="V76" s="209"/>
    </row>
    <row r="77" spans="1:22" ht="20.100000000000001" customHeight="1" x14ac:dyDescent="0.25">
      <c r="T77" s="209"/>
      <c r="U77" s="209"/>
      <c r="V77" s="209"/>
    </row>
    <row r="78" spans="1:22" ht="20.100000000000001" customHeight="1" x14ac:dyDescent="0.25">
      <c r="T78" s="209"/>
      <c r="U78" s="209"/>
      <c r="V78" s="209"/>
    </row>
    <row r="79" spans="1:22" ht="20.100000000000001" customHeight="1" x14ac:dyDescent="0.25">
      <c r="T79" s="209"/>
      <c r="U79" s="209"/>
      <c r="V79" s="209"/>
    </row>
    <row r="80" spans="1:22" ht="20.100000000000001" customHeight="1" x14ac:dyDescent="0.25">
      <c r="T80" s="209"/>
      <c r="U80" s="209"/>
      <c r="V80" s="209"/>
    </row>
    <row r="81" spans="20:27" ht="20.100000000000001" customHeight="1" x14ac:dyDescent="0.25">
      <c r="T81" s="209"/>
      <c r="U81" s="209"/>
      <c r="V81" s="209"/>
    </row>
    <row r="82" spans="20:27" ht="20.100000000000001" customHeight="1" x14ac:dyDescent="0.25">
      <c r="T82" s="209"/>
      <c r="U82" s="209"/>
      <c r="V82" s="209"/>
    </row>
    <row r="83" spans="20:27" ht="20.100000000000001" customHeight="1" x14ac:dyDescent="0.25">
      <c r="T83" s="209"/>
      <c r="U83" s="209"/>
      <c r="V83" s="209"/>
    </row>
    <row r="84" spans="20:27" ht="20.100000000000001" customHeight="1" x14ac:dyDescent="0.25">
      <c r="T84" s="209"/>
      <c r="U84" s="209"/>
      <c r="V84" s="209"/>
    </row>
    <row r="85" spans="20:27" ht="20.100000000000001" customHeight="1" x14ac:dyDescent="0.25">
      <c r="T85" s="209"/>
      <c r="U85" s="209"/>
      <c r="V85" s="209"/>
    </row>
    <row r="86" spans="20:27" ht="20.100000000000001" customHeight="1" x14ac:dyDescent="0.25">
      <c r="T86" s="209"/>
      <c r="U86" s="209"/>
      <c r="V86" s="209"/>
    </row>
    <row r="87" spans="20:27" ht="20.100000000000001" customHeight="1" x14ac:dyDescent="0.25">
      <c r="T87" s="209"/>
      <c r="U87" s="209"/>
      <c r="V87" s="209"/>
    </row>
    <row r="88" spans="20:27" ht="20.100000000000001" customHeight="1" x14ac:dyDescent="0.25">
      <c r="T88" s="209"/>
      <c r="U88" s="209"/>
      <c r="V88" s="209"/>
    </row>
    <row r="89" spans="20:27" ht="20.100000000000001" customHeight="1" x14ac:dyDescent="0.25">
      <c r="T89" s="209"/>
      <c r="U89" s="209"/>
      <c r="V89" s="209"/>
    </row>
    <row r="90" spans="20:27" ht="20.100000000000001" customHeight="1" x14ac:dyDescent="0.25">
      <c r="T90" s="209"/>
      <c r="U90" s="209"/>
      <c r="V90" s="209"/>
    </row>
    <row r="93" spans="20:27" ht="20.100000000000001" customHeight="1" x14ac:dyDescent="0.25">
      <c r="AA93" s="219"/>
    </row>
    <row r="94" spans="20:27" ht="20.100000000000001" customHeight="1" x14ac:dyDescent="0.25">
      <c r="T94" s="208" t="s">
        <v>246</v>
      </c>
      <c r="U94" s="208" t="s">
        <v>250</v>
      </c>
      <c r="V94" s="208" t="s">
        <v>286</v>
      </c>
      <c r="AA94" s="219"/>
    </row>
    <row r="95" spans="20:27" ht="20.100000000000001" customHeight="1" x14ac:dyDescent="0.25">
      <c r="T95" s="208" t="s">
        <v>280</v>
      </c>
      <c r="U95" s="208" t="s">
        <v>277</v>
      </c>
      <c r="V95" s="208" t="s">
        <v>248</v>
      </c>
      <c r="AA95" s="219"/>
    </row>
    <row r="96" spans="20:27" ht="20.100000000000001" customHeight="1" x14ac:dyDescent="0.25">
      <c r="T96" s="208" t="s">
        <v>281</v>
      </c>
      <c r="U96" s="208" t="s">
        <v>282</v>
      </c>
      <c r="V96" s="208" t="s">
        <v>287</v>
      </c>
      <c r="AA96" s="219"/>
    </row>
    <row r="97" spans="20:27" ht="20.100000000000001" customHeight="1" x14ac:dyDescent="0.25">
      <c r="T97" s="208" t="s">
        <v>274</v>
      </c>
      <c r="U97" s="208" t="s">
        <v>276</v>
      </c>
      <c r="V97" s="208" t="s">
        <v>288</v>
      </c>
      <c r="AA97" s="219"/>
    </row>
    <row r="98" spans="20:27" ht="20.100000000000001" customHeight="1" x14ac:dyDescent="0.25">
      <c r="T98" s="208" t="s">
        <v>275</v>
      </c>
      <c r="U98" s="208" t="s">
        <v>283</v>
      </c>
      <c r="AA98" s="219"/>
    </row>
    <row r="99" spans="20:27" ht="20.100000000000001" customHeight="1" x14ac:dyDescent="0.25">
      <c r="U99" s="208" t="s">
        <v>284</v>
      </c>
      <c r="AA99" s="219"/>
    </row>
    <row r="100" spans="20:27" ht="20.100000000000001" customHeight="1" x14ac:dyDescent="0.25">
      <c r="U100" s="208" t="s">
        <v>285</v>
      </c>
      <c r="AA100" s="219"/>
    </row>
    <row r="101" spans="20:27" ht="20.100000000000001" customHeight="1" x14ac:dyDescent="0.25">
      <c r="U101" s="208" t="s">
        <v>279</v>
      </c>
      <c r="AA101" s="219"/>
    </row>
    <row r="102" spans="20:27" ht="20.100000000000001" customHeight="1" x14ac:dyDescent="0.25">
      <c r="U102" s="208" t="s">
        <v>278</v>
      </c>
      <c r="AA102" s="219"/>
    </row>
    <row r="103" spans="20:27" ht="20.100000000000001" customHeight="1" x14ac:dyDescent="0.25">
      <c r="AA103" s="219"/>
    </row>
    <row r="104" spans="20:27" ht="20.100000000000001" customHeight="1" x14ac:dyDescent="0.25">
      <c r="AA104" s="219"/>
    </row>
    <row r="105" spans="20:27" ht="20.100000000000001" customHeight="1" x14ac:dyDescent="0.25">
      <c r="AA105" s="219"/>
    </row>
    <row r="106" spans="20:27" ht="20.100000000000001" customHeight="1" x14ac:dyDescent="0.25">
      <c r="AA106" s="219"/>
    </row>
    <row r="107" spans="20:27" ht="20.100000000000001" customHeight="1" x14ac:dyDescent="0.25">
      <c r="T107" s="208" t="s">
        <v>127</v>
      </c>
      <c r="U107" s="208" t="s">
        <v>290</v>
      </c>
      <c r="V107" s="208">
        <v>0</v>
      </c>
      <c r="W107" s="209" t="s">
        <v>298</v>
      </c>
      <c r="X107" s="230">
        <f>((E16/E17)+(E16^2/E17^2))/2</f>
        <v>0.24234693877551022</v>
      </c>
      <c r="AA107" s="219"/>
    </row>
    <row r="108" spans="20:27" ht="20.100000000000001" customHeight="1" x14ac:dyDescent="0.25">
      <c r="T108" s="208" t="s">
        <v>129</v>
      </c>
      <c r="U108" s="208" t="s">
        <v>291</v>
      </c>
      <c r="V108" s="208">
        <v>0.32</v>
      </c>
      <c r="W108" s="209" t="s">
        <v>299</v>
      </c>
      <c r="X108" s="230">
        <f>X107+((1-X107)*(F22/100))</f>
        <v>0.26143979591836736</v>
      </c>
      <c r="AA108" s="219"/>
    </row>
    <row r="109" spans="20:27" ht="20.100000000000001" customHeight="1" x14ac:dyDescent="0.25">
      <c r="T109" s="208" t="s">
        <v>132</v>
      </c>
      <c r="U109" s="208" t="s">
        <v>47</v>
      </c>
      <c r="V109" s="208">
        <v>2.52</v>
      </c>
      <c r="AA109" s="219"/>
    </row>
    <row r="110" spans="20:27" ht="20.100000000000001" customHeight="1" x14ac:dyDescent="0.25">
      <c r="T110" s="208" t="s">
        <v>134</v>
      </c>
      <c r="U110" s="208" t="s">
        <v>292</v>
      </c>
      <c r="V110" s="208">
        <v>8.09</v>
      </c>
      <c r="AA110" s="219"/>
    </row>
    <row r="111" spans="20:27" ht="20.100000000000001" customHeight="1" x14ac:dyDescent="0.25">
      <c r="T111" s="208" t="s">
        <v>137</v>
      </c>
      <c r="U111" s="208" t="s">
        <v>293</v>
      </c>
      <c r="V111" s="208">
        <v>18.100000000000001</v>
      </c>
      <c r="AA111" s="219"/>
    </row>
    <row r="112" spans="20:27" ht="20.100000000000001" customHeight="1" x14ac:dyDescent="0.25">
      <c r="T112" s="208" t="s">
        <v>140</v>
      </c>
      <c r="U112" s="208" t="s">
        <v>297</v>
      </c>
      <c r="V112" s="208">
        <v>33.200000000000003</v>
      </c>
      <c r="AA112" s="219"/>
    </row>
    <row r="113" spans="20:41" ht="20.100000000000001" customHeight="1" x14ac:dyDescent="0.25">
      <c r="T113" s="208" t="s">
        <v>143</v>
      </c>
      <c r="U113" s="208" t="s">
        <v>294</v>
      </c>
      <c r="V113" s="208">
        <v>52.6</v>
      </c>
      <c r="AA113" s="219"/>
    </row>
    <row r="114" spans="20:41" ht="20.100000000000001" customHeight="1" x14ac:dyDescent="0.25">
      <c r="T114" s="208" t="s">
        <v>146</v>
      </c>
      <c r="U114" s="208" t="s">
        <v>295</v>
      </c>
      <c r="V114" s="208">
        <v>75.2</v>
      </c>
      <c r="AA114" s="219"/>
    </row>
    <row r="115" spans="20:41" ht="20.100000000000001" customHeight="1" x14ac:dyDescent="0.25">
      <c r="T115" s="208" t="s">
        <v>60</v>
      </c>
      <c r="U115" s="208" t="s">
        <v>296</v>
      </c>
      <c r="V115" s="208">
        <v>100</v>
      </c>
      <c r="AA115" s="219"/>
    </row>
    <row r="116" spans="20:41" ht="20.100000000000001" customHeight="1" x14ac:dyDescent="0.25">
      <c r="AA116" s="219"/>
    </row>
    <row r="117" spans="20:41" ht="20.100000000000001" customHeight="1" x14ac:dyDescent="0.25">
      <c r="W117" s="223" t="s">
        <v>92</v>
      </c>
      <c r="X117" s="223" t="s">
        <v>687</v>
      </c>
      <c r="Y117" s="223" t="s">
        <v>89</v>
      </c>
      <c r="Z117" s="223" t="s">
        <v>562</v>
      </c>
      <c r="AA117" s="223" t="s">
        <v>688</v>
      </c>
      <c r="AB117" s="209" t="s">
        <v>689</v>
      </c>
      <c r="AC117" s="223" t="s">
        <v>690</v>
      </c>
      <c r="AD117" s="209" t="s">
        <v>691</v>
      </c>
      <c r="AF117" s="229"/>
      <c r="AG117" s="229"/>
    </row>
    <row r="118" spans="20:41" ht="20.100000000000001" customHeight="1" x14ac:dyDescent="0.25">
      <c r="U118" s="208" t="s">
        <v>302</v>
      </c>
      <c r="V118" s="227">
        <f>MATCH(K34,X117:AC117,0)</f>
        <v>5</v>
      </c>
      <c r="W118" s="232">
        <v>0</v>
      </c>
      <c r="X118" s="347">
        <v>0.15</v>
      </c>
      <c r="Y118" s="347">
        <v>0.25</v>
      </c>
      <c r="Z118" s="347">
        <v>0.1</v>
      </c>
      <c r="AA118" s="348">
        <v>0.05</v>
      </c>
      <c r="AB118" s="348">
        <v>0.1</v>
      </c>
      <c r="AC118" s="347">
        <v>0.05</v>
      </c>
      <c r="AD118" s="348">
        <v>0.15</v>
      </c>
      <c r="AH118" s="227">
        <v>0</v>
      </c>
      <c r="AI118" s="225">
        <f t="shared" ref="AI118:AI128" si="0">15-(AH118*2.5/10)</f>
        <v>15</v>
      </c>
      <c r="AJ118" s="225">
        <f t="shared" ref="AJ118:AJ128" si="1">25-AH118*4/10</f>
        <v>25</v>
      </c>
      <c r="AK118" s="225">
        <f t="shared" ref="AK118:AK128" si="2">10-AH118*1.6/10</f>
        <v>10</v>
      </c>
      <c r="AL118" s="209">
        <f t="shared" ref="AL118:AL149" si="3">AN118</f>
        <v>5</v>
      </c>
      <c r="AM118" s="209">
        <f t="shared" ref="AM118:AM149" si="4">AK118</f>
        <v>10</v>
      </c>
      <c r="AN118" s="225">
        <f t="shared" ref="AN118:AN128" si="5">5-AH118*0.8/10</f>
        <v>5</v>
      </c>
      <c r="AO118" s="209">
        <f t="shared" ref="AO118:AO149" si="6">AI118</f>
        <v>15</v>
      </c>
    </row>
    <row r="119" spans="20:41" ht="20.100000000000001" customHeight="1" x14ac:dyDescent="0.25">
      <c r="U119" s="208" t="s">
        <v>303</v>
      </c>
      <c r="V119" s="227">
        <f>MATCH(K35,AH118:AH198,0)</f>
        <v>26</v>
      </c>
      <c r="W119" s="232">
        <f t="shared" ref="W119:W150" si="7">AH119</f>
        <v>1</v>
      </c>
      <c r="X119" s="347">
        <f t="shared" ref="X119:X150" si="8">AI119/100</f>
        <v>0.14749999999999999</v>
      </c>
      <c r="Y119" s="347">
        <f t="shared" ref="Y119:Y150" si="9">AJ119/100</f>
        <v>0.24600000000000002</v>
      </c>
      <c r="Z119" s="347">
        <f t="shared" ref="Z119:Z150" si="10">AK119/100</f>
        <v>9.8400000000000001E-2</v>
      </c>
      <c r="AA119" s="348">
        <f t="shared" ref="AA119:AA150" si="11">AC119</f>
        <v>4.9200000000000001E-2</v>
      </c>
      <c r="AB119" s="348">
        <f t="shared" ref="AB119:AB150" si="12">Z119</f>
        <v>9.8400000000000001E-2</v>
      </c>
      <c r="AC119" s="347">
        <f t="shared" ref="AC119:AC150" si="13">AN119/100</f>
        <v>4.9200000000000001E-2</v>
      </c>
      <c r="AD119" s="348">
        <f t="shared" ref="AD119:AD150" si="14">X119</f>
        <v>0.14749999999999999</v>
      </c>
      <c r="AH119" s="227">
        <v>1</v>
      </c>
      <c r="AI119" s="225">
        <f t="shared" si="0"/>
        <v>14.75</v>
      </c>
      <c r="AJ119" s="225">
        <f t="shared" si="1"/>
        <v>24.6</v>
      </c>
      <c r="AK119" s="225">
        <f t="shared" si="2"/>
        <v>9.84</v>
      </c>
      <c r="AL119" s="209">
        <f t="shared" si="3"/>
        <v>4.92</v>
      </c>
      <c r="AM119" s="209">
        <f t="shared" si="4"/>
        <v>9.84</v>
      </c>
      <c r="AN119" s="225">
        <f t="shared" si="5"/>
        <v>4.92</v>
      </c>
      <c r="AO119" s="209">
        <f t="shared" si="6"/>
        <v>14.75</v>
      </c>
    </row>
    <row r="120" spans="20:41" ht="20.100000000000001" customHeight="1" x14ac:dyDescent="0.25">
      <c r="U120" s="208" t="s">
        <v>301</v>
      </c>
      <c r="V120" s="224" cm="1">
        <f t="array" ref="V120">INDEX(AI118:AN198,V119,V118)</f>
        <v>2.6</v>
      </c>
      <c r="W120" s="232">
        <f t="shared" si="7"/>
        <v>2</v>
      </c>
      <c r="X120" s="347">
        <f t="shared" si="8"/>
        <v>0.14499999999999999</v>
      </c>
      <c r="Y120" s="347">
        <f t="shared" si="9"/>
        <v>0.24199999999999999</v>
      </c>
      <c r="Z120" s="347">
        <f t="shared" si="10"/>
        <v>9.6799999999999997E-2</v>
      </c>
      <c r="AA120" s="348">
        <f t="shared" si="11"/>
        <v>4.8399999999999999E-2</v>
      </c>
      <c r="AB120" s="348">
        <f t="shared" si="12"/>
        <v>9.6799999999999997E-2</v>
      </c>
      <c r="AC120" s="347">
        <f t="shared" si="13"/>
        <v>4.8399999999999999E-2</v>
      </c>
      <c r="AD120" s="348">
        <f t="shared" si="14"/>
        <v>0.14499999999999999</v>
      </c>
      <c r="AH120" s="227">
        <v>2</v>
      </c>
      <c r="AI120" s="225">
        <f t="shared" si="0"/>
        <v>14.5</v>
      </c>
      <c r="AJ120" s="225">
        <f t="shared" si="1"/>
        <v>24.2</v>
      </c>
      <c r="AK120" s="225">
        <f t="shared" si="2"/>
        <v>9.68</v>
      </c>
      <c r="AL120" s="209">
        <f t="shared" si="3"/>
        <v>4.84</v>
      </c>
      <c r="AM120" s="209">
        <f t="shared" si="4"/>
        <v>9.68</v>
      </c>
      <c r="AN120" s="225">
        <f t="shared" si="5"/>
        <v>4.84</v>
      </c>
      <c r="AO120" s="209">
        <f t="shared" si="6"/>
        <v>14.5</v>
      </c>
    </row>
    <row r="121" spans="20:41" ht="20.100000000000001" customHeight="1" x14ac:dyDescent="0.25">
      <c r="U121" s="208" t="s">
        <v>304</v>
      </c>
      <c r="V121" s="224">
        <f>V120/100</f>
        <v>2.6000000000000002E-2</v>
      </c>
      <c r="W121" s="232">
        <f t="shared" si="7"/>
        <v>3</v>
      </c>
      <c r="X121" s="347">
        <f t="shared" si="8"/>
        <v>0.14249999999999999</v>
      </c>
      <c r="Y121" s="347">
        <f t="shared" si="9"/>
        <v>0.23800000000000002</v>
      </c>
      <c r="Z121" s="347">
        <f t="shared" si="10"/>
        <v>9.5199999999999993E-2</v>
      </c>
      <c r="AA121" s="348">
        <f t="shared" si="11"/>
        <v>4.7599999999999996E-2</v>
      </c>
      <c r="AB121" s="348">
        <f t="shared" si="12"/>
        <v>9.5199999999999993E-2</v>
      </c>
      <c r="AC121" s="347">
        <f t="shared" si="13"/>
        <v>4.7599999999999996E-2</v>
      </c>
      <c r="AD121" s="348">
        <f t="shared" si="14"/>
        <v>0.14249999999999999</v>
      </c>
      <c r="AH121" s="227">
        <v>3</v>
      </c>
      <c r="AI121" s="225">
        <f t="shared" si="0"/>
        <v>14.25</v>
      </c>
      <c r="AJ121" s="225">
        <f t="shared" si="1"/>
        <v>23.8</v>
      </c>
      <c r="AK121" s="225">
        <f t="shared" si="2"/>
        <v>9.52</v>
      </c>
      <c r="AL121" s="209">
        <f t="shared" si="3"/>
        <v>4.76</v>
      </c>
      <c r="AM121" s="209">
        <f t="shared" si="4"/>
        <v>9.52</v>
      </c>
      <c r="AN121" s="225">
        <f t="shared" si="5"/>
        <v>4.76</v>
      </c>
      <c r="AO121" s="209">
        <f t="shared" si="6"/>
        <v>14.25</v>
      </c>
    </row>
    <row r="122" spans="20:41" ht="20.100000000000001" customHeight="1" x14ac:dyDescent="0.25">
      <c r="U122" s="209" t="s">
        <v>3</v>
      </c>
      <c r="V122" s="224">
        <f>1+V121</f>
        <v>1.026</v>
      </c>
      <c r="W122" s="232">
        <f t="shared" si="7"/>
        <v>4</v>
      </c>
      <c r="X122" s="347">
        <f t="shared" si="8"/>
        <v>0.14000000000000001</v>
      </c>
      <c r="Y122" s="347">
        <f t="shared" si="9"/>
        <v>0.23399999999999999</v>
      </c>
      <c r="Z122" s="347">
        <f t="shared" si="10"/>
        <v>9.3599999999999989E-2</v>
      </c>
      <c r="AA122" s="348">
        <f t="shared" si="11"/>
        <v>4.6799999999999994E-2</v>
      </c>
      <c r="AB122" s="348">
        <f t="shared" si="12"/>
        <v>9.3599999999999989E-2</v>
      </c>
      <c r="AC122" s="347">
        <f t="shared" si="13"/>
        <v>4.6799999999999994E-2</v>
      </c>
      <c r="AD122" s="348">
        <f t="shared" si="14"/>
        <v>0.14000000000000001</v>
      </c>
      <c r="AH122" s="227">
        <v>4</v>
      </c>
      <c r="AI122" s="225">
        <f t="shared" si="0"/>
        <v>14</v>
      </c>
      <c r="AJ122" s="225">
        <f t="shared" si="1"/>
        <v>23.4</v>
      </c>
      <c r="AK122" s="225">
        <f t="shared" si="2"/>
        <v>9.36</v>
      </c>
      <c r="AL122" s="209">
        <f t="shared" si="3"/>
        <v>4.68</v>
      </c>
      <c r="AM122" s="209">
        <f t="shared" si="4"/>
        <v>9.36</v>
      </c>
      <c r="AN122" s="225">
        <f t="shared" si="5"/>
        <v>4.68</v>
      </c>
      <c r="AO122" s="209">
        <f t="shared" si="6"/>
        <v>14</v>
      </c>
    </row>
    <row r="123" spans="20:41" ht="20.100000000000001" customHeight="1" x14ac:dyDescent="0.25">
      <c r="U123" s="209"/>
      <c r="V123" s="209"/>
      <c r="W123" s="232">
        <f t="shared" si="7"/>
        <v>5</v>
      </c>
      <c r="X123" s="347">
        <f t="shared" si="8"/>
        <v>0.13750000000000001</v>
      </c>
      <c r="Y123" s="347">
        <f t="shared" si="9"/>
        <v>0.23</v>
      </c>
      <c r="Z123" s="347">
        <f t="shared" si="10"/>
        <v>9.1999999999999998E-2</v>
      </c>
      <c r="AA123" s="348">
        <f t="shared" si="11"/>
        <v>4.5999999999999999E-2</v>
      </c>
      <c r="AB123" s="348">
        <f t="shared" si="12"/>
        <v>9.1999999999999998E-2</v>
      </c>
      <c r="AC123" s="347">
        <f t="shared" si="13"/>
        <v>4.5999999999999999E-2</v>
      </c>
      <c r="AD123" s="348">
        <f t="shared" si="14"/>
        <v>0.13750000000000001</v>
      </c>
      <c r="AH123" s="227">
        <v>5</v>
      </c>
      <c r="AI123" s="225">
        <f t="shared" si="0"/>
        <v>13.75</v>
      </c>
      <c r="AJ123" s="225">
        <f t="shared" si="1"/>
        <v>23</v>
      </c>
      <c r="AK123" s="225">
        <f t="shared" si="2"/>
        <v>9.1999999999999993</v>
      </c>
      <c r="AL123" s="209">
        <f t="shared" si="3"/>
        <v>4.5999999999999996</v>
      </c>
      <c r="AM123" s="209">
        <f t="shared" si="4"/>
        <v>9.1999999999999993</v>
      </c>
      <c r="AN123" s="225">
        <f t="shared" si="5"/>
        <v>4.5999999999999996</v>
      </c>
      <c r="AO123" s="209">
        <f t="shared" si="6"/>
        <v>13.75</v>
      </c>
    </row>
    <row r="124" spans="20:41" ht="20.100000000000001" customHeight="1" x14ac:dyDescent="0.25">
      <c r="W124" s="232">
        <f t="shared" si="7"/>
        <v>6</v>
      </c>
      <c r="X124" s="347">
        <f t="shared" si="8"/>
        <v>0.13500000000000001</v>
      </c>
      <c r="Y124" s="347">
        <f t="shared" si="9"/>
        <v>0.22600000000000001</v>
      </c>
      <c r="Z124" s="347">
        <f t="shared" si="10"/>
        <v>9.0399999999999994E-2</v>
      </c>
      <c r="AA124" s="348">
        <f t="shared" si="11"/>
        <v>4.5199999999999997E-2</v>
      </c>
      <c r="AB124" s="348">
        <f t="shared" si="12"/>
        <v>9.0399999999999994E-2</v>
      </c>
      <c r="AC124" s="347">
        <f t="shared" si="13"/>
        <v>4.5199999999999997E-2</v>
      </c>
      <c r="AD124" s="348">
        <f t="shared" si="14"/>
        <v>0.13500000000000001</v>
      </c>
      <c r="AH124" s="227">
        <v>6</v>
      </c>
      <c r="AI124" s="225">
        <f t="shared" si="0"/>
        <v>13.5</v>
      </c>
      <c r="AJ124" s="225">
        <f t="shared" si="1"/>
        <v>22.6</v>
      </c>
      <c r="AK124" s="225">
        <f t="shared" si="2"/>
        <v>9.0399999999999991</v>
      </c>
      <c r="AL124" s="209">
        <f t="shared" si="3"/>
        <v>4.5199999999999996</v>
      </c>
      <c r="AM124" s="209">
        <f t="shared" si="4"/>
        <v>9.0399999999999991</v>
      </c>
      <c r="AN124" s="225">
        <f t="shared" si="5"/>
        <v>4.5199999999999996</v>
      </c>
      <c r="AO124" s="209">
        <f t="shared" si="6"/>
        <v>13.5</v>
      </c>
    </row>
    <row r="125" spans="20:41" ht="20.100000000000001" customHeight="1" x14ac:dyDescent="0.25">
      <c r="W125" s="232">
        <f t="shared" si="7"/>
        <v>7</v>
      </c>
      <c r="X125" s="347">
        <f t="shared" si="8"/>
        <v>0.13250000000000001</v>
      </c>
      <c r="Y125" s="347">
        <f t="shared" si="9"/>
        <v>0.222</v>
      </c>
      <c r="Z125" s="347">
        <f t="shared" si="10"/>
        <v>8.879999999999999E-2</v>
      </c>
      <c r="AA125" s="348">
        <f t="shared" si="11"/>
        <v>4.4399999999999995E-2</v>
      </c>
      <c r="AB125" s="348">
        <f t="shared" si="12"/>
        <v>8.879999999999999E-2</v>
      </c>
      <c r="AC125" s="347">
        <f t="shared" si="13"/>
        <v>4.4399999999999995E-2</v>
      </c>
      <c r="AD125" s="348">
        <f t="shared" si="14"/>
        <v>0.13250000000000001</v>
      </c>
      <c r="AH125" s="227">
        <v>7</v>
      </c>
      <c r="AI125" s="225">
        <f t="shared" si="0"/>
        <v>13.25</v>
      </c>
      <c r="AJ125" s="225">
        <f t="shared" si="1"/>
        <v>22.2</v>
      </c>
      <c r="AK125" s="225">
        <f t="shared" si="2"/>
        <v>8.879999999999999</v>
      </c>
      <c r="AL125" s="209">
        <f t="shared" si="3"/>
        <v>4.4399999999999995</v>
      </c>
      <c r="AM125" s="209">
        <f t="shared" si="4"/>
        <v>8.879999999999999</v>
      </c>
      <c r="AN125" s="225">
        <f t="shared" si="5"/>
        <v>4.4399999999999995</v>
      </c>
      <c r="AO125" s="209">
        <f t="shared" si="6"/>
        <v>13.25</v>
      </c>
    </row>
    <row r="126" spans="20:41" ht="20.100000000000001" customHeight="1" x14ac:dyDescent="0.25">
      <c r="W126" s="232">
        <f t="shared" si="7"/>
        <v>8</v>
      </c>
      <c r="X126" s="347">
        <f t="shared" si="8"/>
        <v>0.13</v>
      </c>
      <c r="Y126" s="347">
        <f t="shared" si="9"/>
        <v>0.218</v>
      </c>
      <c r="Z126" s="347">
        <f t="shared" si="10"/>
        <v>8.72E-2</v>
      </c>
      <c r="AA126" s="348">
        <f t="shared" si="11"/>
        <v>4.36E-2</v>
      </c>
      <c r="AB126" s="348">
        <f t="shared" si="12"/>
        <v>8.72E-2</v>
      </c>
      <c r="AC126" s="347">
        <f t="shared" si="13"/>
        <v>4.36E-2</v>
      </c>
      <c r="AD126" s="348">
        <f t="shared" si="14"/>
        <v>0.13</v>
      </c>
      <c r="AH126" s="227">
        <v>8</v>
      </c>
      <c r="AI126" s="225">
        <f t="shared" si="0"/>
        <v>13</v>
      </c>
      <c r="AJ126" s="225">
        <f t="shared" si="1"/>
        <v>21.8</v>
      </c>
      <c r="AK126" s="225">
        <f t="shared" si="2"/>
        <v>8.7200000000000006</v>
      </c>
      <c r="AL126" s="209">
        <f t="shared" si="3"/>
        <v>4.3600000000000003</v>
      </c>
      <c r="AM126" s="209">
        <f t="shared" si="4"/>
        <v>8.7200000000000006</v>
      </c>
      <c r="AN126" s="225">
        <f t="shared" si="5"/>
        <v>4.3600000000000003</v>
      </c>
      <c r="AO126" s="209">
        <f t="shared" si="6"/>
        <v>13</v>
      </c>
    </row>
    <row r="127" spans="20:41" ht="20.100000000000001" customHeight="1" x14ac:dyDescent="0.25">
      <c r="W127" s="232">
        <f t="shared" si="7"/>
        <v>9</v>
      </c>
      <c r="X127" s="347">
        <f t="shared" si="8"/>
        <v>0.1275</v>
      </c>
      <c r="Y127" s="347">
        <f t="shared" si="9"/>
        <v>0.214</v>
      </c>
      <c r="Z127" s="347">
        <f t="shared" si="10"/>
        <v>8.5600000000000009E-2</v>
      </c>
      <c r="AA127" s="348">
        <f t="shared" si="11"/>
        <v>4.2800000000000005E-2</v>
      </c>
      <c r="AB127" s="348">
        <f t="shared" si="12"/>
        <v>8.5600000000000009E-2</v>
      </c>
      <c r="AC127" s="347">
        <f t="shared" si="13"/>
        <v>4.2800000000000005E-2</v>
      </c>
      <c r="AD127" s="348">
        <f t="shared" si="14"/>
        <v>0.1275</v>
      </c>
      <c r="AH127" s="227">
        <v>9</v>
      </c>
      <c r="AI127" s="225">
        <f t="shared" si="0"/>
        <v>12.75</v>
      </c>
      <c r="AJ127" s="225">
        <f t="shared" si="1"/>
        <v>21.4</v>
      </c>
      <c r="AK127" s="225">
        <f t="shared" si="2"/>
        <v>8.56</v>
      </c>
      <c r="AL127" s="209">
        <f t="shared" si="3"/>
        <v>4.28</v>
      </c>
      <c r="AM127" s="209">
        <f t="shared" si="4"/>
        <v>8.56</v>
      </c>
      <c r="AN127" s="225">
        <f t="shared" si="5"/>
        <v>4.28</v>
      </c>
      <c r="AO127" s="209">
        <f t="shared" si="6"/>
        <v>12.75</v>
      </c>
    </row>
    <row r="128" spans="20:41" ht="20.100000000000001" customHeight="1" x14ac:dyDescent="0.25">
      <c r="W128" s="232">
        <f t="shared" si="7"/>
        <v>10</v>
      </c>
      <c r="X128" s="347">
        <f t="shared" si="8"/>
        <v>0.125</v>
      </c>
      <c r="Y128" s="347">
        <f t="shared" si="9"/>
        <v>0.21</v>
      </c>
      <c r="Z128" s="347">
        <f t="shared" si="10"/>
        <v>8.4000000000000005E-2</v>
      </c>
      <c r="AA128" s="348">
        <f t="shared" si="11"/>
        <v>4.2000000000000003E-2</v>
      </c>
      <c r="AB128" s="348">
        <f t="shared" si="12"/>
        <v>8.4000000000000005E-2</v>
      </c>
      <c r="AC128" s="347">
        <f t="shared" si="13"/>
        <v>4.2000000000000003E-2</v>
      </c>
      <c r="AD128" s="348">
        <f t="shared" si="14"/>
        <v>0.125</v>
      </c>
      <c r="AH128" s="227">
        <v>10</v>
      </c>
      <c r="AI128" s="225">
        <f t="shared" si="0"/>
        <v>12.5</v>
      </c>
      <c r="AJ128" s="225">
        <f t="shared" si="1"/>
        <v>21</v>
      </c>
      <c r="AK128" s="225">
        <f t="shared" si="2"/>
        <v>8.4</v>
      </c>
      <c r="AL128" s="209">
        <f t="shared" si="3"/>
        <v>4.2</v>
      </c>
      <c r="AM128" s="209">
        <f t="shared" si="4"/>
        <v>8.4</v>
      </c>
      <c r="AN128" s="225">
        <f t="shared" si="5"/>
        <v>4.2</v>
      </c>
      <c r="AO128" s="209">
        <f t="shared" si="6"/>
        <v>12.5</v>
      </c>
    </row>
    <row r="129" spans="20:41" ht="20.100000000000001" customHeight="1" x14ac:dyDescent="0.25">
      <c r="W129" s="232">
        <f t="shared" si="7"/>
        <v>11</v>
      </c>
      <c r="X129" s="347">
        <f t="shared" si="8"/>
        <v>0.12029999999999999</v>
      </c>
      <c r="Y129" s="347">
        <f t="shared" si="9"/>
        <v>0.20199999999999999</v>
      </c>
      <c r="Z129" s="347">
        <f t="shared" si="10"/>
        <v>8.0799999999999997E-2</v>
      </c>
      <c r="AA129" s="348">
        <f t="shared" si="11"/>
        <v>4.0399999999999998E-2</v>
      </c>
      <c r="AB129" s="348">
        <f t="shared" si="12"/>
        <v>8.0799999999999997E-2</v>
      </c>
      <c r="AC129" s="347">
        <f t="shared" si="13"/>
        <v>4.0399999999999998E-2</v>
      </c>
      <c r="AD129" s="348">
        <f t="shared" si="14"/>
        <v>0.12029999999999999</v>
      </c>
      <c r="AH129" s="227">
        <v>11</v>
      </c>
      <c r="AI129" s="225">
        <f t="shared" ref="AI129:AI138" si="15">12.5-(AH129-10)*4.7/10</f>
        <v>12.03</v>
      </c>
      <c r="AJ129" s="225">
        <f t="shared" ref="AJ129:AJ138" si="16">21-((AH129-10)*(8/10))</f>
        <v>20.2</v>
      </c>
      <c r="AK129" s="225">
        <f t="shared" ref="AK129:AK138" si="17">8.4-(AH129-10)*3.2/10</f>
        <v>8.08</v>
      </c>
      <c r="AL129" s="209">
        <f t="shared" si="3"/>
        <v>4.04</v>
      </c>
      <c r="AM129" s="209">
        <f t="shared" si="4"/>
        <v>8.08</v>
      </c>
      <c r="AN129" s="225">
        <f t="shared" ref="AN129:AN138" si="18">4.2-(AH129-10)*1.6/10</f>
        <v>4.04</v>
      </c>
      <c r="AO129" s="209">
        <f t="shared" si="6"/>
        <v>12.03</v>
      </c>
    </row>
    <row r="130" spans="20:41" ht="20.100000000000001" customHeight="1" x14ac:dyDescent="0.25">
      <c r="W130" s="232">
        <f t="shared" si="7"/>
        <v>12</v>
      </c>
      <c r="X130" s="347">
        <f t="shared" si="8"/>
        <v>0.11560000000000001</v>
      </c>
      <c r="Y130" s="347">
        <f t="shared" si="9"/>
        <v>0.19399999999999998</v>
      </c>
      <c r="Z130" s="347">
        <f t="shared" si="10"/>
        <v>7.7600000000000002E-2</v>
      </c>
      <c r="AA130" s="348">
        <f t="shared" si="11"/>
        <v>3.8800000000000001E-2</v>
      </c>
      <c r="AB130" s="348">
        <f t="shared" si="12"/>
        <v>7.7600000000000002E-2</v>
      </c>
      <c r="AC130" s="347">
        <f t="shared" si="13"/>
        <v>3.8800000000000001E-2</v>
      </c>
      <c r="AD130" s="348">
        <f t="shared" si="14"/>
        <v>0.11560000000000001</v>
      </c>
      <c r="AH130" s="227">
        <v>12</v>
      </c>
      <c r="AI130" s="225">
        <f t="shared" si="15"/>
        <v>11.56</v>
      </c>
      <c r="AJ130" s="225">
        <f t="shared" si="16"/>
        <v>19.399999999999999</v>
      </c>
      <c r="AK130" s="225">
        <f t="shared" si="17"/>
        <v>7.7600000000000007</v>
      </c>
      <c r="AL130" s="209">
        <f t="shared" si="3"/>
        <v>3.8800000000000003</v>
      </c>
      <c r="AM130" s="209">
        <f t="shared" si="4"/>
        <v>7.7600000000000007</v>
      </c>
      <c r="AN130" s="225">
        <f t="shared" si="18"/>
        <v>3.8800000000000003</v>
      </c>
      <c r="AO130" s="209">
        <f t="shared" si="6"/>
        <v>11.56</v>
      </c>
    </row>
    <row r="131" spans="20:41" ht="20.100000000000001" customHeight="1" x14ac:dyDescent="0.25">
      <c r="W131" s="232">
        <f t="shared" si="7"/>
        <v>13</v>
      </c>
      <c r="X131" s="347">
        <f t="shared" si="8"/>
        <v>0.1109</v>
      </c>
      <c r="Y131" s="347">
        <f t="shared" si="9"/>
        <v>0.18600000000000003</v>
      </c>
      <c r="Z131" s="347">
        <f t="shared" si="10"/>
        <v>7.4400000000000008E-2</v>
      </c>
      <c r="AA131" s="348">
        <f t="shared" si="11"/>
        <v>3.7200000000000004E-2</v>
      </c>
      <c r="AB131" s="348">
        <f t="shared" si="12"/>
        <v>7.4400000000000008E-2</v>
      </c>
      <c r="AC131" s="347">
        <f t="shared" si="13"/>
        <v>3.7200000000000004E-2</v>
      </c>
      <c r="AD131" s="348">
        <f t="shared" si="14"/>
        <v>0.1109</v>
      </c>
      <c r="AH131" s="227">
        <v>13</v>
      </c>
      <c r="AI131" s="225">
        <f t="shared" si="15"/>
        <v>11.09</v>
      </c>
      <c r="AJ131" s="225">
        <f t="shared" si="16"/>
        <v>18.600000000000001</v>
      </c>
      <c r="AK131" s="225">
        <f t="shared" si="17"/>
        <v>7.44</v>
      </c>
      <c r="AL131" s="209">
        <f t="shared" si="3"/>
        <v>3.72</v>
      </c>
      <c r="AM131" s="209">
        <f t="shared" si="4"/>
        <v>7.44</v>
      </c>
      <c r="AN131" s="225">
        <f t="shared" si="18"/>
        <v>3.72</v>
      </c>
      <c r="AO131" s="209">
        <f t="shared" si="6"/>
        <v>11.09</v>
      </c>
    </row>
    <row r="132" spans="20:41" ht="20.100000000000001" customHeight="1" x14ac:dyDescent="0.25">
      <c r="W132" s="232">
        <f t="shared" si="7"/>
        <v>14</v>
      </c>
      <c r="X132" s="347">
        <f t="shared" si="8"/>
        <v>0.10619999999999999</v>
      </c>
      <c r="Y132" s="347">
        <f t="shared" si="9"/>
        <v>0.17800000000000002</v>
      </c>
      <c r="Z132" s="347">
        <f t="shared" si="10"/>
        <v>7.1199999999999999E-2</v>
      </c>
      <c r="AA132" s="348">
        <f t="shared" si="11"/>
        <v>3.56E-2</v>
      </c>
      <c r="AB132" s="348">
        <f t="shared" si="12"/>
        <v>7.1199999999999999E-2</v>
      </c>
      <c r="AC132" s="347">
        <f t="shared" si="13"/>
        <v>3.56E-2</v>
      </c>
      <c r="AD132" s="348">
        <f t="shared" si="14"/>
        <v>0.10619999999999999</v>
      </c>
      <c r="AH132" s="227">
        <v>14</v>
      </c>
      <c r="AI132" s="225">
        <f t="shared" si="15"/>
        <v>10.62</v>
      </c>
      <c r="AJ132" s="225">
        <f t="shared" si="16"/>
        <v>17.8</v>
      </c>
      <c r="AK132" s="225">
        <f t="shared" si="17"/>
        <v>7.12</v>
      </c>
      <c r="AL132" s="209">
        <f t="shared" si="3"/>
        <v>3.56</v>
      </c>
      <c r="AM132" s="209">
        <f t="shared" si="4"/>
        <v>7.12</v>
      </c>
      <c r="AN132" s="225">
        <f t="shared" si="18"/>
        <v>3.56</v>
      </c>
      <c r="AO132" s="209">
        <f t="shared" si="6"/>
        <v>10.62</v>
      </c>
    </row>
    <row r="133" spans="20:41" ht="20.100000000000001" customHeight="1" x14ac:dyDescent="0.25">
      <c r="W133" s="232">
        <f t="shared" si="7"/>
        <v>15</v>
      </c>
      <c r="X133" s="347">
        <f t="shared" si="8"/>
        <v>0.10150000000000001</v>
      </c>
      <c r="Y133" s="347">
        <f t="shared" si="9"/>
        <v>0.17</v>
      </c>
      <c r="Z133" s="347">
        <f t="shared" si="10"/>
        <v>6.8000000000000005E-2</v>
      </c>
      <c r="AA133" s="348">
        <f t="shared" si="11"/>
        <v>3.4000000000000002E-2</v>
      </c>
      <c r="AB133" s="348">
        <f t="shared" si="12"/>
        <v>6.8000000000000005E-2</v>
      </c>
      <c r="AC133" s="347">
        <f t="shared" si="13"/>
        <v>3.4000000000000002E-2</v>
      </c>
      <c r="AD133" s="348">
        <f t="shared" si="14"/>
        <v>0.10150000000000001</v>
      </c>
      <c r="AH133" s="227">
        <v>15</v>
      </c>
      <c r="AI133" s="225">
        <f t="shared" si="15"/>
        <v>10.15</v>
      </c>
      <c r="AJ133" s="225">
        <f t="shared" si="16"/>
        <v>17</v>
      </c>
      <c r="AK133" s="225">
        <f t="shared" si="17"/>
        <v>6.8000000000000007</v>
      </c>
      <c r="AL133" s="209">
        <f t="shared" si="3"/>
        <v>3.4000000000000004</v>
      </c>
      <c r="AM133" s="209">
        <f t="shared" si="4"/>
        <v>6.8000000000000007</v>
      </c>
      <c r="AN133" s="225">
        <f t="shared" si="18"/>
        <v>3.4000000000000004</v>
      </c>
      <c r="AO133" s="209">
        <f t="shared" si="6"/>
        <v>10.15</v>
      </c>
    </row>
    <row r="134" spans="20:41" ht="20.100000000000001" customHeight="1" x14ac:dyDescent="0.25">
      <c r="W134" s="232">
        <f t="shared" si="7"/>
        <v>16</v>
      </c>
      <c r="X134" s="347">
        <f t="shared" si="8"/>
        <v>9.6799999999999997E-2</v>
      </c>
      <c r="Y134" s="347">
        <f t="shared" si="9"/>
        <v>0.16200000000000001</v>
      </c>
      <c r="Z134" s="347">
        <f t="shared" si="10"/>
        <v>6.480000000000001E-2</v>
      </c>
      <c r="AA134" s="348">
        <f t="shared" si="11"/>
        <v>3.2400000000000005E-2</v>
      </c>
      <c r="AB134" s="348">
        <f t="shared" si="12"/>
        <v>6.480000000000001E-2</v>
      </c>
      <c r="AC134" s="347">
        <f t="shared" si="13"/>
        <v>3.2400000000000005E-2</v>
      </c>
      <c r="AD134" s="348">
        <f t="shared" si="14"/>
        <v>9.6799999999999997E-2</v>
      </c>
      <c r="AH134" s="227">
        <v>16</v>
      </c>
      <c r="AI134" s="225">
        <f t="shared" si="15"/>
        <v>9.68</v>
      </c>
      <c r="AJ134" s="225">
        <f t="shared" si="16"/>
        <v>16.2</v>
      </c>
      <c r="AK134" s="225">
        <f t="shared" si="17"/>
        <v>6.48</v>
      </c>
      <c r="AL134" s="209">
        <f t="shared" si="3"/>
        <v>3.24</v>
      </c>
      <c r="AM134" s="209">
        <f t="shared" si="4"/>
        <v>6.48</v>
      </c>
      <c r="AN134" s="225">
        <f t="shared" si="18"/>
        <v>3.24</v>
      </c>
      <c r="AO134" s="209">
        <f t="shared" si="6"/>
        <v>9.68</v>
      </c>
    </row>
    <row r="135" spans="20:41" ht="20.100000000000001" customHeight="1" x14ac:dyDescent="0.25">
      <c r="W135" s="232">
        <f t="shared" si="7"/>
        <v>17</v>
      </c>
      <c r="X135" s="347">
        <f t="shared" si="8"/>
        <v>9.2100000000000015E-2</v>
      </c>
      <c r="Y135" s="347">
        <f t="shared" si="9"/>
        <v>0.154</v>
      </c>
      <c r="Z135" s="347">
        <f t="shared" si="10"/>
        <v>6.1600000000000002E-2</v>
      </c>
      <c r="AA135" s="348">
        <f t="shared" si="11"/>
        <v>3.0800000000000001E-2</v>
      </c>
      <c r="AB135" s="348">
        <f t="shared" si="12"/>
        <v>6.1600000000000002E-2</v>
      </c>
      <c r="AC135" s="347">
        <f t="shared" si="13"/>
        <v>3.0800000000000001E-2</v>
      </c>
      <c r="AD135" s="348">
        <f t="shared" si="14"/>
        <v>9.2100000000000015E-2</v>
      </c>
      <c r="AH135" s="227">
        <v>17</v>
      </c>
      <c r="AI135" s="225">
        <f t="shared" si="15"/>
        <v>9.2100000000000009</v>
      </c>
      <c r="AJ135" s="225">
        <f t="shared" si="16"/>
        <v>15.399999999999999</v>
      </c>
      <c r="AK135" s="225">
        <f t="shared" si="17"/>
        <v>6.16</v>
      </c>
      <c r="AL135" s="209">
        <f t="shared" si="3"/>
        <v>3.08</v>
      </c>
      <c r="AM135" s="209">
        <f t="shared" si="4"/>
        <v>6.16</v>
      </c>
      <c r="AN135" s="225">
        <f t="shared" si="18"/>
        <v>3.08</v>
      </c>
      <c r="AO135" s="209">
        <f t="shared" si="6"/>
        <v>9.2100000000000009</v>
      </c>
    </row>
    <row r="136" spans="20:41" ht="20.100000000000001" customHeight="1" x14ac:dyDescent="0.25">
      <c r="W136" s="232">
        <f t="shared" si="7"/>
        <v>18</v>
      </c>
      <c r="X136" s="347">
        <f t="shared" si="8"/>
        <v>8.7400000000000005E-2</v>
      </c>
      <c r="Y136" s="347">
        <f t="shared" si="9"/>
        <v>0.14599999999999999</v>
      </c>
      <c r="Z136" s="347">
        <f t="shared" si="10"/>
        <v>5.8400000000000001E-2</v>
      </c>
      <c r="AA136" s="348">
        <f t="shared" si="11"/>
        <v>2.92E-2</v>
      </c>
      <c r="AB136" s="348">
        <f t="shared" si="12"/>
        <v>5.8400000000000001E-2</v>
      </c>
      <c r="AC136" s="347">
        <f t="shared" si="13"/>
        <v>2.92E-2</v>
      </c>
      <c r="AD136" s="348">
        <f t="shared" si="14"/>
        <v>8.7400000000000005E-2</v>
      </c>
      <c r="AH136" s="227">
        <v>18</v>
      </c>
      <c r="AI136" s="225">
        <f t="shared" si="15"/>
        <v>8.74</v>
      </c>
      <c r="AJ136" s="225">
        <f t="shared" si="16"/>
        <v>14.6</v>
      </c>
      <c r="AK136" s="225">
        <f t="shared" si="17"/>
        <v>5.84</v>
      </c>
      <c r="AL136" s="209">
        <f t="shared" si="3"/>
        <v>2.92</v>
      </c>
      <c r="AM136" s="209">
        <f t="shared" si="4"/>
        <v>5.84</v>
      </c>
      <c r="AN136" s="225">
        <f t="shared" si="18"/>
        <v>2.92</v>
      </c>
      <c r="AO136" s="209">
        <f t="shared" si="6"/>
        <v>8.74</v>
      </c>
    </row>
    <row r="137" spans="20:41" ht="20.100000000000001" customHeight="1" x14ac:dyDescent="0.25">
      <c r="W137" s="232">
        <f t="shared" si="7"/>
        <v>19</v>
      </c>
      <c r="X137" s="347">
        <f t="shared" si="8"/>
        <v>8.2699999999999996E-2</v>
      </c>
      <c r="Y137" s="347">
        <f t="shared" si="9"/>
        <v>0.13800000000000001</v>
      </c>
      <c r="Z137" s="347">
        <f t="shared" si="10"/>
        <v>5.5200000000000006E-2</v>
      </c>
      <c r="AA137" s="348">
        <f t="shared" si="11"/>
        <v>2.7600000000000003E-2</v>
      </c>
      <c r="AB137" s="348">
        <f t="shared" si="12"/>
        <v>5.5200000000000006E-2</v>
      </c>
      <c r="AC137" s="347">
        <f t="shared" si="13"/>
        <v>2.7600000000000003E-2</v>
      </c>
      <c r="AD137" s="348">
        <f t="shared" si="14"/>
        <v>8.2699999999999996E-2</v>
      </c>
      <c r="AH137" s="227">
        <v>19</v>
      </c>
      <c r="AI137" s="225">
        <f t="shared" si="15"/>
        <v>8.27</v>
      </c>
      <c r="AJ137" s="225">
        <f t="shared" si="16"/>
        <v>13.8</v>
      </c>
      <c r="AK137" s="225">
        <f t="shared" si="17"/>
        <v>5.5200000000000005</v>
      </c>
      <c r="AL137" s="209">
        <f t="shared" si="3"/>
        <v>2.7600000000000002</v>
      </c>
      <c r="AM137" s="209">
        <f t="shared" si="4"/>
        <v>5.5200000000000005</v>
      </c>
      <c r="AN137" s="225">
        <f t="shared" si="18"/>
        <v>2.7600000000000002</v>
      </c>
      <c r="AO137" s="209">
        <f t="shared" si="6"/>
        <v>8.27</v>
      </c>
    </row>
    <row r="138" spans="20:41" ht="20.100000000000001" customHeight="1" x14ac:dyDescent="0.25">
      <c r="T138" s="222" t="str">
        <f>IF(P147&gt;0.01,"Reduzir o número de casas decimais","")</f>
        <v/>
      </c>
      <c r="U138" s="222"/>
      <c r="W138" s="232">
        <f t="shared" si="7"/>
        <v>20</v>
      </c>
      <c r="X138" s="347">
        <f t="shared" si="8"/>
        <v>7.8E-2</v>
      </c>
      <c r="Y138" s="347">
        <f t="shared" si="9"/>
        <v>0.13</v>
      </c>
      <c r="Z138" s="347">
        <f t="shared" si="10"/>
        <v>5.2000000000000005E-2</v>
      </c>
      <c r="AA138" s="348">
        <f t="shared" si="11"/>
        <v>2.6000000000000002E-2</v>
      </c>
      <c r="AB138" s="348">
        <f t="shared" si="12"/>
        <v>5.2000000000000005E-2</v>
      </c>
      <c r="AC138" s="347">
        <f t="shared" si="13"/>
        <v>2.6000000000000002E-2</v>
      </c>
      <c r="AD138" s="348">
        <f t="shared" si="14"/>
        <v>7.8E-2</v>
      </c>
      <c r="AH138" s="227">
        <v>20</v>
      </c>
      <c r="AI138" s="225">
        <f t="shared" si="15"/>
        <v>7.8</v>
      </c>
      <c r="AJ138" s="225">
        <f t="shared" si="16"/>
        <v>13</v>
      </c>
      <c r="AK138" s="225">
        <f t="shared" si="17"/>
        <v>5.2</v>
      </c>
      <c r="AL138" s="209">
        <f t="shared" si="3"/>
        <v>2.6</v>
      </c>
      <c r="AM138" s="209">
        <f t="shared" si="4"/>
        <v>5.2</v>
      </c>
      <c r="AN138" s="225">
        <f t="shared" si="18"/>
        <v>2.6</v>
      </c>
      <c r="AO138" s="209">
        <f t="shared" si="6"/>
        <v>7.8</v>
      </c>
    </row>
    <row r="139" spans="20:41" ht="20.100000000000001" customHeight="1" x14ac:dyDescent="0.25">
      <c r="W139" s="232">
        <f t="shared" si="7"/>
        <v>21</v>
      </c>
      <c r="X139" s="347">
        <f t="shared" si="8"/>
        <v>7.0199999999999999E-2</v>
      </c>
      <c r="Y139" s="347">
        <f t="shared" si="9"/>
        <v>0.11699999999999999</v>
      </c>
      <c r="Z139" s="347">
        <f t="shared" si="10"/>
        <v>4.6799999999999994E-2</v>
      </c>
      <c r="AA139" s="348">
        <f t="shared" si="11"/>
        <v>2.3399999999999997E-2</v>
      </c>
      <c r="AB139" s="348">
        <f t="shared" si="12"/>
        <v>4.6799999999999994E-2</v>
      </c>
      <c r="AC139" s="347">
        <f t="shared" si="13"/>
        <v>2.3399999999999997E-2</v>
      </c>
      <c r="AD139" s="348">
        <f t="shared" si="14"/>
        <v>7.0199999999999999E-2</v>
      </c>
      <c r="AH139" s="227">
        <v>21</v>
      </c>
      <c r="AI139" s="225">
        <f t="shared" ref="AI139:AI148" si="19">7.8-(AH139-20)*7.8/10</f>
        <v>7.02</v>
      </c>
      <c r="AJ139" s="225">
        <f t="shared" ref="AJ139:AJ148" si="20">13-((AH139-20)*(13/10))</f>
        <v>11.7</v>
      </c>
      <c r="AK139" s="225">
        <f t="shared" ref="AK139:AK148" si="21">5.2-(AH139-20)*5.2/10</f>
        <v>4.68</v>
      </c>
      <c r="AL139" s="209">
        <f t="shared" si="3"/>
        <v>2.34</v>
      </c>
      <c r="AM139" s="209">
        <f t="shared" si="4"/>
        <v>4.68</v>
      </c>
      <c r="AN139" s="225">
        <f t="shared" ref="AN139:AN148" si="22">2.6-(AH139-20)*2.6/10</f>
        <v>2.34</v>
      </c>
      <c r="AO139" s="209">
        <f t="shared" si="6"/>
        <v>7.02</v>
      </c>
    </row>
    <row r="140" spans="20:41" ht="20.100000000000001" customHeight="1" x14ac:dyDescent="0.25">
      <c r="W140" s="232">
        <f t="shared" si="7"/>
        <v>22</v>
      </c>
      <c r="X140" s="347">
        <f t="shared" si="8"/>
        <v>6.2400000000000004E-2</v>
      </c>
      <c r="Y140" s="347">
        <f t="shared" si="9"/>
        <v>0.10400000000000001</v>
      </c>
      <c r="Z140" s="347">
        <f t="shared" si="10"/>
        <v>4.1599999999999998E-2</v>
      </c>
      <c r="AA140" s="348">
        <f t="shared" si="11"/>
        <v>2.0799999999999999E-2</v>
      </c>
      <c r="AB140" s="348">
        <f t="shared" si="12"/>
        <v>4.1599999999999998E-2</v>
      </c>
      <c r="AC140" s="347">
        <f t="shared" si="13"/>
        <v>2.0799999999999999E-2</v>
      </c>
      <c r="AD140" s="348">
        <f t="shared" si="14"/>
        <v>6.2400000000000004E-2</v>
      </c>
      <c r="AH140" s="227">
        <v>22</v>
      </c>
      <c r="AI140" s="225">
        <f t="shared" si="19"/>
        <v>6.24</v>
      </c>
      <c r="AJ140" s="225">
        <f t="shared" si="20"/>
        <v>10.4</v>
      </c>
      <c r="AK140" s="225">
        <f t="shared" si="21"/>
        <v>4.16</v>
      </c>
      <c r="AL140" s="209">
        <f t="shared" si="3"/>
        <v>2.08</v>
      </c>
      <c r="AM140" s="209">
        <f t="shared" si="4"/>
        <v>4.16</v>
      </c>
      <c r="AN140" s="225">
        <f t="shared" si="22"/>
        <v>2.08</v>
      </c>
      <c r="AO140" s="209">
        <f t="shared" si="6"/>
        <v>6.24</v>
      </c>
    </row>
    <row r="141" spans="20:41" ht="20.100000000000001" customHeight="1" x14ac:dyDescent="0.25">
      <c r="W141" s="232">
        <f t="shared" si="7"/>
        <v>23</v>
      </c>
      <c r="X141" s="347">
        <f t="shared" si="8"/>
        <v>5.4600000000000003E-2</v>
      </c>
      <c r="Y141" s="347">
        <f t="shared" si="9"/>
        <v>9.0999999999999998E-2</v>
      </c>
      <c r="Z141" s="347">
        <f t="shared" si="10"/>
        <v>3.6400000000000002E-2</v>
      </c>
      <c r="AA141" s="348">
        <f t="shared" si="11"/>
        <v>1.8200000000000001E-2</v>
      </c>
      <c r="AB141" s="348">
        <f t="shared" si="12"/>
        <v>3.6400000000000002E-2</v>
      </c>
      <c r="AC141" s="347">
        <f t="shared" si="13"/>
        <v>1.8200000000000001E-2</v>
      </c>
      <c r="AD141" s="348">
        <f t="shared" si="14"/>
        <v>5.4600000000000003E-2</v>
      </c>
      <c r="AH141" s="227">
        <v>23</v>
      </c>
      <c r="AI141" s="225">
        <f t="shared" si="19"/>
        <v>5.46</v>
      </c>
      <c r="AJ141" s="225">
        <f t="shared" si="20"/>
        <v>9.1</v>
      </c>
      <c r="AK141" s="225">
        <f t="shared" si="21"/>
        <v>3.64</v>
      </c>
      <c r="AL141" s="209">
        <f t="shared" si="3"/>
        <v>1.82</v>
      </c>
      <c r="AM141" s="209">
        <f t="shared" si="4"/>
        <v>3.64</v>
      </c>
      <c r="AN141" s="225">
        <f t="shared" si="22"/>
        <v>1.82</v>
      </c>
      <c r="AO141" s="209">
        <f t="shared" si="6"/>
        <v>5.46</v>
      </c>
    </row>
    <row r="142" spans="20:41" ht="20.100000000000001" customHeight="1" x14ac:dyDescent="0.25">
      <c r="W142" s="232">
        <f t="shared" si="7"/>
        <v>24</v>
      </c>
      <c r="X142" s="347">
        <f t="shared" si="8"/>
        <v>4.6799999999999994E-2</v>
      </c>
      <c r="Y142" s="347">
        <f t="shared" si="9"/>
        <v>7.8E-2</v>
      </c>
      <c r="Z142" s="347">
        <f t="shared" si="10"/>
        <v>3.1200000000000002E-2</v>
      </c>
      <c r="AA142" s="348">
        <f t="shared" si="11"/>
        <v>1.5600000000000001E-2</v>
      </c>
      <c r="AB142" s="348">
        <f t="shared" si="12"/>
        <v>3.1200000000000002E-2</v>
      </c>
      <c r="AC142" s="347">
        <f t="shared" si="13"/>
        <v>1.5600000000000001E-2</v>
      </c>
      <c r="AD142" s="348">
        <f t="shared" si="14"/>
        <v>4.6799999999999994E-2</v>
      </c>
      <c r="AH142" s="227">
        <v>24</v>
      </c>
      <c r="AI142" s="225">
        <f t="shared" si="19"/>
        <v>4.68</v>
      </c>
      <c r="AJ142" s="225">
        <f t="shared" si="20"/>
        <v>7.8</v>
      </c>
      <c r="AK142" s="225">
        <f t="shared" si="21"/>
        <v>3.12</v>
      </c>
      <c r="AL142" s="209">
        <f t="shared" si="3"/>
        <v>1.56</v>
      </c>
      <c r="AM142" s="209">
        <f t="shared" si="4"/>
        <v>3.12</v>
      </c>
      <c r="AN142" s="225">
        <f t="shared" si="22"/>
        <v>1.56</v>
      </c>
      <c r="AO142" s="209">
        <f t="shared" si="6"/>
        <v>4.68</v>
      </c>
    </row>
    <row r="143" spans="20:41" ht="20.100000000000001" customHeight="1" x14ac:dyDescent="0.25">
      <c r="W143" s="232">
        <f t="shared" si="7"/>
        <v>25</v>
      </c>
      <c r="X143" s="347">
        <f t="shared" si="8"/>
        <v>3.9E-2</v>
      </c>
      <c r="Y143" s="347">
        <f t="shared" si="9"/>
        <v>6.5000000000000002E-2</v>
      </c>
      <c r="Z143" s="347">
        <f t="shared" si="10"/>
        <v>2.6000000000000002E-2</v>
      </c>
      <c r="AA143" s="348">
        <f t="shared" si="11"/>
        <v>1.3000000000000001E-2</v>
      </c>
      <c r="AB143" s="348">
        <f t="shared" si="12"/>
        <v>2.6000000000000002E-2</v>
      </c>
      <c r="AC143" s="347">
        <f t="shared" si="13"/>
        <v>1.3000000000000001E-2</v>
      </c>
      <c r="AD143" s="348">
        <f t="shared" si="14"/>
        <v>3.9E-2</v>
      </c>
      <c r="AH143" s="227">
        <v>25</v>
      </c>
      <c r="AI143" s="225">
        <f t="shared" si="19"/>
        <v>3.9</v>
      </c>
      <c r="AJ143" s="225">
        <f t="shared" si="20"/>
        <v>6.5</v>
      </c>
      <c r="AK143" s="225">
        <f t="shared" si="21"/>
        <v>2.6</v>
      </c>
      <c r="AL143" s="209">
        <f t="shared" si="3"/>
        <v>1.3</v>
      </c>
      <c r="AM143" s="209">
        <f t="shared" si="4"/>
        <v>2.6</v>
      </c>
      <c r="AN143" s="225">
        <f t="shared" si="22"/>
        <v>1.3</v>
      </c>
      <c r="AO143" s="209">
        <f t="shared" si="6"/>
        <v>3.9</v>
      </c>
    </row>
    <row r="144" spans="20:41" ht="20.100000000000001" customHeight="1" x14ac:dyDescent="0.25">
      <c r="W144" s="232">
        <f t="shared" si="7"/>
        <v>26</v>
      </c>
      <c r="X144" s="347">
        <f t="shared" si="8"/>
        <v>3.1200000000000002E-2</v>
      </c>
      <c r="Y144" s="347">
        <f t="shared" si="9"/>
        <v>5.1999999999999991E-2</v>
      </c>
      <c r="Z144" s="347">
        <f t="shared" si="10"/>
        <v>2.0799999999999999E-2</v>
      </c>
      <c r="AA144" s="348">
        <f t="shared" si="11"/>
        <v>1.04E-2</v>
      </c>
      <c r="AB144" s="348">
        <f t="shared" si="12"/>
        <v>2.0799999999999999E-2</v>
      </c>
      <c r="AC144" s="347">
        <f t="shared" si="13"/>
        <v>1.04E-2</v>
      </c>
      <c r="AD144" s="348">
        <f t="shared" si="14"/>
        <v>3.1200000000000002E-2</v>
      </c>
      <c r="AH144" s="227">
        <v>26</v>
      </c>
      <c r="AI144" s="225">
        <f t="shared" si="19"/>
        <v>3.12</v>
      </c>
      <c r="AJ144" s="225">
        <f t="shared" si="20"/>
        <v>5.1999999999999993</v>
      </c>
      <c r="AK144" s="225">
        <f t="shared" si="21"/>
        <v>2.08</v>
      </c>
      <c r="AL144" s="209">
        <f t="shared" si="3"/>
        <v>1.04</v>
      </c>
      <c r="AM144" s="209">
        <f t="shared" si="4"/>
        <v>2.08</v>
      </c>
      <c r="AN144" s="225">
        <f t="shared" si="22"/>
        <v>1.04</v>
      </c>
      <c r="AO144" s="209">
        <f t="shared" si="6"/>
        <v>3.12</v>
      </c>
    </row>
    <row r="145" spans="23:41" ht="20.100000000000001" customHeight="1" x14ac:dyDescent="0.25">
      <c r="W145" s="232">
        <f t="shared" si="7"/>
        <v>27</v>
      </c>
      <c r="X145" s="347">
        <f t="shared" si="8"/>
        <v>2.3399999999999997E-2</v>
      </c>
      <c r="Y145" s="347">
        <f t="shared" si="9"/>
        <v>3.9000000000000007E-2</v>
      </c>
      <c r="Z145" s="347">
        <f t="shared" si="10"/>
        <v>1.5600000000000004E-2</v>
      </c>
      <c r="AA145" s="348">
        <f t="shared" si="11"/>
        <v>7.8000000000000022E-3</v>
      </c>
      <c r="AB145" s="348">
        <f t="shared" si="12"/>
        <v>1.5600000000000004E-2</v>
      </c>
      <c r="AC145" s="347">
        <f t="shared" si="13"/>
        <v>7.8000000000000022E-3</v>
      </c>
      <c r="AD145" s="348">
        <f t="shared" si="14"/>
        <v>2.3399999999999997E-2</v>
      </c>
      <c r="AH145" s="227">
        <v>27</v>
      </c>
      <c r="AI145" s="225">
        <f t="shared" si="19"/>
        <v>2.34</v>
      </c>
      <c r="AJ145" s="225">
        <f t="shared" si="20"/>
        <v>3.9000000000000004</v>
      </c>
      <c r="AK145" s="225">
        <f t="shared" si="21"/>
        <v>1.5600000000000005</v>
      </c>
      <c r="AL145" s="209">
        <f t="shared" si="3"/>
        <v>0.78000000000000025</v>
      </c>
      <c r="AM145" s="209">
        <f t="shared" si="4"/>
        <v>1.5600000000000005</v>
      </c>
      <c r="AN145" s="225">
        <f t="shared" si="22"/>
        <v>0.78000000000000025</v>
      </c>
      <c r="AO145" s="209">
        <f t="shared" si="6"/>
        <v>2.34</v>
      </c>
    </row>
    <row r="146" spans="23:41" ht="20.100000000000001" customHeight="1" x14ac:dyDescent="0.25">
      <c r="W146" s="232">
        <f t="shared" si="7"/>
        <v>28</v>
      </c>
      <c r="X146" s="347">
        <f t="shared" si="8"/>
        <v>1.5599999999999996E-2</v>
      </c>
      <c r="Y146" s="347">
        <f t="shared" si="9"/>
        <v>2.5999999999999995E-2</v>
      </c>
      <c r="Z146" s="347">
        <f t="shared" si="10"/>
        <v>1.04E-2</v>
      </c>
      <c r="AA146" s="348">
        <f t="shared" si="11"/>
        <v>5.1999999999999998E-3</v>
      </c>
      <c r="AB146" s="348">
        <f t="shared" si="12"/>
        <v>1.04E-2</v>
      </c>
      <c r="AC146" s="347">
        <f t="shared" si="13"/>
        <v>5.1999999999999998E-3</v>
      </c>
      <c r="AD146" s="348">
        <f t="shared" si="14"/>
        <v>1.5599999999999996E-2</v>
      </c>
      <c r="AH146" s="227">
        <v>28</v>
      </c>
      <c r="AI146" s="225">
        <f t="shared" si="19"/>
        <v>1.5599999999999996</v>
      </c>
      <c r="AJ146" s="225">
        <f t="shared" si="20"/>
        <v>2.5999999999999996</v>
      </c>
      <c r="AK146" s="225">
        <f t="shared" si="21"/>
        <v>1.04</v>
      </c>
      <c r="AL146" s="209">
        <f t="shared" si="3"/>
        <v>0.52</v>
      </c>
      <c r="AM146" s="209">
        <f t="shared" si="4"/>
        <v>1.04</v>
      </c>
      <c r="AN146" s="225">
        <f t="shared" si="22"/>
        <v>0.52</v>
      </c>
      <c r="AO146" s="209">
        <f t="shared" si="6"/>
        <v>1.5599999999999996</v>
      </c>
    </row>
    <row r="147" spans="23:41" ht="20.100000000000001" customHeight="1" x14ac:dyDescent="0.25">
      <c r="W147" s="232">
        <f t="shared" si="7"/>
        <v>29</v>
      </c>
      <c r="X147" s="347">
        <f t="shared" si="8"/>
        <v>7.7999999999999936E-3</v>
      </c>
      <c r="Y147" s="347">
        <f t="shared" si="9"/>
        <v>1.2999999999999989E-2</v>
      </c>
      <c r="Z147" s="347">
        <f t="shared" si="10"/>
        <v>5.1999999999999954E-3</v>
      </c>
      <c r="AA147" s="348">
        <f t="shared" si="11"/>
        <v>2.5999999999999977E-3</v>
      </c>
      <c r="AB147" s="348">
        <f t="shared" si="12"/>
        <v>5.1999999999999954E-3</v>
      </c>
      <c r="AC147" s="347">
        <f t="shared" si="13"/>
        <v>2.5999999999999977E-3</v>
      </c>
      <c r="AD147" s="348">
        <f t="shared" si="14"/>
        <v>7.7999999999999936E-3</v>
      </c>
      <c r="AH147" s="227">
        <v>29</v>
      </c>
      <c r="AI147" s="225">
        <f t="shared" si="19"/>
        <v>0.77999999999999936</v>
      </c>
      <c r="AJ147" s="225">
        <f t="shared" si="20"/>
        <v>1.2999999999999989</v>
      </c>
      <c r="AK147" s="225">
        <f t="shared" si="21"/>
        <v>0.51999999999999957</v>
      </c>
      <c r="AL147" s="209">
        <f t="shared" si="3"/>
        <v>0.25999999999999979</v>
      </c>
      <c r="AM147" s="209">
        <f t="shared" si="4"/>
        <v>0.51999999999999957</v>
      </c>
      <c r="AN147" s="225">
        <f t="shared" si="22"/>
        <v>0.25999999999999979</v>
      </c>
      <c r="AO147" s="209">
        <f t="shared" si="6"/>
        <v>0.77999999999999936</v>
      </c>
    </row>
    <row r="148" spans="23:41" ht="20.100000000000001" customHeight="1" x14ac:dyDescent="0.25">
      <c r="W148" s="232">
        <f t="shared" si="7"/>
        <v>30</v>
      </c>
      <c r="X148" s="347">
        <f t="shared" si="8"/>
        <v>0</v>
      </c>
      <c r="Y148" s="347">
        <f t="shared" si="9"/>
        <v>0</v>
      </c>
      <c r="Z148" s="347">
        <f t="shared" si="10"/>
        <v>0</v>
      </c>
      <c r="AA148" s="348">
        <f t="shared" si="11"/>
        <v>0</v>
      </c>
      <c r="AB148" s="348">
        <f t="shared" si="12"/>
        <v>0</v>
      </c>
      <c r="AC148" s="347">
        <f t="shared" si="13"/>
        <v>0</v>
      </c>
      <c r="AD148" s="348">
        <f t="shared" si="14"/>
        <v>0</v>
      </c>
      <c r="AH148" s="227">
        <v>30</v>
      </c>
      <c r="AI148" s="225">
        <f t="shared" si="19"/>
        <v>0</v>
      </c>
      <c r="AJ148" s="225">
        <f t="shared" si="20"/>
        <v>0</v>
      </c>
      <c r="AK148" s="225">
        <f t="shared" si="21"/>
        <v>0</v>
      </c>
      <c r="AL148" s="209">
        <f t="shared" si="3"/>
        <v>0</v>
      </c>
      <c r="AM148" s="209">
        <f t="shared" si="4"/>
        <v>0</v>
      </c>
      <c r="AN148" s="225">
        <f t="shared" si="22"/>
        <v>0</v>
      </c>
      <c r="AO148" s="209">
        <f t="shared" si="6"/>
        <v>0</v>
      </c>
    </row>
    <row r="149" spans="23:41" ht="20.100000000000001" customHeight="1" x14ac:dyDescent="0.25">
      <c r="W149" s="232">
        <f t="shared" si="7"/>
        <v>31</v>
      </c>
      <c r="X149" s="347">
        <f t="shared" si="8"/>
        <v>0</v>
      </c>
      <c r="Y149" s="347">
        <f t="shared" si="9"/>
        <v>0</v>
      </c>
      <c r="Z149" s="347">
        <f t="shared" si="10"/>
        <v>0</v>
      </c>
      <c r="AA149" s="348">
        <f t="shared" si="11"/>
        <v>0</v>
      </c>
      <c r="AB149" s="348">
        <f t="shared" si="12"/>
        <v>0</v>
      </c>
      <c r="AC149" s="347">
        <f t="shared" si="13"/>
        <v>0</v>
      </c>
      <c r="AD149" s="348">
        <f t="shared" si="14"/>
        <v>0</v>
      </c>
      <c r="AH149" s="227">
        <v>31</v>
      </c>
      <c r="AI149" s="209">
        <v>0</v>
      </c>
      <c r="AJ149" s="225">
        <v>0</v>
      </c>
      <c r="AK149" s="209">
        <v>0</v>
      </c>
      <c r="AL149" s="209">
        <f t="shared" si="3"/>
        <v>0</v>
      </c>
      <c r="AM149" s="209">
        <f t="shared" si="4"/>
        <v>0</v>
      </c>
      <c r="AN149" s="209">
        <v>0</v>
      </c>
      <c r="AO149" s="209">
        <f t="shared" si="6"/>
        <v>0</v>
      </c>
    </row>
    <row r="150" spans="23:41" ht="20.100000000000001" customHeight="1" x14ac:dyDescent="0.25">
      <c r="W150" s="232">
        <f t="shared" si="7"/>
        <v>32</v>
      </c>
      <c r="X150" s="347">
        <f t="shared" si="8"/>
        <v>0</v>
      </c>
      <c r="Y150" s="347">
        <f t="shared" si="9"/>
        <v>0</v>
      </c>
      <c r="Z150" s="347">
        <f t="shared" si="10"/>
        <v>0</v>
      </c>
      <c r="AA150" s="348">
        <f t="shared" si="11"/>
        <v>0</v>
      </c>
      <c r="AB150" s="348">
        <f t="shared" si="12"/>
        <v>0</v>
      </c>
      <c r="AC150" s="347">
        <f t="shared" si="13"/>
        <v>0</v>
      </c>
      <c r="AD150" s="348">
        <f t="shared" si="14"/>
        <v>0</v>
      </c>
      <c r="AH150" s="227">
        <v>32</v>
      </c>
      <c r="AI150" s="209">
        <v>0</v>
      </c>
      <c r="AJ150" s="225">
        <v>0</v>
      </c>
      <c r="AK150" s="209">
        <v>0</v>
      </c>
      <c r="AL150" s="209">
        <f t="shared" ref="AL150:AL181" si="23">AN150</f>
        <v>0</v>
      </c>
      <c r="AM150" s="209">
        <f t="shared" ref="AM150:AM181" si="24">AK150</f>
        <v>0</v>
      </c>
      <c r="AN150" s="209">
        <v>0</v>
      </c>
      <c r="AO150" s="209">
        <f t="shared" ref="AO150:AO181" si="25">AI150</f>
        <v>0</v>
      </c>
    </row>
    <row r="151" spans="23:41" ht="20.100000000000001" customHeight="1" x14ac:dyDescent="0.25">
      <c r="W151" s="232">
        <f t="shared" ref="W151:W182" si="26">AH151</f>
        <v>33</v>
      </c>
      <c r="X151" s="347">
        <f t="shared" ref="X151:X182" si="27">AI151/100</f>
        <v>0</v>
      </c>
      <c r="Y151" s="347">
        <f t="shared" ref="Y151:Y182" si="28">AJ151/100</f>
        <v>0</v>
      </c>
      <c r="Z151" s="347">
        <f t="shared" ref="Z151:Z182" si="29">AK151/100</f>
        <v>0</v>
      </c>
      <c r="AA151" s="348">
        <f t="shared" ref="AA151:AA182" si="30">AC151</f>
        <v>0</v>
      </c>
      <c r="AB151" s="348">
        <f t="shared" ref="AB151:AB182" si="31">Z151</f>
        <v>0</v>
      </c>
      <c r="AC151" s="347">
        <f t="shared" ref="AC151:AC182" si="32">AN151/100</f>
        <v>0</v>
      </c>
      <c r="AD151" s="348">
        <f t="shared" ref="AD151:AD182" si="33">X151</f>
        <v>0</v>
      </c>
      <c r="AH151" s="227">
        <v>33</v>
      </c>
      <c r="AI151" s="209">
        <v>0</v>
      </c>
      <c r="AJ151" s="225">
        <v>0</v>
      </c>
      <c r="AK151" s="209">
        <v>0</v>
      </c>
      <c r="AL151" s="209">
        <f t="shared" si="23"/>
        <v>0</v>
      </c>
      <c r="AM151" s="209">
        <f t="shared" si="24"/>
        <v>0</v>
      </c>
      <c r="AN151" s="209">
        <v>0</v>
      </c>
      <c r="AO151" s="209">
        <f t="shared" si="25"/>
        <v>0</v>
      </c>
    </row>
    <row r="152" spans="23:41" ht="20.100000000000001" customHeight="1" x14ac:dyDescent="0.25">
      <c r="W152" s="232">
        <f t="shared" si="26"/>
        <v>34</v>
      </c>
      <c r="X152" s="347">
        <f t="shared" si="27"/>
        <v>0</v>
      </c>
      <c r="Y152" s="347">
        <f t="shared" si="28"/>
        <v>0</v>
      </c>
      <c r="Z152" s="347">
        <f t="shared" si="29"/>
        <v>0</v>
      </c>
      <c r="AA152" s="348">
        <f t="shared" si="30"/>
        <v>0</v>
      </c>
      <c r="AB152" s="348">
        <f t="shared" si="31"/>
        <v>0</v>
      </c>
      <c r="AC152" s="347">
        <f t="shared" si="32"/>
        <v>0</v>
      </c>
      <c r="AD152" s="348">
        <f t="shared" si="33"/>
        <v>0</v>
      </c>
      <c r="AH152" s="227">
        <v>34</v>
      </c>
      <c r="AI152" s="209">
        <v>0</v>
      </c>
      <c r="AJ152" s="225">
        <v>0</v>
      </c>
      <c r="AK152" s="209">
        <v>0</v>
      </c>
      <c r="AL152" s="209">
        <f t="shared" si="23"/>
        <v>0</v>
      </c>
      <c r="AM152" s="209">
        <f t="shared" si="24"/>
        <v>0</v>
      </c>
      <c r="AN152" s="209">
        <v>0</v>
      </c>
      <c r="AO152" s="209">
        <f t="shared" si="25"/>
        <v>0</v>
      </c>
    </row>
    <row r="153" spans="23:41" ht="20.100000000000001" customHeight="1" x14ac:dyDescent="0.25">
      <c r="W153" s="232">
        <f t="shared" si="26"/>
        <v>35</v>
      </c>
      <c r="X153" s="347">
        <f t="shared" si="27"/>
        <v>0</v>
      </c>
      <c r="Y153" s="347">
        <f t="shared" si="28"/>
        <v>0</v>
      </c>
      <c r="Z153" s="347">
        <f t="shared" si="29"/>
        <v>0</v>
      </c>
      <c r="AA153" s="348">
        <f t="shared" si="30"/>
        <v>0</v>
      </c>
      <c r="AB153" s="348">
        <f t="shared" si="31"/>
        <v>0</v>
      </c>
      <c r="AC153" s="347">
        <f t="shared" si="32"/>
        <v>0</v>
      </c>
      <c r="AD153" s="348">
        <f t="shared" si="33"/>
        <v>0</v>
      </c>
      <c r="AH153" s="227">
        <v>35</v>
      </c>
      <c r="AI153" s="209">
        <v>0</v>
      </c>
      <c r="AJ153" s="225">
        <v>0</v>
      </c>
      <c r="AK153" s="209">
        <v>0</v>
      </c>
      <c r="AL153" s="209">
        <f t="shared" si="23"/>
        <v>0</v>
      </c>
      <c r="AM153" s="209">
        <f t="shared" si="24"/>
        <v>0</v>
      </c>
      <c r="AN153" s="209">
        <v>0</v>
      </c>
      <c r="AO153" s="209">
        <f t="shared" si="25"/>
        <v>0</v>
      </c>
    </row>
    <row r="154" spans="23:41" ht="20.100000000000001" customHeight="1" x14ac:dyDescent="0.25">
      <c r="W154" s="232">
        <f t="shared" si="26"/>
        <v>36</v>
      </c>
      <c r="X154" s="347">
        <f t="shared" si="27"/>
        <v>0</v>
      </c>
      <c r="Y154" s="347">
        <f t="shared" si="28"/>
        <v>0</v>
      </c>
      <c r="Z154" s="347">
        <f t="shared" si="29"/>
        <v>0</v>
      </c>
      <c r="AA154" s="348">
        <f t="shared" si="30"/>
        <v>0</v>
      </c>
      <c r="AB154" s="348">
        <f t="shared" si="31"/>
        <v>0</v>
      </c>
      <c r="AC154" s="347">
        <f t="shared" si="32"/>
        <v>0</v>
      </c>
      <c r="AD154" s="348">
        <f t="shared" si="33"/>
        <v>0</v>
      </c>
      <c r="AH154" s="227">
        <v>36</v>
      </c>
      <c r="AI154" s="209">
        <v>0</v>
      </c>
      <c r="AJ154" s="225">
        <v>0</v>
      </c>
      <c r="AK154" s="209">
        <v>0</v>
      </c>
      <c r="AL154" s="209">
        <f t="shared" si="23"/>
        <v>0</v>
      </c>
      <c r="AM154" s="209">
        <f t="shared" si="24"/>
        <v>0</v>
      </c>
      <c r="AN154" s="209">
        <v>0</v>
      </c>
      <c r="AO154" s="209">
        <f t="shared" si="25"/>
        <v>0</v>
      </c>
    </row>
    <row r="155" spans="23:41" ht="20.100000000000001" customHeight="1" x14ac:dyDescent="0.25">
      <c r="W155" s="232">
        <f t="shared" si="26"/>
        <v>37</v>
      </c>
      <c r="X155" s="347">
        <f t="shared" si="27"/>
        <v>0</v>
      </c>
      <c r="Y155" s="347">
        <f t="shared" si="28"/>
        <v>0</v>
      </c>
      <c r="Z155" s="347">
        <f t="shared" si="29"/>
        <v>0</v>
      </c>
      <c r="AA155" s="348">
        <f t="shared" si="30"/>
        <v>0</v>
      </c>
      <c r="AB155" s="348">
        <f t="shared" si="31"/>
        <v>0</v>
      </c>
      <c r="AC155" s="347">
        <f t="shared" si="32"/>
        <v>0</v>
      </c>
      <c r="AD155" s="348">
        <f t="shared" si="33"/>
        <v>0</v>
      </c>
      <c r="AH155" s="227">
        <v>37</v>
      </c>
      <c r="AI155" s="209">
        <v>0</v>
      </c>
      <c r="AJ155" s="225">
        <v>0</v>
      </c>
      <c r="AK155" s="209">
        <v>0</v>
      </c>
      <c r="AL155" s="209">
        <f t="shared" si="23"/>
        <v>0</v>
      </c>
      <c r="AM155" s="209">
        <f t="shared" si="24"/>
        <v>0</v>
      </c>
      <c r="AN155" s="209">
        <v>0</v>
      </c>
      <c r="AO155" s="209">
        <f t="shared" si="25"/>
        <v>0</v>
      </c>
    </row>
    <row r="156" spans="23:41" ht="20.100000000000001" customHeight="1" x14ac:dyDescent="0.25">
      <c r="W156" s="232">
        <f t="shared" si="26"/>
        <v>38</v>
      </c>
      <c r="X156" s="347">
        <f t="shared" si="27"/>
        <v>0</v>
      </c>
      <c r="Y156" s="347">
        <f t="shared" si="28"/>
        <v>0</v>
      </c>
      <c r="Z156" s="347">
        <f t="shared" si="29"/>
        <v>0</v>
      </c>
      <c r="AA156" s="348">
        <f t="shared" si="30"/>
        <v>0</v>
      </c>
      <c r="AB156" s="348">
        <f t="shared" si="31"/>
        <v>0</v>
      </c>
      <c r="AC156" s="347">
        <f t="shared" si="32"/>
        <v>0</v>
      </c>
      <c r="AD156" s="348">
        <f t="shared" si="33"/>
        <v>0</v>
      </c>
      <c r="AH156" s="227">
        <v>38</v>
      </c>
      <c r="AI156" s="209">
        <v>0</v>
      </c>
      <c r="AJ156" s="225">
        <v>0</v>
      </c>
      <c r="AK156" s="209">
        <v>0</v>
      </c>
      <c r="AL156" s="209">
        <f t="shared" si="23"/>
        <v>0</v>
      </c>
      <c r="AM156" s="209">
        <f t="shared" si="24"/>
        <v>0</v>
      </c>
      <c r="AN156" s="209">
        <v>0</v>
      </c>
      <c r="AO156" s="209">
        <f t="shared" si="25"/>
        <v>0</v>
      </c>
    </row>
    <row r="157" spans="23:41" ht="20.100000000000001" customHeight="1" x14ac:dyDescent="0.25">
      <c r="W157" s="232">
        <f t="shared" si="26"/>
        <v>39</v>
      </c>
      <c r="X157" s="347">
        <f t="shared" si="27"/>
        <v>0</v>
      </c>
      <c r="Y157" s="347">
        <f t="shared" si="28"/>
        <v>0</v>
      </c>
      <c r="Z157" s="347">
        <f t="shared" si="29"/>
        <v>0</v>
      </c>
      <c r="AA157" s="348">
        <f t="shared" si="30"/>
        <v>0</v>
      </c>
      <c r="AB157" s="348">
        <f t="shared" si="31"/>
        <v>0</v>
      </c>
      <c r="AC157" s="347">
        <f t="shared" si="32"/>
        <v>0</v>
      </c>
      <c r="AD157" s="348">
        <f t="shared" si="33"/>
        <v>0</v>
      </c>
      <c r="AH157" s="227">
        <v>39</v>
      </c>
      <c r="AI157" s="209">
        <v>0</v>
      </c>
      <c r="AJ157" s="225">
        <v>0</v>
      </c>
      <c r="AK157" s="209">
        <v>0</v>
      </c>
      <c r="AL157" s="209">
        <f t="shared" si="23"/>
        <v>0</v>
      </c>
      <c r="AM157" s="209">
        <f t="shared" si="24"/>
        <v>0</v>
      </c>
      <c r="AN157" s="209">
        <v>0</v>
      </c>
      <c r="AO157" s="209">
        <f t="shared" si="25"/>
        <v>0</v>
      </c>
    </row>
    <row r="158" spans="23:41" ht="20.100000000000001" customHeight="1" x14ac:dyDescent="0.25">
      <c r="W158" s="232">
        <f t="shared" si="26"/>
        <v>40</v>
      </c>
      <c r="X158" s="347">
        <f t="shared" si="27"/>
        <v>0</v>
      </c>
      <c r="Y158" s="347">
        <f t="shared" si="28"/>
        <v>0</v>
      </c>
      <c r="Z158" s="347">
        <f t="shared" si="29"/>
        <v>0</v>
      </c>
      <c r="AA158" s="348">
        <f t="shared" si="30"/>
        <v>0</v>
      </c>
      <c r="AB158" s="348">
        <f t="shared" si="31"/>
        <v>0</v>
      </c>
      <c r="AC158" s="347">
        <f t="shared" si="32"/>
        <v>0</v>
      </c>
      <c r="AD158" s="348">
        <f t="shared" si="33"/>
        <v>0</v>
      </c>
      <c r="AH158" s="227">
        <v>40</v>
      </c>
      <c r="AI158" s="209">
        <v>0</v>
      </c>
      <c r="AJ158" s="225">
        <v>0</v>
      </c>
      <c r="AK158" s="209">
        <v>0</v>
      </c>
      <c r="AL158" s="209">
        <f t="shared" si="23"/>
        <v>0</v>
      </c>
      <c r="AM158" s="209">
        <f t="shared" si="24"/>
        <v>0</v>
      </c>
      <c r="AN158" s="209">
        <v>0</v>
      </c>
      <c r="AO158" s="209">
        <f t="shared" si="25"/>
        <v>0</v>
      </c>
    </row>
    <row r="159" spans="23:41" ht="20.100000000000001" customHeight="1" x14ac:dyDescent="0.25">
      <c r="W159" s="232">
        <f t="shared" si="26"/>
        <v>41</v>
      </c>
      <c r="X159" s="347">
        <f t="shared" si="27"/>
        <v>0</v>
      </c>
      <c r="Y159" s="347">
        <f t="shared" si="28"/>
        <v>0</v>
      </c>
      <c r="Z159" s="347">
        <f t="shared" si="29"/>
        <v>0</v>
      </c>
      <c r="AA159" s="348">
        <f t="shared" si="30"/>
        <v>0</v>
      </c>
      <c r="AB159" s="348">
        <f t="shared" si="31"/>
        <v>0</v>
      </c>
      <c r="AC159" s="347">
        <f t="shared" si="32"/>
        <v>0</v>
      </c>
      <c r="AD159" s="348">
        <f t="shared" si="33"/>
        <v>0</v>
      </c>
      <c r="AH159" s="227">
        <v>41</v>
      </c>
      <c r="AI159" s="209">
        <v>0</v>
      </c>
      <c r="AJ159" s="225">
        <v>0</v>
      </c>
      <c r="AK159" s="209">
        <v>0</v>
      </c>
      <c r="AL159" s="209">
        <f t="shared" si="23"/>
        <v>0</v>
      </c>
      <c r="AM159" s="209">
        <f t="shared" si="24"/>
        <v>0</v>
      </c>
      <c r="AN159" s="209">
        <v>0</v>
      </c>
      <c r="AO159" s="209">
        <f t="shared" si="25"/>
        <v>0</v>
      </c>
    </row>
    <row r="160" spans="23:41" ht="20.100000000000001" customHeight="1" x14ac:dyDescent="0.25">
      <c r="W160" s="232">
        <f t="shared" si="26"/>
        <v>42</v>
      </c>
      <c r="X160" s="347">
        <f t="shared" si="27"/>
        <v>0</v>
      </c>
      <c r="Y160" s="347">
        <f t="shared" si="28"/>
        <v>0</v>
      </c>
      <c r="Z160" s="347">
        <f t="shared" si="29"/>
        <v>0</v>
      </c>
      <c r="AA160" s="348">
        <f t="shared" si="30"/>
        <v>0</v>
      </c>
      <c r="AB160" s="348">
        <f t="shared" si="31"/>
        <v>0</v>
      </c>
      <c r="AC160" s="347">
        <f t="shared" si="32"/>
        <v>0</v>
      </c>
      <c r="AD160" s="348">
        <f t="shared" si="33"/>
        <v>0</v>
      </c>
      <c r="AH160" s="227">
        <v>42</v>
      </c>
      <c r="AI160" s="209">
        <v>0</v>
      </c>
      <c r="AJ160" s="225">
        <v>0</v>
      </c>
      <c r="AK160" s="209">
        <v>0</v>
      </c>
      <c r="AL160" s="209">
        <f t="shared" si="23"/>
        <v>0</v>
      </c>
      <c r="AM160" s="209">
        <f t="shared" si="24"/>
        <v>0</v>
      </c>
      <c r="AN160" s="209">
        <v>0</v>
      </c>
      <c r="AO160" s="209">
        <f t="shared" si="25"/>
        <v>0</v>
      </c>
    </row>
    <row r="161" spans="23:41" ht="20.100000000000001" customHeight="1" x14ac:dyDescent="0.25">
      <c r="W161" s="232">
        <f t="shared" si="26"/>
        <v>43</v>
      </c>
      <c r="X161" s="347">
        <f t="shared" si="27"/>
        <v>0</v>
      </c>
      <c r="Y161" s="347">
        <f t="shared" si="28"/>
        <v>0</v>
      </c>
      <c r="Z161" s="347">
        <f t="shared" si="29"/>
        <v>0</v>
      </c>
      <c r="AA161" s="348">
        <f t="shared" si="30"/>
        <v>0</v>
      </c>
      <c r="AB161" s="348">
        <f t="shared" si="31"/>
        <v>0</v>
      </c>
      <c r="AC161" s="347">
        <f t="shared" si="32"/>
        <v>0</v>
      </c>
      <c r="AD161" s="348">
        <f t="shared" si="33"/>
        <v>0</v>
      </c>
      <c r="AH161" s="227">
        <v>43</v>
      </c>
      <c r="AI161" s="209">
        <v>0</v>
      </c>
      <c r="AJ161" s="225">
        <v>0</v>
      </c>
      <c r="AK161" s="209">
        <v>0</v>
      </c>
      <c r="AL161" s="209">
        <f t="shared" si="23"/>
        <v>0</v>
      </c>
      <c r="AM161" s="209">
        <f t="shared" si="24"/>
        <v>0</v>
      </c>
      <c r="AN161" s="209">
        <v>0</v>
      </c>
      <c r="AO161" s="209">
        <f t="shared" si="25"/>
        <v>0</v>
      </c>
    </row>
    <row r="162" spans="23:41" ht="20.100000000000001" customHeight="1" x14ac:dyDescent="0.25">
      <c r="W162" s="232">
        <f t="shared" si="26"/>
        <v>44</v>
      </c>
      <c r="X162" s="347">
        <f t="shared" si="27"/>
        <v>0</v>
      </c>
      <c r="Y162" s="347">
        <f t="shared" si="28"/>
        <v>0</v>
      </c>
      <c r="Z162" s="347">
        <f t="shared" si="29"/>
        <v>0</v>
      </c>
      <c r="AA162" s="348">
        <f t="shared" si="30"/>
        <v>0</v>
      </c>
      <c r="AB162" s="348">
        <f t="shared" si="31"/>
        <v>0</v>
      </c>
      <c r="AC162" s="347">
        <f t="shared" si="32"/>
        <v>0</v>
      </c>
      <c r="AD162" s="348">
        <f t="shared" si="33"/>
        <v>0</v>
      </c>
      <c r="AH162" s="227">
        <v>44</v>
      </c>
      <c r="AI162" s="209">
        <v>0</v>
      </c>
      <c r="AJ162" s="225">
        <v>0</v>
      </c>
      <c r="AK162" s="209">
        <v>0</v>
      </c>
      <c r="AL162" s="209">
        <f t="shared" si="23"/>
        <v>0</v>
      </c>
      <c r="AM162" s="209">
        <f t="shared" si="24"/>
        <v>0</v>
      </c>
      <c r="AN162" s="209">
        <v>0</v>
      </c>
      <c r="AO162" s="209">
        <f t="shared" si="25"/>
        <v>0</v>
      </c>
    </row>
    <row r="163" spans="23:41" ht="20.100000000000001" customHeight="1" x14ac:dyDescent="0.25">
      <c r="W163" s="232">
        <f t="shared" si="26"/>
        <v>45</v>
      </c>
      <c r="X163" s="347">
        <f t="shared" si="27"/>
        <v>0</v>
      </c>
      <c r="Y163" s="347">
        <f t="shared" si="28"/>
        <v>0</v>
      </c>
      <c r="Z163" s="347">
        <f t="shared" si="29"/>
        <v>0</v>
      </c>
      <c r="AA163" s="348">
        <f t="shared" si="30"/>
        <v>0</v>
      </c>
      <c r="AB163" s="348">
        <f t="shared" si="31"/>
        <v>0</v>
      </c>
      <c r="AC163" s="347">
        <f t="shared" si="32"/>
        <v>0</v>
      </c>
      <c r="AD163" s="348">
        <f t="shared" si="33"/>
        <v>0</v>
      </c>
      <c r="AH163" s="227">
        <v>45</v>
      </c>
      <c r="AI163" s="209">
        <v>0</v>
      </c>
      <c r="AJ163" s="225">
        <v>0</v>
      </c>
      <c r="AK163" s="209">
        <v>0</v>
      </c>
      <c r="AL163" s="209">
        <f t="shared" si="23"/>
        <v>0</v>
      </c>
      <c r="AM163" s="209">
        <f t="shared" si="24"/>
        <v>0</v>
      </c>
      <c r="AN163" s="209">
        <v>0</v>
      </c>
      <c r="AO163" s="209">
        <f t="shared" si="25"/>
        <v>0</v>
      </c>
    </row>
    <row r="164" spans="23:41" ht="20.100000000000001" customHeight="1" x14ac:dyDescent="0.25">
      <c r="W164" s="232">
        <f t="shared" si="26"/>
        <v>46</v>
      </c>
      <c r="X164" s="347">
        <f t="shared" si="27"/>
        <v>0</v>
      </c>
      <c r="Y164" s="347">
        <f t="shared" si="28"/>
        <v>0</v>
      </c>
      <c r="Z164" s="347">
        <f t="shared" si="29"/>
        <v>0</v>
      </c>
      <c r="AA164" s="348">
        <f t="shared" si="30"/>
        <v>0</v>
      </c>
      <c r="AB164" s="348">
        <f t="shared" si="31"/>
        <v>0</v>
      </c>
      <c r="AC164" s="347">
        <f t="shared" si="32"/>
        <v>0</v>
      </c>
      <c r="AD164" s="348">
        <f t="shared" si="33"/>
        <v>0</v>
      </c>
      <c r="AH164" s="227">
        <v>46</v>
      </c>
      <c r="AI164" s="209">
        <v>0</v>
      </c>
      <c r="AJ164" s="225">
        <v>0</v>
      </c>
      <c r="AK164" s="209">
        <v>0</v>
      </c>
      <c r="AL164" s="209">
        <f t="shared" si="23"/>
        <v>0</v>
      </c>
      <c r="AM164" s="209">
        <f t="shared" si="24"/>
        <v>0</v>
      </c>
      <c r="AN164" s="209">
        <v>0</v>
      </c>
      <c r="AO164" s="209">
        <f t="shared" si="25"/>
        <v>0</v>
      </c>
    </row>
    <row r="165" spans="23:41" ht="20.100000000000001" customHeight="1" x14ac:dyDescent="0.25">
      <c r="W165" s="232">
        <f t="shared" si="26"/>
        <v>47</v>
      </c>
      <c r="X165" s="347">
        <f t="shared" si="27"/>
        <v>0</v>
      </c>
      <c r="Y165" s="347">
        <f t="shared" si="28"/>
        <v>0</v>
      </c>
      <c r="Z165" s="347">
        <f t="shared" si="29"/>
        <v>0</v>
      </c>
      <c r="AA165" s="348">
        <f t="shared" si="30"/>
        <v>0</v>
      </c>
      <c r="AB165" s="348">
        <f t="shared" si="31"/>
        <v>0</v>
      </c>
      <c r="AC165" s="347">
        <f t="shared" si="32"/>
        <v>0</v>
      </c>
      <c r="AD165" s="348">
        <f t="shared" si="33"/>
        <v>0</v>
      </c>
      <c r="AH165" s="227">
        <v>47</v>
      </c>
      <c r="AI165" s="209">
        <v>0</v>
      </c>
      <c r="AJ165" s="225">
        <v>0</v>
      </c>
      <c r="AK165" s="209">
        <v>0</v>
      </c>
      <c r="AL165" s="209">
        <f t="shared" si="23"/>
        <v>0</v>
      </c>
      <c r="AM165" s="209">
        <f t="shared" si="24"/>
        <v>0</v>
      </c>
      <c r="AN165" s="209">
        <v>0</v>
      </c>
      <c r="AO165" s="209">
        <f t="shared" si="25"/>
        <v>0</v>
      </c>
    </row>
    <row r="166" spans="23:41" ht="20.100000000000001" customHeight="1" x14ac:dyDescent="0.25">
      <c r="W166" s="232">
        <f t="shared" si="26"/>
        <v>48</v>
      </c>
      <c r="X166" s="347">
        <f t="shared" si="27"/>
        <v>0</v>
      </c>
      <c r="Y166" s="347">
        <f t="shared" si="28"/>
        <v>0</v>
      </c>
      <c r="Z166" s="347">
        <f t="shared" si="29"/>
        <v>0</v>
      </c>
      <c r="AA166" s="348">
        <f t="shared" si="30"/>
        <v>0</v>
      </c>
      <c r="AB166" s="348">
        <f t="shared" si="31"/>
        <v>0</v>
      </c>
      <c r="AC166" s="347">
        <f t="shared" si="32"/>
        <v>0</v>
      </c>
      <c r="AD166" s="348">
        <f t="shared" si="33"/>
        <v>0</v>
      </c>
      <c r="AH166" s="227">
        <v>48</v>
      </c>
      <c r="AI166" s="209">
        <v>0</v>
      </c>
      <c r="AJ166" s="225">
        <v>0</v>
      </c>
      <c r="AK166" s="209">
        <v>0</v>
      </c>
      <c r="AL166" s="209">
        <f t="shared" si="23"/>
        <v>0</v>
      </c>
      <c r="AM166" s="209">
        <f t="shared" si="24"/>
        <v>0</v>
      </c>
      <c r="AN166" s="209">
        <v>0</v>
      </c>
      <c r="AO166" s="209">
        <f t="shared" si="25"/>
        <v>0</v>
      </c>
    </row>
    <row r="167" spans="23:41" ht="20.100000000000001" customHeight="1" x14ac:dyDescent="0.25">
      <c r="W167" s="232">
        <f t="shared" si="26"/>
        <v>49</v>
      </c>
      <c r="X167" s="347">
        <f t="shared" si="27"/>
        <v>0</v>
      </c>
      <c r="Y167" s="347">
        <f t="shared" si="28"/>
        <v>0</v>
      </c>
      <c r="Z167" s="347">
        <f t="shared" si="29"/>
        <v>0</v>
      </c>
      <c r="AA167" s="348">
        <f t="shared" si="30"/>
        <v>0</v>
      </c>
      <c r="AB167" s="348">
        <f t="shared" si="31"/>
        <v>0</v>
      </c>
      <c r="AC167" s="347">
        <f t="shared" si="32"/>
        <v>0</v>
      </c>
      <c r="AD167" s="348">
        <f t="shared" si="33"/>
        <v>0</v>
      </c>
      <c r="AH167" s="227">
        <v>49</v>
      </c>
      <c r="AI167" s="209">
        <v>0</v>
      </c>
      <c r="AJ167" s="225">
        <v>0</v>
      </c>
      <c r="AK167" s="209">
        <v>0</v>
      </c>
      <c r="AL167" s="209">
        <f t="shared" si="23"/>
        <v>0</v>
      </c>
      <c r="AM167" s="209">
        <f t="shared" si="24"/>
        <v>0</v>
      </c>
      <c r="AN167" s="209">
        <v>0</v>
      </c>
      <c r="AO167" s="209">
        <f t="shared" si="25"/>
        <v>0</v>
      </c>
    </row>
    <row r="168" spans="23:41" ht="20.100000000000001" customHeight="1" x14ac:dyDescent="0.25">
      <c r="W168" s="232">
        <f t="shared" si="26"/>
        <v>50</v>
      </c>
      <c r="X168" s="347">
        <f t="shared" si="27"/>
        <v>0</v>
      </c>
      <c r="Y168" s="347">
        <f t="shared" si="28"/>
        <v>0</v>
      </c>
      <c r="Z168" s="347">
        <f t="shared" si="29"/>
        <v>0</v>
      </c>
      <c r="AA168" s="348">
        <f t="shared" si="30"/>
        <v>0</v>
      </c>
      <c r="AB168" s="348">
        <f t="shared" si="31"/>
        <v>0</v>
      </c>
      <c r="AC168" s="347">
        <f t="shared" si="32"/>
        <v>0</v>
      </c>
      <c r="AD168" s="348">
        <f t="shared" si="33"/>
        <v>0</v>
      </c>
      <c r="AH168" s="227">
        <v>50</v>
      </c>
      <c r="AI168" s="209">
        <v>0</v>
      </c>
      <c r="AJ168" s="225">
        <v>0</v>
      </c>
      <c r="AK168" s="209">
        <v>0</v>
      </c>
      <c r="AL168" s="209">
        <f t="shared" si="23"/>
        <v>0</v>
      </c>
      <c r="AM168" s="209">
        <f t="shared" si="24"/>
        <v>0</v>
      </c>
      <c r="AN168" s="209">
        <v>0</v>
      </c>
      <c r="AO168" s="209">
        <f t="shared" si="25"/>
        <v>0</v>
      </c>
    </row>
    <row r="169" spans="23:41" ht="20.100000000000001" customHeight="1" x14ac:dyDescent="0.25">
      <c r="W169" s="232">
        <f t="shared" si="26"/>
        <v>51</v>
      </c>
      <c r="X169" s="347">
        <f t="shared" si="27"/>
        <v>0</v>
      </c>
      <c r="Y169" s="347">
        <f t="shared" si="28"/>
        <v>0</v>
      </c>
      <c r="Z169" s="347">
        <f t="shared" si="29"/>
        <v>0</v>
      </c>
      <c r="AA169" s="348">
        <f t="shared" si="30"/>
        <v>0</v>
      </c>
      <c r="AB169" s="348">
        <f t="shared" si="31"/>
        <v>0</v>
      </c>
      <c r="AC169" s="347">
        <f t="shared" si="32"/>
        <v>0</v>
      </c>
      <c r="AD169" s="348">
        <f t="shared" si="33"/>
        <v>0</v>
      </c>
      <c r="AH169" s="227">
        <v>51</v>
      </c>
      <c r="AI169" s="209">
        <v>0</v>
      </c>
      <c r="AJ169" s="225">
        <v>0</v>
      </c>
      <c r="AK169" s="209">
        <v>0</v>
      </c>
      <c r="AL169" s="209">
        <f t="shared" si="23"/>
        <v>0</v>
      </c>
      <c r="AM169" s="209">
        <f t="shared" si="24"/>
        <v>0</v>
      </c>
      <c r="AN169" s="209">
        <v>0</v>
      </c>
      <c r="AO169" s="209">
        <f t="shared" si="25"/>
        <v>0</v>
      </c>
    </row>
    <row r="170" spans="23:41" ht="20.100000000000001" customHeight="1" x14ac:dyDescent="0.25">
      <c r="W170" s="232">
        <f t="shared" si="26"/>
        <v>52</v>
      </c>
      <c r="X170" s="347">
        <f t="shared" si="27"/>
        <v>0</v>
      </c>
      <c r="Y170" s="347">
        <f t="shared" si="28"/>
        <v>0</v>
      </c>
      <c r="Z170" s="347">
        <f t="shared" si="29"/>
        <v>0</v>
      </c>
      <c r="AA170" s="348">
        <f t="shared" si="30"/>
        <v>0</v>
      </c>
      <c r="AB170" s="348">
        <f t="shared" si="31"/>
        <v>0</v>
      </c>
      <c r="AC170" s="347">
        <f t="shared" si="32"/>
        <v>0</v>
      </c>
      <c r="AD170" s="348">
        <f t="shared" si="33"/>
        <v>0</v>
      </c>
      <c r="AH170" s="227">
        <v>52</v>
      </c>
      <c r="AI170" s="209">
        <v>0</v>
      </c>
      <c r="AJ170" s="225">
        <v>0</v>
      </c>
      <c r="AK170" s="209">
        <v>0</v>
      </c>
      <c r="AL170" s="209">
        <f t="shared" si="23"/>
        <v>0</v>
      </c>
      <c r="AM170" s="209">
        <f t="shared" si="24"/>
        <v>0</v>
      </c>
      <c r="AN170" s="209">
        <v>0</v>
      </c>
      <c r="AO170" s="209">
        <f t="shared" si="25"/>
        <v>0</v>
      </c>
    </row>
    <row r="171" spans="23:41" ht="20.100000000000001" customHeight="1" x14ac:dyDescent="0.25">
      <c r="W171" s="232">
        <f t="shared" si="26"/>
        <v>53</v>
      </c>
      <c r="X171" s="347">
        <f t="shared" si="27"/>
        <v>0</v>
      </c>
      <c r="Y171" s="347">
        <f t="shared" si="28"/>
        <v>0</v>
      </c>
      <c r="Z171" s="347">
        <f t="shared" si="29"/>
        <v>0</v>
      </c>
      <c r="AA171" s="348">
        <f t="shared" si="30"/>
        <v>0</v>
      </c>
      <c r="AB171" s="348">
        <f t="shared" si="31"/>
        <v>0</v>
      </c>
      <c r="AC171" s="347">
        <f t="shared" si="32"/>
        <v>0</v>
      </c>
      <c r="AD171" s="348">
        <f t="shared" si="33"/>
        <v>0</v>
      </c>
      <c r="AH171" s="227">
        <v>53</v>
      </c>
      <c r="AI171" s="209">
        <v>0</v>
      </c>
      <c r="AJ171" s="225">
        <v>0</v>
      </c>
      <c r="AK171" s="209">
        <v>0</v>
      </c>
      <c r="AL171" s="209">
        <f t="shared" si="23"/>
        <v>0</v>
      </c>
      <c r="AM171" s="209">
        <f t="shared" si="24"/>
        <v>0</v>
      </c>
      <c r="AN171" s="209">
        <v>0</v>
      </c>
      <c r="AO171" s="209">
        <f t="shared" si="25"/>
        <v>0</v>
      </c>
    </row>
    <row r="172" spans="23:41" ht="20.100000000000001" customHeight="1" x14ac:dyDescent="0.25">
      <c r="W172" s="232">
        <f t="shared" si="26"/>
        <v>54</v>
      </c>
      <c r="X172" s="347">
        <f t="shared" si="27"/>
        <v>0</v>
      </c>
      <c r="Y172" s="347">
        <f t="shared" si="28"/>
        <v>0</v>
      </c>
      <c r="Z172" s="347">
        <f t="shared" si="29"/>
        <v>0</v>
      </c>
      <c r="AA172" s="348">
        <f t="shared" si="30"/>
        <v>0</v>
      </c>
      <c r="AB172" s="348">
        <f t="shared" si="31"/>
        <v>0</v>
      </c>
      <c r="AC172" s="347">
        <f t="shared" si="32"/>
        <v>0</v>
      </c>
      <c r="AD172" s="348">
        <f t="shared" si="33"/>
        <v>0</v>
      </c>
      <c r="AH172" s="227">
        <v>54</v>
      </c>
      <c r="AI172" s="209">
        <v>0</v>
      </c>
      <c r="AJ172" s="225">
        <v>0</v>
      </c>
      <c r="AK172" s="209">
        <v>0</v>
      </c>
      <c r="AL172" s="209">
        <f t="shared" si="23"/>
        <v>0</v>
      </c>
      <c r="AM172" s="209">
        <f t="shared" si="24"/>
        <v>0</v>
      </c>
      <c r="AN172" s="209">
        <v>0</v>
      </c>
      <c r="AO172" s="209">
        <f t="shared" si="25"/>
        <v>0</v>
      </c>
    </row>
    <row r="173" spans="23:41" ht="20.100000000000001" customHeight="1" x14ac:dyDescent="0.25">
      <c r="W173" s="232">
        <f t="shared" si="26"/>
        <v>55</v>
      </c>
      <c r="X173" s="347">
        <f t="shared" si="27"/>
        <v>0</v>
      </c>
      <c r="Y173" s="347">
        <f t="shared" si="28"/>
        <v>0</v>
      </c>
      <c r="Z173" s="347">
        <f t="shared" si="29"/>
        <v>0</v>
      </c>
      <c r="AA173" s="348">
        <f t="shared" si="30"/>
        <v>0</v>
      </c>
      <c r="AB173" s="348">
        <f t="shared" si="31"/>
        <v>0</v>
      </c>
      <c r="AC173" s="347">
        <f t="shared" si="32"/>
        <v>0</v>
      </c>
      <c r="AD173" s="348">
        <f t="shared" si="33"/>
        <v>0</v>
      </c>
      <c r="AH173" s="227">
        <v>55</v>
      </c>
      <c r="AI173" s="209">
        <v>0</v>
      </c>
      <c r="AJ173" s="225">
        <v>0</v>
      </c>
      <c r="AK173" s="209">
        <v>0</v>
      </c>
      <c r="AL173" s="209">
        <f t="shared" si="23"/>
        <v>0</v>
      </c>
      <c r="AM173" s="209">
        <f t="shared" si="24"/>
        <v>0</v>
      </c>
      <c r="AN173" s="209">
        <v>0</v>
      </c>
      <c r="AO173" s="209">
        <f t="shared" si="25"/>
        <v>0</v>
      </c>
    </row>
    <row r="174" spans="23:41" ht="20.100000000000001" customHeight="1" x14ac:dyDescent="0.25">
      <c r="W174" s="232">
        <f t="shared" si="26"/>
        <v>56</v>
      </c>
      <c r="X174" s="347">
        <f t="shared" si="27"/>
        <v>0</v>
      </c>
      <c r="Y174" s="347">
        <f t="shared" si="28"/>
        <v>0</v>
      </c>
      <c r="Z174" s="347">
        <f t="shared" si="29"/>
        <v>0</v>
      </c>
      <c r="AA174" s="348">
        <f t="shared" si="30"/>
        <v>0</v>
      </c>
      <c r="AB174" s="348">
        <f t="shared" si="31"/>
        <v>0</v>
      </c>
      <c r="AC174" s="347">
        <f t="shared" si="32"/>
        <v>0</v>
      </c>
      <c r="AD174" s="348">
        <f t="shared" si="33"/>
        <v>0</v>
      </c>
      <c r="AH174" s="227">
        <v>56</v>
      </c>
      <c r="AI174" s="209">
        <v>0</v>
      </c>
      <c r="AJ174" s="225">
        <v>0</v>
      </c>
      <c r="AK174" s="209">
        <v>0</v>
      </c>
      <c r="AL174" s="209">
        <f t="shared" si="23"/>
        <v>0</v>
      </c>
      <c r="AM174" s="209">
        <f t="shared" si="24"/>
        <v>0</v>
      </c>
      <c r="AN174" s="209">
        <v>0</v>
      </c>
      <c r="AO174" s="209">
        <f t="shared" si="25"/>
        <v>0</v>
      </c>
    </row>
    <row r="175" spans="23:41" ht="20.100000000000001" customHeight="1" x14ac:dyDescent="0.25">
      <c r="W175" s="232">
        <f t="shared" si="26"/>
        <v>57</v>
      </c>
      <c r="X175" s="347">
        <f t="shared" si="27"/>
        <v>0</v>
      </c>
      <c r="Y175" s="347">
        <f t="shared" si="28"/>
        <v>0</v>
      </c>
      <c r="Z175" s="347">
        <f t="shared" si="29"/>
        <v>0</v>
      </c>
      <c r="AA175" s="348">
        <f t="shared" si="30"/>
        <v>0</v>
      </c>
      <c r="AB175" s="348">
        <f t="shared" si="31"/>
        <v>0</v>
      </c>
      <c r="AC175" s="347">
        <f t="shared" si="32"/>
        <v>0</v>
      </c>
      <c r="AD175" s="348">
        <f t="shared" si="33"/>
        <v>0</v>
      </c>
      <c r="AH175" s="227">
        <v>57</v>
      </c>
      <c r="AI175" s="209">
        <v>0</v>
      </c>
      <c r="AJ175" s="225">
        <v>0</v>
      </c>
      <c r="AK175" s="209">
        <v>0</v>
      </c>
      <c r="AL175" s="209">
        <f t="shared" si="23"/>
        <v>0</v>
      </c>
      <c r="AM175" s="209">
        <f t="shared" si="24"/>
        <v>0</v>
      </c>
      <c r="AN175" s="209">
        <v>0</v>
      </c>
      <c r="AO175" s="209">
        <f t="shared" si="25"/>
        <v>0</v>
      </c>
    </row>
    <row r="176" spans="23:41" ht="20.100000000000001" customHeight="1" x14ac:dyDescent="0.25">
      <c r="W176" s="232">
        <f t="shared" si="26"/>
        <v>58</v>
      </c>
      <c r="X176" s="347">
        <f t="shared" si="27"/>
        <v>0</v>
      </c>
      <c r="Y176" s="347">
        <f t="shared" si="28"/>
        <v>0</v>
      </c>
      <c r="Z176" s="347">
        <f t="shared" si="29"/>
        <v>0</v>
      </c>
      <c r="AA176" s="348">
        <f t="shared" si="30"/>
        <v>0</v>
      </c>
      <c r="AB176" s="348">
        <f t="shared" si="31"/>
        <v>0</v>
      </c>
      <c r="AC176" s="347">
        <f t="shared" si="32"/>
        <v>0</v>
      </c>
      <c r="AD176" s="348">
        <f t="shared" si="33"/>
        <v>0</v>
      </c>
      <c r="AH176" s="227">
        <v>58</v>
      </c>
      <c r="AI176" s="209">
        <v>0</v>
      </c>
      <c r="AJ176" s="225">
        <v>0</v>
      </c>
      <c r="AK176" s="209">
        <v>0</v>
      </c>
      <c r="AL176" s="209">
        <f t="shared" si="23"/>
        <v>0</v>
      </c>
      <c r="AM176" s="209">
        <f t="shared" si="24"/>
        <v>0</v>
      </c>
      <c r="AN176" s="209">
        <v>0</v>
      </c>
      <c r="AO176" s="209">
        <f t="shared" si="25"/>
        <v>0</v>
      </c>
    </row>
    <row r="177" spans="23:41" ht="20.100000000000001" customHeight="1" x14ac:dyDescent="0.25">
      <c r="W177" s="232">
        <f t="shared" si="26"/>
        <v>59</v>
      </c>
      <c r="X177" s="347">
        <f t="shared" si="27"/>
        <v>0</v>
      </c>
      <c r="Y177" s="347">
        <f t="shared" si="28"/>
        <v>0</v>
      </c>
      <c r="Z177" s="347">
        <f t="shared" si="29"/>
        <v>0</v>
      </c>
      <c r="AA177" s="348">
        <f t="shared" si="30"/>
        <v>0</v>
      </c>
      <c r="AB177" s="348">
        <f t="shared" si="31"/>
        <v>0</v>
      </c>
      <c r="AC177" s="347">
        <f t="shared" si="32"/>
        <v>0</v>
      </c>
      <c r="AD177" s="348">
        <f t="shared" si="33"/>
        <v>0</v>
      </c>
      <c r="AH177" s="227">
        <v>59</v>
      </c>
      <c r="AI177" s="209">
        <v>0</v>
      </c>
      <c r="AJ177" s="225">
        <v>0</v>
      </c>
      <c r="AK177" s="209">
        <v>0</v>
      </c>
      <c r="AL177" s="209">
        <f t="shared" si="23"/>
        <v>0</v>
      </c>
      <c r="AM177" s="209">
        <f t="shared" si="24"/>
        <v>0</v>
      </c>
      <c r="AN177" s="209">
        <v>0</v>
      </c>
      <c r="AO177" s="209">
        <f t="shared" si="25"/>
        <v>0</v>
      </c>
    </row>
    <row r="178" spans="23:41" ht="20.100000000000001" customHeight="1" x14ac:dyDescent="0.25">
      <c r="W178" s="232">
        <f t="shared" si="26"/>
        <v>60</v>
      </c>
      <c r="X178" s="347">
        <f t="shared" si="27"/>
        <v>0</v>
      </c>
      <c r="Y178" s="347">
        <f t="shared" si="28"/>
        <v>0</v>
      </c>
      <c r="Z178" s="347">
        <f t="shared" si="29"/>
        <v>0</v>
      </c>
      <c r="AA178" s="348">
        <f t="shared" si="30"/>
        <v>0</v>
      </c>
      <c r="AB178" s="348">
        <f t="shared" si="31"/>
        <v>0</v>
      </c>
      <c r="AC178" s="347">
        <f t="shared" si="32"/>
        <v>0</v>
      </c>
      <c r="AD178" s="348">
        <f t="shared" si="33"/>
        <v>0</v>
      </c>
      <c r="AH178" s="227">
        <v>60</v>
      </c>
      <c r="AI178" s="209">
        <v>0</v>
      </c>
      <c r="AJ178" s="225">
        <v>0</v>
      </c>
      <c r="AK178" s="209">
        <v>0</v>
      </c>
      <c r="AL178" s="209">
        <f t="shared" si="23"/>
        <v>0</v>
      </c>
      <c r="AM178" s="209">
        <f t="shared" si="24"/>
        <v>0</v>
      </c>
      <c r="AN178" s="209">
        <v>0</v>
      </c>
      <c r="AO178" s="209">
        <f t="shared" si="25"/>
        <v>0</v>
      </c>
    </row>
    <row r="179" spans="23:41" ht="20.100000000000001" customHeight="1" x14ac:dyDescent="0.25">
      <c r="W179" s="232">
        <f t="shared" si="26"/>
        <v>61</v>
      </c>
      <c r="X179" s="347">
        <f t="shared" si="27"/>
        <v>0</v>
      </c>
      <c r="Y179" s="347">
        <f t="shared" si="28"/>
        <v>0</v>
      </c>
      <c r="Z179" s="347">
        <f t="shared" si="29"/>
        <v>0</v>
      </c>
      <c r="AA179" s="348">
        <f t="shared" si="30"/>
        <v>0</v>
      </c>
      <c r="AB179" s="348">
        <f t="shared" si="31"/>
        <v>0</v>
      </c>
      <c r="AC179" s="347">
        <f t="shared" si="32"/>
        <v>0</v>
      </c>
      <c r="AD179" s="348">
        <f t="shared" si="33"/>
        <v>0</v>
      </c>
      <c r="AH179" s="227">
        <v>61</v>
      </c>
      <c r="AI179" s="209">
        <v>0</v>
      </c>
      <c r="AJ179" s="225">
        <v>0</v>
      </c>
      <c r="AK179" s="209">
        <v>0</v>
      </c>
      <c r="AL179" s="209">
        <f t="shared" si="23"/>
        <v>0</v>
      </c>
      <c r="AM179" s="209">
        <f t="shared" si="24"/>
        <v>0</v>
      </c>
      <c r="AN179" s="209">
        <v>0</v>
      </c>
      <c r="AO179" s="209">
        <f t="shared" si="25"/>
        <v>0</v>
      </c>
    </row>
    <row r="180" spans="23:41" ht="20.100000000000001" customHeight="1" x14ac:dyDescent="0.25">
      <c r="W180" s="232">
        <f t="shared" si="26"/>
        <v>62</v>
      </c>
      <c r="X180" s="347">
        <f t="shared" si="27"/>
        <v>0</v>
      </c>
      <c r="Y180" s="347">
        <f t="shared" si="28"/>
        <v>0</v>
      </c>
      <c r="Z180" s="347">
        <f t="shared" si="29"/>
        <v>0</v>
      </c>
      <c r="AA180" s="348">
        <f t="shared" si="30"/>
        <v>0</v>
      </c>
      <c r="AB180" s="348">
        <f t="shared" si="31"/>
        <v>0</v>
      </c>
      <c r="AC180" s="347">
        <f t="shared" si="32"/>
        <v>0</v>
      </c>
      <c r="AD180" s="348">
        <f t="shared" si="33"/>
        <v>0</v>
      </c>
      <c r="AH180" s="227">
        <v>62</v>
      </c>
      <c r="AI180" s="209">
        <v>0</v>
      </c>
      <c r="AJ180" s="225">
        <v>0</v>
      </c>
      <c r="AK180" s="209">
        <v>0</v>
      </c>
      <c r="AL180" s="209">
        <f t="shared" si="23"/>
        <v>0</v>
      </c>
      <c r="AM180" s="209">
        <f t="shared" si="24"/>
        <v>0</v>
      </c>
      <c r="AN180" s="209">
        <v>0</v>
      </c>
      <c r="AO180" s="209">
        <f t="shared" si="25"/>
        <v>0</v>
      </c>
    </row>
    <row r="181" spans="23:41" ht="20.100000000000001" customHeight="1" x14ac:dyDescent="0.25">
      <c r="W181" s="232">
        <f t="shared" si="26"/>
        <v>63</v>
      </c>
      <c r="X181" s="347">
        <f t="shared" si="27"/>
        <v>0</v>
      </c>
      <c r="Y181" s="347">
        <f t="shared" si="28"/>
        <v>0</v>
      </c>
      <c r="Z181" s="347">
        <f t="shared" si="29"/>
        <v>0</v>
      </c>
      <c r="AA181" s="348">
        <f t="shared" si="30"/>
        <v>0</v>
      </c>
      <c r="AB181" s="348">
        <f t="shared" si="31"/>
        <v>0</v>
      </c>
      <c r="AC181" s="347">
        <f t="shared" si="32"/>
        <v>0</v>
      </c>
      <c r="AD181" s="348">
        <f t="shared" si="33"/>
        <v>0</v>
      </c>
      <c r="AH181" s="227">
        <v>63</v>
      </c>
      <c r="AI181" s="209">
        <v>0</v>
      </c>
      <c r="AJ181" s="225">
        <v>0</v>
      </c>
      <c r="AK181" s="209">
        <v>0</v>
      </c>
      <c r="AL181" s="209">
        <f t="shared" si="23"/>
        <v>0</v>
      </c>
      <c r="AM181" s="209">
        <f t="shared" si="24"/>
        <v>0</v>
      </c>
      <c r="AN181" s="209">
        <v>0</v>
      </c>
      <c r="AO181" s="209">
        <f t="shared" si="25"/>
        <v>0</v>
      </c>
    </row>
    <row r="182" spans="23:41" ht="20.100000000000001" customHeight="1" x14ac:dyDescent="0.25">
      <c r="W182" s="232">
        <f t="shared" si="26"/>
        <v>64</v>
      </c>
      <c r="X182" s="347">
        <f t="shared" si="27"/>
        <v>0</v>
      </c>
      <c r="Y182" s="347">
        <f t="shared" si="28"/>
        <v>0</v>
      </c>
      <c r="Z182" s="347">
        <f t="shared" si="29"/>
        <v>0</v>
      </c>
      <c r="AA182" s="348">
        <f t="shared" si="30"/>
        <v>0</v>
      </c>
      <c r="AB182" s="348">
        <f t="shared" si="31"/>
        <v>0</v>
      </c>
      <c r="AC182" s="347">
        <f t="shared" si="32"/>
        <v>0</v>
      </c>
      <c r="AD182" s="348">
        <f t="shared" si="33"/>
        <v>0</v>
      </c>
      <c r="AH182" s="227">
        <v>64</v>
      </c>
      <c r="AI182" s="209">
        <v>0</v>
      </c>
      <c r="AJ182" s="225">
        <v>0</v>
      </c>
      <c r="AK182" s="209">
        <v>0</v>
      </c>
      <c r="AL182" s="209">
        <f t="shared" ref="AL182:AL198" si="34">AN182</f>
        <v>0</v>
      </c>
      <c r="AM182" s="209">
        <f t="shared" ref="AM182:AM198" si="35">AK182</f>
        <v>0</v>
      </c>
      <c r="AN182" s="209">
        <v>0</v>
      </c>
      <c r="AO182" s="209">
        <f t="shared" ref="AO182:AO198" si="36">AI182</f>
        <v>0</v>
      </c>
    </row>
    <row r="183" spans="23:41" ht="20.100000000000001" customHeight="1" x14ac:dyDescent="0.25">
      <c r="W183" s="232">
        <f t="shared" ref="W183:W198" si="37">AH183</f>
        <v>65</v>
      </c>
      <c r="X183" s="347">
        <f t="shared" ref="X183:X198" si="38">AI183/100</f>
        <v>0</v>
      </c>
      <c r="Y183" s="347">
        <f t="shared" ref="Y183:Y198" si="39">AJ183/100</f>
        <v>0</v>
      </c>
      <c r="Z183" s="347">
        <f t="shared" ref="Z183:Z198" si="40">AK183/100</f>
        <v>0</v>
      </c>
      <c r="AA183" s="348">
        <f t="shared" ref="AA183:AA198" si="41">AC183</f>
        <v>0</v>
      </c>
      <c r="AB183" s="348">
        <f t="shared" ref="AB183:AB198" si="42">Z183</f>
        <v>0</v>
      </c>
      <c r="AC183" s="347">
        <f t="shared" ref="AC183:AC198" si="43">AN183/100</f>
        <v>0</v>
      </c>
      <c r="AD183" s="348">
        <f t="shared" ref="AD183:AD198" si="44">X183</f>
        <v>0</v>
      </c>
      <c r="AH183" s="227">
        <v>65</v>
      </c>
      <c r="AI183" s="209">
        <v>0</v>
      </c>
      <c r="AJ183" s="225">
        <v>0</v>
      </c>
      <c r="AK183" s="209">
        <v>0</v>
      </c>
      <c r="AL183" s="209">
        <f t="shared" si="34"/>
        <v>0</v>
      </c>
      <c r="AM183" s="209">
        <f t="shared" si="35"/>
        <v>0</v>
      </c>
      <c r="AN183" s="209">
        <v>0</v>
      </c>
      <c r="AO183" s="209">
        <f t="shared" si="36"/>
        <v>0</v>
      </c>
    </row>
    <row r="184" spans="23:41" ht="20.100000000000001" customHeight="1" x14ac:dyDescent="0.25">
      <c r="W184" s="232">
        <f t="shared" si="37"/>
        <v>66</v>
      </c>
      <c r="X184" s="347">
        <f t="shared" si="38"/>
        <v>0</v>
      </c>
      <c r="Y184" s="347">
        <f t="shared" si="39"/>
        <v>0</v>
      </c>
      <c r="Z184" s="347">
        <f t="shared" si="40"/>
        <v>0</v>
      </c>
      <c r="AA184" s="348">
        <f t="shared" si="41"/>
        <v>0</v>
      </c>
      <c r="AB184" s="348">
        <f t="shared" si="42"/>
        <v>0</v>
      </c>
      <c r="AC184" s="347">
        <f t="shared" si="43"/>
        <v>0</v>
      </c>
      <c r="AD184" s="348">
        <f t="shared" si="44"/>
        <v>0</v>
      </c>
      <c r="AH184" s="227">
        <v>66</v>
      </c>
      <c r="AI184" s="209">
        <v>0</v>
      </c>
      <c r="AJ184" s="225">
        <v>0</v>
      </c>
      <c r="AK184" s="209">
        <v>0</v>
      </c>
      <c r="AL184" s="209">
        <f t="shared" si="34"/>
        <v>0</v>
      </c>
      <c r="AM184" s="209">
        <f t="shared" si="35"/>
        <v>0</v>
      </c>
      <c r="AN184" s="209">
        <v>0</v>
      </c>
      <c r="AO184" s="209">
        <f t="shared" si="36"/>
        <v>0</v>
      </c>
    </row>
    <row r="185" spans="23:41" ht="20.100000000000001" customHeight="1" x14ac:dyDescent="0.25">
      <c r="W185" s="232">
        <f t="shared" si="37"/>
        <v>67</v>
      </c>
      <c r="X185" s="347">
        <f t="shared" si="38"/>
        <v>0</v>
      </c>
      <c r="Y185" s="347">
        <f t="shared" si="39"/>
        <v>0</v>
      </c>
      <c r="Z185" s="347">
        <f t="shared" si="40"/>
        <v>0</v>
      </c>
      <c r="AA185" s="348">
        <f t="shared" si="41"/>
        <v>0</v>
      </c>
      <c r="AB185" s="348">
        <f t="shared" si="42"/>
        <v>0</v>
      </c>
      <c r="AC185" s="347">
        <f t="shared" si="43"/>
        <v>0</v>
      </c>
      <c r="AD185" s="348">
        <f t="shared" si="44"/>
        <v>0</v>
      </c>
      <c r="AH185" s="227">
        <v>67</v>
      </c>
      <c r="AI185" s="209">
        <v>0</v>
      </c>
      <c r="AJ185" s="225">
        <v>0</v>
      </c>
      <c r="AK185" s="209">
        <v>0</v>
      </c>
      <c r="AL185" s="209">
        <f t="shared" si="34"/>
        <v>0</v>
      </c>
      <c r="AM185" s="209">
        <f t="shared" si="35"/>
        <v>0</v>
      </c>
      <c r="AN185" s="209">
        <v>0</v>
      </c>
      <c r="AO185" s="209">
        <f t="shared" si="36"/>
        <v>0</v>
      </c>
    </row>
    <row r="186" spans="23:41" ht="20.100000000000001" customHeight="1" x14ac:dyDescent="0.25">
      <c r="W186" s="232">
        <f t="shared" si="37"/>
        <v>68</v>
      </c>
      <c r="X186" s="347">
        <f t="shared" si="38"/>
        <v>0</v>
      </c>
      <c r="Y186" s="347">
        <f t="shared" si="39"/>
        <v>0</v>
      </c>
      <c r="Z186" s="347">
        <f t="shared" si="40"/>
        <v>0</v>
      </c>
      <c r="AA186" s="348">
        <f t="shared" si="41"/>
        <v>0</v>
      </c>
      <c r="AB186" s="348">
        <f t="shared" si="42"/>
        <v>0</v>
      </c>
      <c r="AC186" s="347">
        <f t="shared" si="43"/>
        <v>0</v>
      </c>
      <c r="AD186" s="348">
        <f t="shared" si="44"/>
        <v>0</v>
      </c>
      <c r="AH186" s="227">
        <v>68</v>
      </c>
      <c r="AI186" s="209">
        <v>0</v>
      </c>
      <c r="AJ186" s="225">
        <v>0</v>
      </c>
      <c r="AK186" s="209">
        <v>0</v>
      </c>
      <c r="AL186" s="209">
        <f t="shared" si="34"/>
        <v>0</v>
      </c>
      <c r="AM186" s="209">
        <f t="shared" si="35"/>
        <v>0</v>
      </c>
      <c r="AN186" s="209">
        <v>0</v>
      </c>
      <c r="AO186" s="209">
        <f t="shared" si="36"/>
        <v>0</v>
      </c>
    </row>
    <row r="187" spans="23:41" ht="20.100000000000001" customHeight="1" x14ac:dyDescent="0.25">
      <c r="W187" s="232">
        <f t="shared" si="37"/>
        <v>69</v>
      </c>
      <c r="X187" s="347">
        <f t="shared" si="38"/>
        <v>0</v>
      </c>
      <c r="Y187" s="347">
        <f t="shared" si="39"/>
        <v>0</v>
      </c>
      <c r="Z187" s="347">
        <f t="shared" si="40"/>
        <v>0</v>
      </c>
      <c r="AA187" s="348">
        <f t="shared" si="41"/>
        <v>0</v>
      </c>
      <c r="AB187" s="348">
        <f t="shared" si="42"/>
        <v>0</v>
      </c>
      <c r="AC187" s="347">
        <f t="shared" si="43"/>
        <v>0</v>
      </c>
      <c r="AD187" s="348">
        <f t="shared" si="44"/>
        <v>0</v>
      </c>
      <c r="AH187" s="227">
        <v>69</v>
      </c>
      <c r="AI187" s="209">
        <v>0</v>
      </c>
      <c r="AJ187" s="225">
        <v>0</v>
      </c>
      <c r="AK187" s="209">
        <v>0</v>
      </c>
      <c r="AL187" s="209">
        <f t="shared" si="34"/>
        <v>0</v>
      </c>
      <c r="AM187" s="209">
        <f t="shared" si="35"/>
        <v>0</v>
      </c>
      <c r="AN187" s="209">
        <v>0</v>
      </c>
      <c r="AO187" s="209">
        <f t="shared" si="36"/>
        <v>0</v>
      </c>
    </row>
    <row r="188" spans="23:41" ht="20.100000000000001" customHeight="1" x14ac:dyDescent="0.25">
      <c r="W188" s="232">
        <f t="shared" si="37"/>
        <v>70</v>
      </c>
      <c r="X188" s="347">
        <f t="shared" si="38"/>
        <v>0</v>
      </c>
      <c r="Y188" s="347">
        <f t="shared" si="39"/>
        <v>0</v>
      </c>
      <c r="Z188" s="347">
        <f t="shared" si="40"/>
        <v>0</v>
      </c>
      <c r="AA188" s="348">
        <f t="shared" si="41"/>
        <v>0</v>
      </c>
      <c r="AB188" s="348">
        <f t="shared" si="42"/>
        <v>0</v>
      </c>
      <c r="AC188" s="347">
        <f t="shared" si="43"/>
        <v>0</v>
      </c>
      <c r="AD188" s="348">
        <f t="shared" si="44"/>
        <v>0</v>
      </c>
      <c r="AH188" s="227">
        <v>70</v>
      </c>
      <c r="AI188" s="209">
        <v>0</v>
      </c>
      <c r="AJ188" s="225">
        <v>0</v>
      </c>
      <c r="AK188" s="209">
        <v>0</v>
      </c>
      <c r="AL188" s="209">
        <f t="shared" si="34"/>
        <v>0</v>
      </c>
      <c r="AM188" s="209">
        <f t="shared" si="35"/>
        <v>0</v>
      </c>
      <c r="AN188" s="209">
        <v>0</v>
      </c>
      <c r="AO188" s="209">
        <f t="shared" si="36"/>
        <v>0</v>
      </c>
    </row>
    <row r="189" spans="23:41" ht="20.100000000000001" customHeight="1" x14ac:dyDescent="0.25">
      <c r="W189" s="232">
        <f t="shared" si="37"/>
        <v>71</v>
      </c>
      <c r="X189" s="347">
        <f t="shared" si="38"/>
        <v>0</v>
      </c>
      <c r="Y189" s="347">
        <f t="shared" si="39"/>
        <v>0</v>
      </c>
      <c r="Z189" s="347">
        <f t="shared" si="40"/>
        <v>0</v>
      </c>
      <c r="AA189" s="348">
        <f t="shared" si="41"/>
        <v>0</v>
      </c>
      <c r="AB189" s="348">
        <f t="shared" si="42"/>
        <v>0</v>
      </c>
      <c r="AC189" s="347">
        <f t="shared" si="43"/>
        <v>0</v>
      </c>
      <c r="AD189" s="348">
        <f t="shared" si="44"/>
        <v>0</v>
      </c>
      <c r="AH189" s="227">
        <v>71</v>
      </c>
      <c r="AI189" s="209">
        <v>0</v>
      </c>
      <c r="AJ189" s="225">
        <v>0</v>
      </c>
      <c r="AK189" s="209">
        <v>0</v>
      </c>
      <c r="AL189" s="209">
        <f t="shared" si="34"/>
        <v>0</v>
      </c>
      <c r="AM189" s="209">
        <f t="shared" si="35"/>
        <v>0</v>
      </c>
      <c r="AN189" s="209">
        <v>0</v>
      </c>
      <c r="AO189" s="209">
        <f t="shared" si="36"/>
        <v>0</v>
      </c>
    </row>
    <row r="190" spans="23:41" ht="20.100000000000001" customHeight="1" x14ac:dyDescent="0.25">
      <c r="W190" s="232">
        <f t="shared" si="37"/>
        <v>72</v>
      </c>
      <c r="X190" s="347">
        <f t="shared" si="38"/>
        <v>0</v>
      </c>
      <c r="Y190" s="347">
        <f t="shared" si="39"/>
        <v>0</v>
      </c>
      <c r="Z190" s="347">
        <f t="shared" si="40"/>
        <v>0</v>
      </c>
      <c r="AA190" s="348">
        <f t="shared" si="41"/>
        <v>0</v>
      </c>
      <c r="AB190" s="348">
        <f t="shared" si="42"/>
        <v>0</v>
      </c>
      <c r="AC190" s="347">
        <f t="shared" si="43"/>
        <v>0</v>
      </c>
      <c r="AD190" s="348">
        <f t="shared" si="44"/>
        <v>0</v>
      </c>
      <c r="AH190" s="227">
        <v>72</v>
      </c>
      <c r="AI190" s="209">
        <v>0</v>
      </c>
      <c r="AJ190" s="225">
        <v>0</v>
      </c>
      <c r="AK190" s="209">
        <v>0</v>
      </c>
      <c r="AL190" s="209">
        <f t="shared" si="34"/>
        <v>0</v>
      </c>
      <c r="AM190" s="209">
        <f t="shared" si="35"/>
        <v>0</v>
      </c>
      <c r="AN190" s="209">
        <v>0</v>
      </c>
      <c r="AO190" s="209">
        <f t="shared" si="36"/>
        <v>0</v>
      </c>
    </row>
    <row r="191" spans="23:41" ht="20.100000000000001" customHeight="1" x14ac:dyDescent="0.25">
      <c r="W191" s="232">
        <f t="shared" si="37"/>
        <v>73</v>
      </c>
      <c r="X191" s="347">
        <f t="shared" si="38"/>
        <v>0</v>
      </c>
      <c r="Y191" s="347">
        <f t="shared" si="39"/>
        <v>0</v>
      </c>
      <c r="Z191" s="347">
        <f t="shared" si="40"/>
        <v>0</v>
      </c>
      <c r="AA191" s="348">
        <f t="shared" si="41"/>
        <v>0</v>
      </c>
      <c r="AB191" s="348">
        <f t="shared" si="42"/>
        <v>0</v>
      </c>
      <c r="AC191" s="347">
        <f t="shared" si="43"/>
        <v>0</v>
      </c>
      <c r="AD191" s="348">
        <f t="shared" si="44"/>
        <v>0</v>
      </c>
      <c r="AH191" s="227">
        <v>73</v>
      </c>
      <c r="AI191" s="209">
        <v>0</v>
      </c>
      <c r="AJ191" s="225">
        <v>0</v>
      </c>
      <c r="AK191" s="209">
        <v>0</v>
      </c>
      <c r="AL191" s="209">
        <f t="shared" si="34"/>
        <v>0</v>
      </c>
      <c r="AM191" s="209">
        <f t="shared" si="35"/>
        <v>0</v>
      </c>
      <c r="AN191" s="209">
        <v>0</v>
      </c>
      <c r="AO191" s="209">
        <f t="shared" si="36"/>
        <v>0</v>
      </c>
    </row>
    <row r="192" spans="23:41" ht="20.100000000000001" customHeight="1" x14ac:dyDescent="0.25">
      <c r="W192" s="232">
        <f t="shared" si="37"/>
        <v>74</v>
      </c>
      <c r="X192" s="347">
        <f t="shared" si="38"/>
        <v>0</v>
      </c>
      <c r="Y192" s="347">
        <f t="shared" si="39"/>
        <v>0</v>
      </c>
      <c r="Z192" s="347">
        <f t="shared" si="40"/>
        <v>0</v>
      </c>
      <c r="AA192" s="348">
        <f t="shared" si="41"/>
        <v>0</v>
      </c>
      <c r="AB192" s="348">
        <f t="shared" si="42"/>
        <v>0</v>
      </c>
      <c r="AC192" s="347">
        <f t="shared" si="43"/>
        <v>0</v>
      </c>
      <c r="AD192" s="348">
        <f t="shared" si="44"/>
        <v>0</v>
      </c>
      <c r="AH192" s="227">
        <v>74</v>
      </c>
      <c r="AI192" s="209">
        <v>0</v>
      </c>
      <c r="AJ192" s="225">
        <v>0</v>
      </c>
      <c r="AK192" s="209">
        <v>0</v>
      </c>
      <c r="AL192" s="209">
        <f t="shared" si="34"/>
        <v>0</v>
      </c>
      <c r="AM192" s="209">
        <f t="shared" si="35"/>
        <v>0</v>
      </c>
      <c r="AN192" s="209">
        <v>0</v>
      </c>
      <c r="AO192" s="209">
        <f t="shared" si="36"/>
        <v>0</v>
      </c>
    </row>
    <row r="193" spans="23:41" ht="20.100000000000001" customHeight="1" x14ac:dyDescent="0.25">
      <c r="W193" s="232">
        <f t="shared" si="37"/>
        <v>75</v>
      </c>
      <c r="X193" s="347">
        <f t="shared" si="38"/>
        <v>0</v>
      </c>
      <c r="Y193" s="347">
        <f t="shared" si="39"/>
        <v>0</v>
      </c>
      <c r="Z193" s="347">
        <f t="shared" si="40"/>
        <v>0</v>
      </c>
      <c r="AA193" s="348">
        <f t="shared" si="41"/>
        <v>0</v>
      </c>
      <c r="AB193" s="348">
        <f t="shared" si="42"/>
        <v>0</v>
      </c>
      <c r="AC193" s="347">
        <f t="shared" si="43"/>
        <v>0</v>
      </c>
      <c r="AD193" s="348">
        <f t="shared" si="44"/>
        <v>0</v>
      </c>
      <c r="AH193" s="227">
        <v>75</v>
      </c>
      <c r="AI193" s="209">
        <v>0</v>
      </c>
      <c r="AJ193" s="225">
        <v>0</v>
      </c>
      <c r="AK193" s="209">
        <v>0</v>
      </c>
      <c r="AL193" s="209">
        <f t="shared" si="34"/>
        <v>0</v>
      </c>
      <c r="AM193" s="209">
        <f t="shared" si="35"/>
        <v>0</v>
      </c>
      <c r="AN193" s="209">
        <v>0</v>
      </c>
      <c r="AO193" s="209">
        <f t="shared" si="36"/>
        <v>0</v>
      </c>
    </row>
    <row r="194" spans="23:41" ht="20.100000000000001" customHeight="1" x14ac:dyDescent="0.25">
      <c r="W194" s="232">
        <f t="shared" si="37"/>
        <v>76</v>
      </c>
      <c r="X194" s="347">
        <f t="shared" si="38"/>
        <v>0</v>
      </c>
      <c r="Y194" s="347">
        <f t="shared" si="39"/>
        <v>0</v>
      </c>
      <c r="Z194" s="347">
        <f t="shared" si="40"/>
        <v>0</v>
      </c>
      <c r="AA194" s="348">
        <f t="shared" si="41"/>
        <v>0</v>
      </c>
      <c r="AB194" s="348">
        <f t="shared" si="42"/>
        <v>0</v>
      </c>
      <c r="AC194" s="347">
        <f t="shared" si="43"/>
        <v>0</v>
      </c>
      <c r="AD194" s="348">
        <f t="shared" si="44"/>
        <v>0</v>
      </c>
      <c r="AH194" s="227">
        <v>76</v>
      </c>
      <c r="AI194" s="209">
        <v>0</v>
      </c>
      <c r="AJ194" s="225">
        <v>0</v>
      </c>
      <c r="AK194" s="209">
        <v>0</v>
      </c>
      <c r="AL194" s="209">
        <f t="shared" si="34"/>
        <v>0</v>
      </c>
      <c r="AM194" s="209">
        <f t="shared" si="35"/>
        <v>0</v>
      </c>
      <c r="AN194" s="209">
        <v>0</v>
      </c>
      <c r="AO194" s="209">
        <f t="shared" si="36"/>
        <v>0</v>
      </c>
    </row>
    <row r="195" spans="23:41" ht="20.100000000000001" customHeight="1" x14ac:dyDescent="0.25">
      <c r="W195" s="232">
        <f t="shared" si="37"/>
        <v>77</v>
      </c>
      <c r="X195" s="347">
        <f t="shared" si="38"/>
        <v>0</v>
      </c>
      <c r="Y195" s="347">
        <f t="shared" si="39"/>
        <v>0</v>
      </c>
      <c r="Z195" s="347">
        <f t="shared" si="40"/>
        <v>0</v>
      </c>
      <c r="AA195" s="348">
        <f t="shared" si="41"/>
        <v>0</v>
      </c>
      <c r="AB195" s="348">
        <f t="shared" si="42"/>
        <v>0</v>
      </c>
      <c r="AC195" s="347">
        <f t="shared" si="43"/>
        <v>0</v>
      </c>
      <c r="AD195" s="348">
        <f t="shared" si="44"/>
        <v>0</v>
      </c>
      <c r="AH195" s="227">
        <v>77</v>
      </c>
      <c r="AI195" s="209">
        <v>0</v>
      </c>
      <c r="AJ195" s="225">
        <v>0</v>
      </c>
      <c r="AK195" s="209">
        <v>0</v>
      </c>
      <c r="AL195" s="209">
        <f t="shared" si="34"/>
        <v>0</v>
      </c>
      <c r="AM195" s="209">
        <f t="shared" si="35"/>
        <v>0</v>
      </c>
      <c r="AN195" s="209">
        <v>0</v>
      </c>
      <c r="AO195" s="209">
        <f t="shared" si="36"/>
        <v>0</v>
      </c>
    </row>
    <row r="196" spans="23:41" ht="20.100000000000001" customHeight="1" x14ac:dyDescent="0.25">
      <c r="W196" s="232">
        <f t="shared" si="37"/>
        <v>78</v>
      </c>
      <c r="X196" s="347">
        <f t="shared" si="38"/>
        <v>0</v>
      </c>
      <c r="Y196" s="347">
        <f t="shared" si="39"/>
        <v>0</v>
      </c>
      <c r="Z196" s="347">
        <f t="shared" si="40"/>
        <v>0</v>
      </c>
      <c r="AA196" s="348">
        <f t="shared" si="41"/>
        <v>0</v>
      </c>
      <c r="AB196" s="348">
        <f t="shared" si="42"/>
        <v>0</v>
      </c>
      <c r="AC196" s="347">
        <f t="shared" si="43"/>
        <v>0</v>
      </c>
      <c r="AD196" s="348">
        <f t="shared" si="44"/>
        <v>0</v>
      </c>
      <c r="AH196" s="227">
        <v>78</v>
      </c>
      <c r="AI196" s="209">
        <v>0</v>
      </c>
      <c r="AJ196" s="225">
        <v>0</v>
      </c>
      <c r="AK196" s="209">
        <v>0</v>
      </c>
      <c r="AL196" s="209">
        <f t="shared" si="34"/>
        <v>0</v>
      </c>
      <c r="AM196" s="209">
        <f t="shared" si="35"/>
        <v>0</v>
      </c>
      <c r="AN196" s="209">
        <v>0</v>
      </c>
      <c r="AO196" s="209">
        <f t="shared" si="36"/>
        <v>0</v>
      </c>
    </row>
    <row r="197" spans="23:41" ht="20.100000000000001" customHeight="1" x14ac:dyDescent="0.25">
      <c r="W197" s="232">
        <f t="shared" si="37"/>
        <v>79</v>
      </c>
      <c r="X197" s="347">
        <f t="shared" si="38"/>
        <v>0</v>
      </c>
      <c r="Y197" s="347">
        <f t="shared" si="39"/>
        <v>0</v>
      </c>
      <c r="Z197" s="347">
        <f t="shared" si="40"/>
        <v>0</v>
      </c>
      <c r="AA197" s="348">
        <f t="shared" si="41"/>
        <v>0</v>
      </c>
      <c r="AB197" s="348">
        <f t="shared" si="42"/>
        <v>0</v>
      </c>
      <c r="AC197" s="347">
        <f t="shared" si="43"/>
        <v>0</v>
      </c>
      <c r="AD197" s="348">
        <f t="shared" si="44"/>
        <v>0</v>
      </c>
      <c r="AH197" s="227">
        <v>79</v>
      </c>
      <c r="AI197" s="209">
        <v>0</v>
      </c>
      <c r="AJ197" s="225">
        <v>0</v>
      </c>
      <c r="AK197" s="209">
        <v>0</v>
      </c>
      <c r="AL197" s="209">
        <f t="shared" si="34"/>
        <v>0</v>
      </c>
      <c r="AM197" s="209">
        <f t="shared" si="35"/>
        <v>0</v>
      </c>
      <c r="AN197" s="209">
        <v>0</v>
      </c>
      <c r="AO197" s="209">
        <f t="shared" si="36"/>
        <v>0</v>
      </c>
    </row>
    <row r="198" spans="23:41" ht="20.100000000000001" customHeight="1" x14ac:dyDescent="0.25">
      <c r="W198" s="232">
        <f t="shared" si="37"/>
        <v>80</v>
      </c>
      <c r="X198" s="347">
        <f t="shared" si="38"/>
        <v>0</v>
      </c>
      <c r="Y198" s="347">
        <f t="shared" si="39"/>
        <v>0</v>
      </c>
      <c r="Z198" s="347">
        <f t="shared" si="40"/>
        <v>0</v>
      </c>
      <c r="AA198" s="348">
        <f t="shared" si="41"/>
        <v>0</v>
      </c>
      <c r="AB198" s="348">
        <f t="shared" si="42"/>
        <v>0</v>
      </c>
      <c r="AC198" s="347">
        <f t="shared" si="43"/>
        <v>0</v>
      </c>
      <c r="AD198" s="348">
        <f t="shared" si="44"/>
        <v>0</v>
      </c>
      <c r="AH198" s="227">
        <v>80</v>
      </c>
      <c r="AI198" s="209">
        <v>0</v>
      </c>
      <c r="AJ198" s="225">
        <v>0</v>
      </c>
      <c r="AK198" s="209">
        <v>0</v>
      </c>
      <c r="AL198" s="209">
        <f t="shared" si="34"/>
        <v>0</v>
      </c>
      <c r="AM198" s="209">
        <f t="shared" si="35"/>
        <v>0</v>
      </c>
      <c r="AN198" s="209">
        <v>0</v>
      </c>
      <c r="AO198" s="209">
        <f t="shared" si="36"/>
        <v>0</v>
      </c>
    </row>
  </sheetData>
  <sheetProtection algorithmName="SHA-512" hashValue="2ssvb42k730nrCG6g5iVAb4aVdyCg9lvyodOlQhckKtpXS0DfTVfyZnbW6+vlGEoAkiR9yqL7DFuKsFte1d4Og==" saltValue="XI51osPvuIf+U2bk6OqUdg==" spinCount="100000" sheet="1" objects="1" scenarios="1"/>
  <mergeCells count="72">
    <mergeCell ref="A60:R61"/>
    <mergeCell ref="A62:R63"/>
    <mergeCell ref="A64:R65"/>
    <mergeCell ref="A66:R66"/>
    <mergeCell ref="T138:U138"/>
    <mergeCell ref="P1:R1"/>
    <mergeCell ref="A53:R53"/>
    <mergeCell ref="A54:R54"/>
    <mergeCell ref="A55:R55"/>
    <mergeCell ref="A56:R56"/>
    <mergeCell ref="A40:R40"/>
    <mergeCell ref="K41:N41"/>
    <mergeCell ref="O41:R41"/>
    <mergeCell ref="K42:N42"/>
    <mergeCell ref="O42:R42"/>
    <mergeCell ref="K43:N43"/>
    <mergeCell ref="O43:R43"/>
    <mergeCell ref="A33:R33"/>
    <mergeCell ref="A34:C34"/>
    <mergeCell ref="K34:R34"/>
    <mergeCell ref="A35:C35"/>
    <mergeCell ref="A57:R57"/>
    <mergeCell ref="A58:R59"/>
    <mergeCell ref="K45:N45"/>
    <mergeCell ref="O45:R45"/>
    <mergeCell ref="A48:R48"/>
    <mergeCell ref="A49:R49"/>
    <mergeCell ref="A51:R51"/>
    <mergeCell ref="A52:R52"/>
    <mergeCell ref="A36:K36"/>
    <mergeCell ref="A38:N38"/>
    <mergeCell ref="O38:R38"/>
    <mergeCell ref="A28:K28"/>
    <mergeCell ref="L28:R28"/>
    <mergeCell ref="A29:K29"/>
    <mergeCell ref="L29:R29"/>
    <mergeCell ref="A31:K31"/>
    <mergeCell ref="L31:R31"/>
    <mergeCell ref="A24:H24"/>
    <mergeCell ref="I24:L24"/>
    <mergeCell ref="A25:H25"/>
    <mergeCell ref="I25:L25"/>
    <mergeCell ref="A26:H26"/>
    <mergeCell ref="I26:L26"/>
    <mergeCell ref="A20:E20"/>
    <mergeCell ref="F20:L20"/>
    <mergeCell ref="A21:E21"/>
    <mergeCell ref="F21:L21"/>
    <mergeCell ref="A22:E22"/>
    <mergeCell ref="F22:L22"/>
    <mergeCell ref="A18:D18"/>
    <mergeCell ref="E18:H18"/>
    <mergeCell ref="A10:K10"/>
    <mergeCell ref="L10:R10"/>
    <mergeCell ref="A11:K11"/>
    <mergeCell ref="L11:R11"/>
    <mergeCell ref="A12:K12"/>
    <mergeCell ref="L12:R12"/>
    <mergeCell ref="A14:R14"/>
    <mergeCell ref="A16:D16"/>
    <mergeCell ref="E16:H16"/>
    <mergeCell ref="A17:D17"/>
    <mergeCell ref="E17:H17"/>
    <mergeCell ref="A8:C8"/>
    <mergeCell ref="D8:I8"/>
    <mergeCell ref="J8:M8"/>
    <mergeCell ref="O8:R8"/>
    <mergeCell ref="A5:R5"/>
    <mergeCell ref="A7:C7"/>
    <mergeCell ref="D7:I7"/>
    <mergeCell ref="J7:M7"/>
    <mergeCell ref="O7:R7"/>
  </mergeCells>
  <conditionalFormatting sqref="O43:P43">
    <cfRule type="cellIs" dxfId="71" priority="2" operator="greaterThan">
      <formula>0.01</formula>
    </cfRule>
  </conditionalFormatting>
  <conditionalFormatting sqref="T138">
    <cfRule type="containsText" dxfId="70" priority="1" operator="containsText" text="Reduzir o número de casas decimais">
      <formula>NOT(ISERROR(SEARCH("Reduzir o número de casas decimais",T138)))</formula>
    </cfRule>
  </conditionalFormatting>
  <dataValidations count="6">
    <dataValidation type="list" allowBlank="1" showInputMessage="1" showErrorMessage="1" sqref="F20:L20" xr:uid="{6C3FDAD4-FAC4-41C0-A6E2-2F3DF8DD13B7}">
      <formula1>$T$107:$T$115</formula1>
    </dataValidation>
    <dataValidation type="list" allowBlank="1" showInputMessage="1" showErrorMessage="1" sqref="D7:I7" xr:uid="{437A266D-EBE8-4C76-99C7-1A0F267FE101}">
      <formula1>$T$94:$T$98</formula1>
    </dataValidation>
    <dataValidation type="list" allowBlank="1" showInputMessage="1" showErrorMessage="1" sqref="O7:R7" xr:uid="{A964DA2B-5986-4E21-9D35-BBFFA80A3AF8}">
      <formula1>$V$94:$V$97</formula1>
    </dataValidation>
    <dataValidation type="list" allowBlank="1" showInputMessage="1" showErrorMessage="1" sqref="D8:I8" xr:uid="{ACB30642-17B2-4FE8-BA6C-C83082BF2229}">
      <formula1>$U$94:$U$102</formula1>
    </dataValidation>
    <dataValidation type="list" allowBlank="1" showInputMessage="1" showErrorMessage="1" sqref="K34:R34" xr:uid="{D6AE3A5F-9600-4DD3-888F-798737570B13}">
      <formula1>$X$117:$AD$117</formula1>
    </dataValidation>
    <dataValidation type="list" allowBlank="1" showInputMessage="1" showErrorMessage="1" sqref="M20:R20" xr:uid="{291DEBBB-3862-44E3-A274-ECA33DB565F4}">
      <formula1>$AA$123:$AA$128</formula1>
    </dataValidation>
  </dataValidations>
  <hyperlinks>
    <hyperlink ref="T1" location="MENU!B13" display="MENU" xr:uid="{3453267B-C616-4CA3-B642-1208E0CE97D6}"/>
  </hyperlinks>
  <pageMargins left="0.511811024" right="0.511811024" top="0.78740157499999996" bottom="0.78740157499999996" header="0.31496062000000002" footer="0.31496062000000002"/>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9A294-BD67-4A60-8C51-F16FE82563D6}">
  <dimension ref="A1:DI144"/>
  <sheetViews>
    <sheetView showGridLines="0" zoomScaleNormal="100" workbookViewId="0"/>
  </sheetViews>
  <sheetFormatPr defaultColWidth="4.75" defaultRowHeight="20.100000000000001" customHeight="1" x14ac:dyDescent="0.25"/>
  <cols>
    <col min="1" max="18" width="8.625" style="241" customWidth="1"/>
    <col min="19" max="19" width="15.625" style="208" customWidth="1"/>
    <col min="20" max="22" width="25.625" style="208" customWidth="1"/>
    <col min="23" max="44" width="20.625" style="209" customWidth="1"/>
    <col min="45" max="113" width="4.75" style="209"/>
    <col min="114" max="16384" width="4.75" style="210"/>
  </cols>
  <sheetData>
    <row r="1" spans="1:113" s="381" customFormat="1" ht="140.1" customHeight="1" x14ac:dyDescent="0.25">
      <c r="A1" s="6"/>
      <c r="B1" s="6"/>
      <c r="C1" s="6"/>
      <c r="D1" s="6"/>
      <c r="E1" s="6"/>
      <c r="F1" s="6"/>
      <c r="G1" s="6"/>
      <c r="H1" s="6"/>
      <c r="I1" s="6"/>
      <c r="J1" s="6"/>
      <c r="K1" s="6"/>
      <c r="L1" s="6"/>
      <c r="M1" s="6"/>
      <c r="N1" s="6"/>
      <c r="O1" s="6"/>
      <c r="P1" s="119"/>
      <c r="Q1" s="119"/>
      <c r="R1" s="119"/>
      <c r="S1" s="208"/>
      <c r="T1" s="206" t="s">
        <v>698</v>
      </c>
      <c r="U1" s="208"/>
      <c r="V1" s="208"/>
      <c r="W1" s="209"/>
      <c r="X1" s="209"/>
      <c r="Y1" s="209"/>
      <c r="Z1" s="209"/>
      <c r="AA1" s="209"/>
      <c r="AB1" s="209"/>
      <c r="AC1" s="209"/>
      <c r="AD1" s="209"/>
      <c r="AE1" s="209"/>
      <c r="AF1" s="209"/>
      <c r="AG1" s="209"/>
      <c r="AH1" s="209"/>
      <c r="AI1" s="209"/>
      <c r="AJ1" s="209"/>
      <c r="AK1" s="209"/>
      <c r="AL1" s="209"/>
      <c r="AM1" s="209"/>
      <c r="AN1" s="209"/>
      <c r="AO1" s="209"/>
      <c r="AP1" s="209"/>
      <c r="AQ1" s="209"/>
      <c r="AR1" s="209"/>
      <c r="AS1" s="208"/>
      <c r="AT1" s="208"/>
      <c r="AU1" s="208"/>
      <c r="AV1" s="208"/>
      <c r="AW1" s="208"/>
      <c r="AX1" s="208"/>
      <c r="AY1" s="208"/>
      <c r="AZ1" s="208"/>
      <c r="BA1" s="208"/>
      <c r="BB1" s="208"/>
      <c r="BC1" s="208"/>
      <c r="BD1" s="208"/>
      <c r="BE1" s="208"/>
      <c r="BF1" s="208"/>
      <c r="BG1" s="208"/>
      <c r="BH1" s="208"/>
      <c r="BI1" s="208"/>
      <c r="BJ1" s="208"/>
      <c r="BK1" s="208"/>
      <c r="BL1" s="208"/>
      <c r="BM1" s="208"/>
      <c r="BN1" s="208"/>
      <c r="BO1" s="208"/>
      <c r="BP1" s="208"/>
      <c r="BQ1" s="208"/>
      <c r="BR1" s="208"/>
      <c r="BS1" s="208"/>
      <c r="BT1" s="208"/>
      <c r="BU1" s="208"/>
      <c r="BV1" s="208"/>
      <c r="BW1" s="208"/>
      <c r="BX1" s="208"/>
      <c r="BY1" s="208"/>
      <c r="BZ1" s="208"/>
      <c r="CA1" s="208"/>
      <c r="CB1" s="208"/>
      <c r="CC1" s="208"/>
      <c r="CD1" s="208"/>
      <c r="CE1" s="208"/>
      <c r="CF1" s="208"/>
      <c r="CG1" s="208"/>
      <c r="CH1" s="208"/>
      <c r="CI1" s="208"/>
      <c r="CJ1" s="208"/>
      <c r="CK1" s="208"/>
      <c r="CL1" s="208"/>
      <c r="CM1" s="208"/>
      <c r="CN1" s="208"/>
      <c r="CO1" s="208"/>
      <c r="CP1" s="208"/>
      <c r="CQ1" s="208"/>
      <c r="CR1" s="208"/>
      <c r="CS1" s="208"/>
      <c r="CT1" s="208"/>
      <c r="CU1" s="208"/>
      <c r="CV1" s="208"/>
      <c r="CW1" s="208"/>
      <c r="CX1" s="208"/>
      <c r="CY1" s="208"/>
      <c r="CZ1" s="208"/>
      <c r="DA1" s="208"/>
      <c r="DB1" s="208"/>
      <c r="DC1" s="208"/>
      <c r="DD1" s="208"/>
      <c r="DE1" s="208"/>
      <c r="DF1" s="208"/>
      <c r="DG1" s="208"/>
      <c r="DH1" s="208"/>
      <c r="DI1" s="208"/>
    </row>
    <row r="2" spans="1:113" s="381" customFormat="1" ht="5.0999999999999996" customHeight="1" x14ac:dyDescent="0.25">
      <c r="A2" s="241"/>
      <c r="B2" s="241"/>
      <c r="C2" s="241"/>
      <c r="D2" s="241"/>
      <c r="E2" s="241"/>
      <c r="F2" s="241"/>
      <c r="G2" s="241"/>
      <c r="H2" s="241"/>
      <c r="I2" s="241"/>
      <c r="J2" s="241"/>
      <c r="K2" s="241"/>
      <c r="L2" s="241"/>
      <c r="M2" s="241"/>
      <c r="N2" s="241"/>
      <c r="O2" s="241"/>
      <c r="P2" s="241"/>
      <c r="Q2" s="241"/>
      <c r="R2" s="241"/>
      <c r="S2" s="208"/>
      <c r="T2" s="208"/>
      <c r="U2" s="208"/>
      <c r="V2" s="208"/>
      <c r="W2" s="209"/>
      <c r="X2" s="209"/>
      <c r="Y2" s="209"/>
      <c r="Z2" s="209"/>
      <c r="AA2" s="209"/>
      <c r="AB2" s="209"/>
      <c r="AC2" s="209"/>
      <c r="AD2" s="209"/>
      <c r="AE2" s="209"/>
      <c r="AF2" s="209"/>
      <c r="AG2" s="209"/>
      <c r="AH2" s="209"/>
      <c r="AI2" s="209"/>
      <c r="AJ2" s="209"/>
      <c r="AK2" s="209"/>
      <c r="AL2" s="209"/>
      <c r="AM2" s="209"/>
      <c r="AN2" s="209"/>
      <c r="AO2" s="209"/>
      <c r="AP2" s="209"/>
      <c r="AQ2" s="209"/>
      <c r="AR2" s="209"/>
      <c r="AS2" s="208"/>
      <c r="AT2" s="208"/>
      <c r="AU2" s="208"/>
      <c r="AV2" s="208"/>
      <c r="AW2" s="208"/>
      <c r="AX2" s="208"/>
      <c r="AY2" s="208"/>
      <c r="AZ2" s="208"/>
      <c r="BA2" s="208"/>
      <c r="BB2" s="208"/>
      <c r="BC2" s="208"/>
      <c r="BD2" s="208"/>
      <c r="BE2" s="208"/>
      <c r="BF2" s="208"/>
      <c r="BG2" s="208"/>
      <c r="BH2" s="208"/>
      <c r="BI2" s="208"/>
      <c r="BJ2" s="208"/>
      <c r="BK2" s="208"/>
      <c r="BL2" s="208"/>
      <c r="BM2" s="208"/>
      <c r="BN2" s="208"/>
      <c r="BO2" s="208"/>
      <c r="BP2" s="208"/>
      <c r="BQ2" s="208"/>
      <c r="BR2" s="208"/>
      <c r="BS2" s="208"/>
      <c r="BT2" s="208"/>
      <c r="BU2" s="208"/>
      <c r="BV2" s="208"/>
      <c r="BW2" s="208"/>
      <c r="BX2" s="208"/>
      <c r="BY2" s="208"/>
      <c r="BZ2" s="208"/>
      <c r="CA2" s="208"/>
      <c r="CB2" s="208"/>
      <c r="CC2" s="208"/>
      <c r="CD2" s="208"/>
      <c r="CE2" s="208"/>
      <c r="CF2" s="208"/>
      <c r="CG2" s="208"/>
      <c r="CH2" s="208"/>
      <c r="CI2" s="208"/>
      <c r="CJ2" s="208"/>
      <c r="CK2" s="208"/>
      <c r="CL2" s="208"/>
      <c r="CM2" s="208"/>
      <c r="CN2" s="208"/>
      <c r="CO2" s="208"/>
      <c r="CP2" s="208"/>
      <c r="CQ2" s="208"/>
      <c r="CR2" s="208"/>
      <c r="CS2" s="208"/>
      <c r="CT2" s="208"/>
      <c r="CU2" s="208"/>
      <c r="CV2" s="208"/>
      <c r="CW2" s="208"/>
      <c r="CX2" s="208"/>
      <c r="CY2" s="208"/>
      <c r="CZ2" s="208"/>
      <c r="DA2" s="208"/>
      <c r="DB2" s="208"/>
      <c r="DC2" s="208"/>
      <c r="DD2" s="208"/>
      <c r="DE2" s="208"/>
      <c r="DF2" s="208"/>
      <c r="DG2" s="208"/>
      <c r="DH2" s="208"/>
      <c r="DI2" s="208"/>
    </row>
    <row r="3" spans="1:113" s="381" customFormat="1" ht="5.0999999999999996" customHeight="1" x14ac:dyDescent="0.25">
      <c r="A3" s="6"/>
      <c r="B3" s="6"/>
      <c r="C3" s="6"/>
      <c r="D3" s="6"/>
      <c r="E3" s="6"/>
      <c r="F3" s="6"/>
      <c r="G3" s="6"/>
      <c r="H3" s="6"/>
      <c r="I3" s="6"/>
      <c r="J3" s="6"/>
      <c r="K3" s="6"/>
      <c r="L3" s="6"/>
      <c r="M3" s="6"/>
      <c r="N3" s="6"/>
      <c r="O3" s="6"/>
      <c r="P3" s="6"/>
      <c r="Q3" s="6"/>
      <c r="R3" s="6"/>
      <c r="S3" s="208"/>
      <c r="T3" s="208"/>
      <c r="U3" s="208"/>
      <c r="V3" s="208"/>
      <c r="W3" s="209"/>
      <c r="X3" s="209"/>
      <c r="Y3" s="209"/>
      <c r="Z3" s="209"/>
      <c r="AA3" s="209"/>
      <c r="AB3" s="209"/>
      <c r="AC3" s="209"/>
      <c r="AD3" s="209"/>
      <c r="AE3" s="209"/>
      <c r="AF3" s="209"/>
      <c r="AG3" s="209"/>
      <c r="AH3" s="209"/>
      <c r="AI3" s="209"/>
      <c r="AJ3" s="209"/>
      <c r="AK3" s="209"/>
      <c r="AL3" s="209"/>
      <c r="AM3" s="209"/>
      <c r="AN3" s="209"/>
      <c r="AO3" s="209"/>
      <c r="AP3" s="209"/>
      <c r="AQ3" s="209"/>
      <c r="AR3" s="209"/>
      <c r="AS3" s="208"/>
      <c r="AT3" s="208"/>
      <c r="AU3" s="208"/>
      <c r="AV3" s="208"/>
      <c r="AW3" s="208"/>
      <c r="AX3" s="208"/>
      <c r="AY3" s="208"/>
      <c r="AZ3" s="208"/>
      <c r="BA3" s="208"/>
      <c r="BB3" s="208"/>
      <c r="BC3" s="208"/>
      <c r="BD3" s="208"/>
      <c r="BE3" s="208"/>
      <c r="BF3" s="208"/>
      <c r="BG3" s="208"/>
      <c r="BH3" s="208"/>
      <c r="BI3" s="208"/>
      <c r="BJ3" s="208"/>
      <c r="BK3" s="208"/>
      <c r="BL3" s="208"/>
      <c r="BM3" s="208"/>
      <c r="BN3" s="208"/>
      <c r="BO3" s="208"/>
      <c r="BP3" s="208"/>
      <c r="BQ3" s="208"/>
      <c r="BR3" s="208"/>
      <c r="BS3" s="208"/>
      <c r="BT3" s="208"/>
      <c r="BU3" s="208"/>
      <c r="BV3" s="208"/>
      <c r="BW3" s="208"/>
      <c r="BX3" s="208"/>
      <c r="BY3" s="208"/>
      <c r="BZ3" s="208"/>
      <c r="CA3" s="208"/>
      <c r="CB3" s="208"/>
      <c r="CC3" s="208"/>
      <c r="CD3" s="208"/>
      <c r="CE3" s="208"/>
      <c r="CF3" s="208"/>
      <c r="CG3" s="208"/>
      <c r="CH3" s="208"/>
      <c r="CI3" s="208"/>
      <c r="CJ3" s="208"/>
      <c r="CK3" s="208"/>
      <c r="CL3" s="208"/>
      <c r="CM3" s="208"/>
      <c r="CN3" s="208"/>
      <c r="CO3" s="208"/>
      <c r="CP3" s="208"/>
      <c r="CQ3" s="208"/>
      <c r="CR3" s="208"/>
      <c r="CS3" s="208"/>
      <c r="CT3" s="208"/>
      <c r="CU3" s="208"/>
      <c r="CV3" s="208"/>
      <c r="CW3" s="208"/>
      <c r="CX3" s="208"/>
      <c r="CY3" s="208"/>
      <c r="CZ3" s="208"/>
      <c r="DA3" s="208"/>
      <c r="DB3" s="208"/>
      <c r="DC3" s="208"/>
      <c r="DD3" s="208"/>
      <c r="DE3" s="208"/>
      <c r="DF3" s="208"/>
      <c r="DG3" s="208"/>
      <c r="DH3" s="208"/>
      <c r="DI3" s="208"/>
    </row>
    <row r="5" spans="1:113" ht="20.100000000000001" customHeight="1" x14ac:dyDescent="0.25">
      <c r="A5" s="46" t="s">
        <v>692</v>
      </c>
      <c r="B5" s="46"/>
      <c r="C5" s="46"/>
      <c r="D5" s="46"/>
      <c r="E5" s="46"/>
      <c r="F5" s="46"/>
      <c r="G5" s="46"/>
      <c r="H5" s="46"/>
      <c r="I5" s="46"/>
      <c r="J5" s="46"/>
      <c r="K5" s="46"/>
      <c r="L5" s="46"/>
      <c r="M5" s="46"/>
      <c r="N5" s="46"/>
      <c r="O5" s="46"/>
      <c r="P5" s="46"/>
      <c r="Q5" s="46"/>
      <c r="R5" s="46"/>
      <c r="AA5" s="219"/>
    </row>
    <row r="6" spans="1:113" ht="20.100000000000001" customHeight="1" x14ac:dyDescent="0.25">
      <c r="AA6" s="219"/>
    </row>
    <row r="7" spans="1:113" ht="20.100000000000001" customHeight="1" x14ac:dyDescent="0.25">
      <c r="A7" s="75" t="s">
        <v>244</v>
      </c>
      <c r="B7" s="75"/>
      <c r="C7" s="75"/>
      <c r="D7" s="75"/>
      <c r="E7" s="75"/>
      <c r="F7" s="75"/>
      <c r="G7" s="75"/>
      <c r="H7" s="75"/>
      <c r="I7" s="75"/>
      <c r="J7" s="75"/>
      <c r="K7" s="75"/>
      <c r="L7" s="75"/>
      <c r="M7" s="75"/>
      <c r="N7" s="75"/>
      <c r="O7" s="75"/>
      <c r="P7" s="75"/>
      <c r="Q7" s="75"/>
      <c r="R7" s="75"/>
      <c r="AA7" s="219"/>
    </row>
    <row r="8" spans="1:113" ht="20.100000000000001" customHeight="1" x14ac:dyDescent="0.25">
      <c r="A8" s="75"/>
      <c r="B8" s="75"/>
      <c r="C8" s="75"/>
      <c r="D8" s="75"/>
      <c r="E8" s="75"/>
      <c r="F8" s="75"/>
      <c r="G8" s="75"/>
      <c r="H8" s="75"/>
      <c r="I8" s="75"/>
      <c r="J8" s="75"/>
      <c r="K8" s="75"/>
      <c r="L8" s="75"/>
      <c r="M8" s="75"/>
      <c r="N8" s="75"/>
      <c r="O8" s="75"/>
      <c r="P8" s="75"/>
      <c r="Q8" s="75"/>
      <c r="R8" s="75"/>
      <c r="AA8" s="219"/>
    </row>
    <row r="9" spans="1:113" ht="20.100000000000001" customHeight="1" x14ac:dyDescent="0.25">
      <c r="A9" s="75"/>
      <c r="B9" s="75"/>
      <c r="C9" s="75"/>
      <c r="D9" s="75"/>
      <c r="E9" s="75"/>
      <c r="F9" s="75"/>
      <c r="G9" s="75"/>
      <c r="H9" s="75"/>
      <c r="I9" s="75"/>
      <c r="J9" s="75"/>
      <c r="K9" s="75"/>
      <c r="L9" s="75"/>
      <c r="M9" s="75"/>
      <c r="N9" s="75"/>
      <c r="O9" s="75"/>
      <c r="P9" s="75"/>
      <c r="Q9" s="75"/>
      <c r="R9" s="75"/>
      <c r="AA9" s="219"/>
    </row>
    <row r="10" spans="1:113" ht="20.100000000000001" customHeight="1" x14ac:dyDescent="0.25">
      <c r="AA10" s="219"/>
    </row>
    <row r="11" spans="1:113" ht="20.100000000000001" customHeight="1" x14ac:dyDescent="0.25">
      <c r="A11" s="22" t="s">
        <v>245</v>
      </c>
      <c r="B11" s="22"/>
      <c r="C11" s="22"/>
      <c r="D11" s="22" t="s">
        <v>246</v>
      </c>
      <c r="E11" s="22"/>
      <c r="F11" s="22"/>
      <c r="G11" s="22"/>
      <c r="H11" s="22"/>
      <c r="I11" s="22"/>
      <c r="J11" s="22" t="s">
        <v>247</v>
      </c>
      <c r="K11" s="22"/>
      <c r="L11" s="22"/>
      <c r="M11" s="22"/>
      <c r="N11" s="248"/>
      <c r="O11" s="77" t="s">
        <v>248</v>
      </c>
      <c r="P11" s="77"/>
      <c r="Q11" s="77"/>
      <c r="R11" s="77"/>
      <c r="T11" s="208" t="s">
        <v>246</v>
      </c>
      <c r="U11" s="208" t="s">
        <v>250</v>
      </c>
      <c r="V11" s="208" t="s">
        <v>286</v>
      </c>
      <c r="AA11" s="219"/>
    </row>
    <row r="12" spans="1:113" ht="20.100000000000001" customHeight="1" x14ac:dyDescent="0.25">
      <c r="A12" s="27" t="s">
        <v>249</v>
      </c>
      <c r="B12" s="27"/>
      <c r="C12" s="27"/>
      <c r="D12" s="72" t="s">
        <v>278</v>
      </c>
      <c r="E12" s="72"/>
      <c r="F12" s="72"/>
      <c r="G12" s="72"/>
      <c r="H12" s="72"/>
      <c r="I12" s="72"/>
      <c r="J12" s="27" t="s">
        <v>251</v>
      </c>
      <c r="K12" s="27"/>
      <c r="L12" s="27"/>
      <c r="M12" s="27"/>
      <c r="N12" s="246"/>
      <c r="O12" s="27" t="s">
        <v>289</v>
      </c>
      <c r="P12" s="27"/>
      <c r="Q12" s="27"/>
      <c r="R12" s="27"/>
      <c r="T12" s="208" t="s">
        <v>280</v>
      </c>
      <c r="U12" s="208" t="s">
        <v>277</v>
      </c>
      <c r="V12" s="208" t="s">
        <v>248</v>
      </c>
      <c r="AA12" s="219"/>
    </row>
    <row r="13" spans="1:113" ht="20.100000000000001" customHeight="1" x14ac:dyDescent="0.25">
      <c r="A13" s="27" t="s">
        <v>252</v>
      </c>
      <c r="B13" s="27"/>
      <c r="C13" s="27"/>
      <c r="D13" s="27"/>
      <c r="E13" s="27"/>
      <c r="F13" s="27"/>
      <c r="G13" s="27"/>
      <c r="H13" s="27"/>
      <c r="I13" s="27"/>
      <c r="J13" s="27"/>
      <c r="K13" s="27"/>
      <c r="L13" s="89">
        <v>2545.33</v>
      </c>
      <c r="M13" s="89"/>
      <c r="N13" s="89"/>
      <c r="O13" s="89"/>
      <c r="P13" s="89"/>
      <c r="Q13" s="89"/>
      <c r="R13" s="89"/>
      <c r="T13" s="209" t="s">
        <v>281</v>
      </c>
      <c r="U13" s="209" t="s">
        <v>282</v>
      </c>
      <c r="V13" s="209" t="s">
        <v>287</v>
      </c>
      <c r="AA13" s="219"/>
    </row>
    <row r="14" spans="1:113" ht="20.100000000000001" customHeight="1" x14ac:dyDescent="0.25">
      <c r="L14" s="1"/>
      <c r="M14" s="1"/>
      <c r="N14" s="1"/>
      <c r="O14" s="1"/>
      <c r="P14" s="1"/>
      <c r="Q14" s="1"/>
      <c r="R14" s="1"/>
      <c r="T14" s="208" t="s">
        <v>274</v>
      </c>
      <c r="U14" s="208" t="s">
        <v>276</v>
      </c>
      <c r="V14" s="208" t="s">
        <v>288</v>
      </c>
      <c r="AA14" s="219"/>
    </row>
    <row r="15" spans="1:113" ht="20.100000000000001" customHeight="1" x14ac:dyDescent="0.25">
      <c r="A15" s="87" t="s">
        <v>313</v>
      </c>
      <c r="B15" s="87"/>
      <c r="C15" s="87"/>
      <c r="D15" s="87"/>
      <c r="E15" s="87"/>
      <c r="F15" s="87"/>
      <c r="G15" s="87"/>
      <c r="H15" s="87"/>
      <c r="I15" s="87"/>
      <c r="J15" s="87"/>
      <c r="K15" s="87"/>
      <c r="L15" s="87"/>
      <c r="M15" s="87"/>
      <c r="N15" s="87"/>
      <c r="O15" s="87"/>
      <c r="P15" s="87"/>
      <c r="Q15" s="87"/>
      <c r="R15" s="87"/>
      <c r="T15" s="208" t="s">
        <v>275</v>
      </c>
      <c r="U15" s="208" t="s">
        <v>283</v>
      </c>
      <c r="AA15" s="219"/>
    </row>
    <row r="16" spans="1:113" ht="20.100000000000001" customHeight="1" x14ac:dyDescent="0.25">
      <c r="A16" s="87" t="s">
        <v>314</v>
      </c>
      <c r="B16" s="87"/>
      <c r="C16" s="87"/>
      <c r="D16" s="87"/>
      <c r="E16" s="87"/>
      <c r="F16" s="87"/>
      <c r="G16" s="87"/>
      <c r="H16" s="87"/>
      <c r="I16" s="87"/>
      <c r="J16" s="87"/>
      <c r="K16" s="87"/>
      <c r="L16" s="87"/>
      <c r="M16" s="87"/>
      <c r="N16" s="87"/>
      <c r="O16" s="87"/>
      <c r="P16" s="87"/>
      <c r="Q16" s="87"/>
      <c r="R16" s="87"/>
      <c r="U16" s="208" t="s">
        <v>284</v>
      </c>
      <c r="AA16" s="219"/>
    </row>
    <row r="17" spans="1:27" ht="20.100000000000001" customHeight="1" x14ac:dyDescent="0.25">
      <c r="A17" s="87"/>
      <c r="B17" s="87"/>
      <c r="C17" s="87"/>
      <c r="D17" s="87"/>
      <c r="E17" s="87"/>
      <c r="F17" s="87"/>
      <c r="G17" s="87"/>
      <c r="H17" s="87"/>
      <c r="I17" s="87"/>
      <c r="J17" s="87"/>
      <c r="K17" s="87"/>
      <c r="L17" s="87"/>
      <c r="M17" s="87"/>
      <c r="N17" s="87"/>
      <c r="O17" s="87"/>
      <c r="P17" s="87"/>
      <c r="Q17" s="87"/>
      <c r="R17" s="87"/>
      <c r="U17" s="208" t="s">
        <v>285</v>
      </c>
      <c r="AA17" s="219"/>
    </row>
    <row r="18" spans="1:27" ht="20.100000000000001" customHeight="1" x14ac:dyDescent="0.25">
      <c r="A18" s="87"/>
      <c r="B18" s="87"/>
      <c r="C18" s="87"/>
      <c r="D18" s="87"/>
      <c r="E18" s="87"/>
      <c r="F18" s="87"/>
      <c r="G18" s="87"/>
      <c r="H18" s="87"/>
      <c r="I18" s="87"/>
      <c r="J18" s="87"/>
      <c r="K18" s="87"/>
      <c r="L18" s="87"/>
      <c r="M18" s="87"/>
      <c r="N18" s="87"/>
      <c r="O18" s="87"/>
      <c r="P18" s="87"/>
      <c r="Q18" s="87"/>
      <c r="R18" s="87"/>
      <c r="U18" s="208" t="s">
        <v>279</v>
      </c>
      <c r="AA18" s="219"/>
    </row>
    <row r="19" spans="1:27" ht="20.100000000000001" customHeight="1" x14ac:dyDescent="0.25">
      <c r="A19" s="87"/>
      <c r="B19" s="87"/>
      <c r="C19" s="87"/>
      <c r="D19" s="87"/>
      <c r="E19" s="87"/>
      <c r="F19" s="87"/>
      <c r="G19" s="87"/>
      <c r="H19" s="87"/>
      <c r="I19" s="87"/>
      <c r="J19" s="87"/>
      <c r="K19" s="87"/>
      <c r="L19" s="87"/>
      <c r="M19" s="87"/>
      <c r="N19" s="87"/>
      <c r="O19" s="87"/>
      <c r="P19" s="87"/>
      <c r="Q19" s="87"/>
      <c r="R19" s="87"/>
      <c r="U19" s="208" t="s">
        <v>278</v>
      </c>
      <c r="AA19" s="219"/>
    </row>
    <row r="20" spans="1:27" ht="20.100000000000001" customHeight="1" x14ac:dyDescent="0.25">
      <c r="A20" s="87"/>
      <c r="B20" s="87"/>
      <c r="C20" s="87"/>
      <c r="D20" s="87"/>
      <c r="E20" s="87"/>
      <c r="F20" s="87"/>
      <c r="G20" s="87"/>
      <c r="H20" s="87"/>
      <c r="I20" s="87"/>
      <c r="J20" s="87"/>
      <c r="K20" s="87"/>
      <c r="L20" s="87"/>
      <c r="M20" s="87"/>
      <c r="N20" s="87"/>
      <c r="O20" s="87"/>
      <c r="P20" s="87"/>
      <c r="Q20" s="87"/>
      <c r="R20" s="87"/>
      <c r="AA20" s="219"/>
    </row>
    <row r="21" spans="1:27" ht="20.100000000000001" customHeight="1" x14ac:dyDescent="0.25">
      <c r="A21" s="289" t="s">
        <v>5</v>
      </c>
      <c r="B21" s="88" t="s">
        <v>64</v>
      </c>
      <c r="C21" s="88"/>
      <c r="D21" s="88"/>
      <c r="E21" s="88"/>
      <c r="F21" s="88"/>
      <c r="G21" s="88"/>
      <c r="H21" s="88"/>
      <c r="I21" s="88"/>
      <c r="J21" s="88"/>
      <c r="K21" s="88" t="s">
        <v>315</v>
      </c>
      <c r="L21" s="88"/>
      <c r="M21" s="88" t="s">
        <v>316</v>
      </c>
      <c r="N21" s="88"/>
      <c r="O21" s="88" t="s">
        <v>182</v>
      </c>
      <c r="P21" s="88"/>
      <c r="Q21" s="88" t="s">
        <v>317</v>
      </c>
      <c r="R21" s="88"/>
      <c r="AA21" s="219"/>
    </row>
    <row r="22" spans="1:27" ht="20.100000000000001" customHeight="1" x14ac:dyDescent="0.25">
      <c r="A22" s="290" t="s">
        <v>318</v>
      </c>
      <c r="B22" s="90" t="s">
        <v>319</v>
      </c>
      <c r="C22" s="90"/>
      <c r="D22" s="90"/>
      <c r="E22" s="90"/>
      <c r="F22" s="90"/>
      <c r="G22" s="90"/>
      <c r="H22" s="90"/>
      <c r="I22" s="90"/>
      <c r="J22" s="90"/>
      <c r="K22" s="91">
        <v>0</v>
      </c>
      <c r="L22" s="91"/>
      <c r="M22" s="92">
        <f>K22/$K$38</f>
        <v>0</v>
      </c>
      <c r="N22" s="92"/>
      <c r="O22" s="93">
        <v>0.75</v>
      </c>
      <c r="P22" s="93"/>
      <c r="Q22" s="93">
        <f t="shared" ref="Q22:Q31" si="0">K22*O22</f>
        <v>0</v>
      </c>
      <c r="R22" s="93"/>
      <c r="AA22" s="219"/>
    </row>
    <row r="23" spans="1:27" ht="20.100000000000001" customHeight="1" x14ac:dyDescent="0.25">
      <c r="A23" s="291" t="s">
        <v>320</v>
      </c>
      <c r="B23" s="78" t="s">
        <v>321</v>
      </c>
      <c r="C23" s="78"/>
      <c r="D23" s="78"/>
      <c r="E23" s="78"/>
      <c r="F23" s="78"/>
      <c r="G23" s="78"/>
      <c r="H23" s="78"/>
      <c r="I23" s="78"/>
      <c r="J23" s="78"/>
      <c r="K23" s="79">
        <v>149</v>
      </c>
      <c r="L23" s="79"/>
      <c r="M23" s="80">
        <f t="shared" ref="M23:M36" si="1">K23/$K$38</f>
        <v>0.49666666666666665</v>
      </c>
      <c r="N23" s="80"/>
      <c r="O23" s="81">
        <v>1</v>
      </c>
      <c r="P23" s="81"/>
      <c r="Q23" s="81">
        <f t="shared" si="0"/>
        <v>149</v>
      </c>
      <c r="R23" s="81"/>
      <c r="AA23" s="219"/>
    </row>
    <row r="24" spans="1:27" ht="20.100000000000001" customHeight="1" x14ac:dyDescent="0.25">
      <c r="A24" s="291" t="s">
        <v>322</v>
      </c>
      <c r="B24" s="78" t="s">
        <v>323</v>
      </c>
      <c r="C24" s="78"/>
      <c r="D24" s="78"/>
      <c r="E24" s="78"/>
      <c r="F24" s="78"/>
      <c r="G24" s="78"/>
      <c r="H24" s="78"/>
      <c r="I24" s="78"/>
      <c r="J24" s="78"/>
      <c r="K24" s="79">
        <v>12</v>
      </c>
      <c r="L24" s="79"/>
      <c r="M24" s="80">
        <f t="shared" si="1"/>
        <v>0.04</v>
      </c>
      <c r="N24" s="80"/>
      <c r="O24" s="81">
        <v>1</v>
      </c>
      <c r="P24" s="81"/>
      <c r="Q24" s="81">
        <f t="shared" si="0"/>
        <v>12</v>
      </c>
      <c r="R24" s="81"/>
      <c r="AA24" s="219"/>
    </row>
    <row r="25" spans="1:27" ht="20.100000000000001" customHeight="1" x14ac:dyDescent="0.25">
      <c r="A25" s="291" t="s">
        <v>324</v>
      </c>
      <c r="B25" s="78" t="s">
        <v>325</v>
      </c>
      <c r="C25" s="78"/>
      <c r="D25" s="78"/>
      <c r="E25" s="78"/>
      <c r="F25" s="78"/>
      <c r="G25" s="78"/>
      <c r="H25" s="78"/>
      <c r="I25" s="78"/>
      <c r="J25" s="78"/>
      <c r="K25" s="79">
        <v>0</v>
      </c>
      <c r="L25" s="79"/>
      <c r="M25" s="80">
        <f t="shared" si="1"/>
        <v>0</v>
      </c>
      <c r="N25" s="80"/>
      <c r="O25" s="81">
        <v>0.9</v>
      </c>
      <c r="P25" s="81"/>
      <c r="Q25" s="81">
        <f t="shared" si="0"/>
        <v>0</v>
      </c>
      <c r="R25" s="81"/>
      <c r="AA25" s="219"/>
    </row>
    <row r="26" spans="1:27" ht="20.100000000000001" customHeight="1" x14ac:dyDescent="0.25">
      <c r="A26" s="291" t="s">
        <v>326</v>
      </c>
      <c r="B26" s="78" t="s">
        <v>327</v>
      </c>
      <c r="C26" s="78"/>
      <c r="D26" s="78"/>
      <c r="E26" s="78"/>
      <c r="F26" s="78"/>
      <c r="G26" s="78"/>
      <c r="H26" s="78"/>
      <c r="I26" s="78"/>
      <c r="J26" s="78"/>
      <c r="K26" s="79">
        <v>0</v>
      </c>
      <c r="L26" s="79"/>
      <c r="M26" s="80">
        <f t="shared" si="1"/>
        <v>0</v>
      </c>
      <c r="N26" s="80"/>
      <c r="O26" s="81">
        <v>0.6</v>
      </c>
      <c r="P26" s="81"/>
      <c r="Q26" s="81">
        <f t="shared" si="0"/>
        <v>0</v>
      </c>
      <c r="R26" s="81"/>
      <c r="AA26" s="219"/>
    </row>
    <row r="27" spans="1:27" ht="20.100000000000001" customHeight="1" x14ac:dyDescent="0.25">
      <c r="A27" s="291" t="s">
        <v>328</v>
      </c>
      <c r="B27" s="78" t="s">
        <v>329</v>
      </c>
      <c r="C27" s="78"/>
      <c r="D27" s="78"/>
      <c r="E27" s="78"/>
      <c r="F27" s="78"/>
      <c r="G27" s="78"/>
      <c r="H27" s="78"/>
      <c r="I27" s="78"/>
      <c r="J27" s="78"/>
      <c r="K27" s="79">
        <v>22</v>
      </c>
      <c r="L27" s="79"/>
      <c r="M27" s="80">
        <f t="shared" si="1"/>
        <v>7.3333333333333334E-2</v>
      </c>
      <c r="N27" s="80"/>
      <c r="O27" s="81">
        <v>1</v>
      </c>
      <c r="P27" s="81"/>
      <c r="Q27" s="81">
        <f t="shared" si="0"/>
        <v>22</v>
      </c>
      <c r="R27" s="81"/>
      <c r="AA27" s="219"/>
    </row>
    <row r="28" spans="1:27" ht="20.100000000000001" customHeight="1" x14ac:dyDescent="0.25">
      <c r="A28" s="291" t="s">
        <v>330</v>
      </c>
      <c r="B28" s="78" t="s">
        <v>331</v>
      </c>
      <c r="C28" s="78"/>
      <c r="D28" s="78"/>
      <c r="E28" s="78"/>
      <c r="F28" s="78"/>
      <c r="G28" s="78"/>
      <c r="H28" s="78"/>
      <c r="I28" s="78"/>
      <c r="J28" s="78"/>
      <c r="K28" s="79">
        <v>0</v>
      </c>
      <c r="L28" s="79"/>
      <c r="M28" s="80">
        <f t="shared" si="1"/>
        <v>0</v>
      </c>
      <c r="N28" s="80"/>
      <c r="O28" s="81">
        <v>0.6</v>
      </c>
      <c r="P28" s="81"/>
      <c r="Q28" s="81">
        <f t="shared" si="0"/>
        <v>0</v>
      </c>
      <c r="R28" s="81"/>
      <c r="AA28" s="219"/>
    </row>
    <row r="29" spans="1:27" ht="20.100000000000001" customHeight="1" x14ac:dyDescent="0.25">
      <c r="A29" s="291" t="s">
        <v>332</v>
      </c>
      <c r="B29" s="78" t="s">
        <v>333</v>
      </c>
      <c r="C29" s="78"/>
      <c r="D29" s="78"/>
      <c r="E29" s="78"/>
      <c r="F29" s="78"/>
      <c r="G29" s="78"/>
      <c r="H29" s="78"/>
      <c r="I29" s="78"/>
      <c r="J29" s="78"/>
      <c r="K29" s="79">
        <v>0</v>
      </c>
      <c r="L29" s="79"/>
      <c r="M29" s="80">
        <f t="shared" si="1"/>
        <v>0</v>
      </c>
      <c r="N29" s="80"/>
      <c r="O29" s="81">
        <v>0.1</v>
      </c>
      <c r="P29" s="81"/>
      <c r="Q29" s="81">
        <f t="shared" si="0"/>
        <v>0</v>
      </c>
      <c r="R29" s="81"/>
      <c r="AA29" s="219"/>
    </row>
    <row r="30" spans="1:27" ht="20.100000000000001" customHeight="1" x14ac:dyDescent="0.25">
      <c r="A30" s="291" t="s">
        <v>334</v>
      </c>
      <c r="B30" s="78" t="s">
        <v>335</v>
      </c>
      <c r="C30" s="78"/>
      <c r="D30" s="78"/>
      <c r="E30" s="78"/>
      <c r="F30" s="78"/>
      <c r="G30" s="78"/>
      <c r="H30" s="78"/>
      <c r="I30" s="78"/>
      <c r="J30" s="78"/>
      <c r="K30" s="79">
        <v>85</v>
      </c>
      <c r="L30" s="79"/>
      <c r="M30" s="80">
        <f t="shared" si="1"/>
        <v>0.28333333333333333</v>
      </c>
      <c r="N30" s="80"/>
      <c r="O30" s="81">
        <v>0</v>
      </c>
      <c r="P30" s="81"/>
      <c r="Q30" s="81">
        <f t="shared" si="0"/>
        <v>0</v>
      </c>
      <c r="R30" s="81"/>
      <c r="AA30" s="219"/>
    </row>
    <row r="31" spans="1:27" ht="20.100000000000001" customHeight="1" x14ac:dyDescent="0.25">
      <c r="A31" s="292" t="s">
        <v>336</v>
      </c>
      <c r="B31" s="78" t="s">
        <v>337</v>
      </c>
      <c r="C31" s="78"/>
      <c r="D31" s="78"/>
      <c r="E31" s="78"/>
      <c r="F31" s="78"/>
      <c r="G31" s="78"/>
      <c r="H31" s="78"/>
      <c r="I31" s="78"/>
      <c r="J31" s="78"/>
      <c r="K31" s="85">
        <v>12</v>
      </c>
      <c r="L31" s="85"/>
      <c r="M31" s="80">
        <f t="shared" si="1"/>
        <v>0.04</v>
      </c>
      <c r="N31" s="80"/>
      <c r="O31" s="85">
        <v>0.5</v>
      </c>
      <c r="P31" s="85"/>
      <c r="Q31" s="86">
        <f t="shared" si="0"/>
        <v>6</v>
      </c>
      <c r="R31" s="86"/>
      <c r="AA31" s="219"/>
    </row>
    <row r="32" spans="1:27" ht="20.100000000000001" customHeight="1" x14ac:dyDescent="0.25">
      <c r="A32" s="291" t="s">
        <v>338</v>
      </c>
      <c r="B32" s="78" t="s">
        <v>339</v>
      </c>
      <c r="C32" s="78"/>
      <c r="D32" s="78"/>
      <c r="E32" s="78"/>
      <c r="F32" s="78"/>
      <c r="G32" s="78"/>
      <c r="H32" s="78"/>
      <c r="I32" s="78"/>
      <c r="J32" s="78"/>
      <c r="K32" s="79">
        <v>0</v>
      </c>
      <c r="L32" s="79"/>
      <c r="M32" s="80">
        <f t="shared" si="1"/>
        <v>0</v>
      </c>
      <c r="N32" s="80"/>
      <c r="O32" s="81">
        <v>0.75</v>
      </c>
      <c r="P32" s="81"/>
      <c r="Q32" s="81">
        <f>K32*O32</f>
        <v>0</v>
      </c>
      <c r="R32" s="81"/>
      <c r="AA32" s="219"/>
    </row>
    <row r="33" spans="1:27" ht="20.100000000000001" customHeight="1" x14ac:dyDescent="0.25">
      <c r="A33" s="291" t="s">
        <v>340</v>
      </c>
      <c r="B33" s="78" t="s">
        <v>341</v>
      </c>
      <c r="C33" s="78"/>
      <c r="D33" s="78"/>
      <c r="E33" s="78"/>
      <c r="F33" s="78"/>
      <c r="G33" s="78"/>
      <c r="H33" s="78"/>
      <c r="I33" s="78"/>
      <c r="J33" s="78"/>
      <c r="K33" s="79">
        <v>0</v>
      </c>
      <c r="L33" s="79"/>
      <c r="M33" s="80">
        <f t="shared" si="1"/>
        <v>0</v>
      </c>
      <c r="N33" s="80"/>
      <c r="O33" s="81">
        <v>0.75</v>
      </c>
      <c r="P33" s="81"/>
      <c r="Q33" s="81">
        <f>K33*O33</f>
        <v>0</v>
      </c>
      <c r="R33" s="81"/>
      <c r="AA33" s="219"/>
    </row>
    <row r="34" spans="1:27" ht="20.100000000000001" customHeight="1" x14ac:dyDescent="0.25">
      <c r="A34" s="291" t="s">
        <v>342</v>
      </c>
      <c r="B34" s="78" t="s">
        <v>343</v>
      </c>
      <c r="C34" s="78"/>
      <c r="D34" s="78"/>
      <c r="E34" s="78"/>
      <c r="F34" s="78"/>
      <c r="G34" s="78"/>
      <c r="H34" s="78"/>
      <c r="I34" s="78"/>
      <c r="J34" s="78"/>
      <c r="K34" s="79">
        <v>0</v>
      </c>
      <c r="L34" s="79"/>
      <c r="M34" s="80">
        <f t="shared" si="1"/>
        <v>0</v>
      </c>
      <c r="N34" s="80"/>
      <c r="O34" s="81">
        <v>0.75</v>
      </c>
      <c r="P34" s="81"/>
      <c r="Q34" s="81">
        <f>K34*O34</f>
        <v>0</v>
      </c>
      <c r="R34" s="81"/>
      <c r="AA34" s="219"/>
    </row>
    <row r="35" spans="1:27" ht="20.100000000000001" customHeight="1" x14ac:dyDescent="0.25">
      <c r="A35" s="291" t="s">
        <v>344</v>
      </c>
      <c r="B35" s="78" t="s">
        <v>345</v>
      </c>
      <c r="C35" s="78"/>
      <c r="D35" s="78"/>
      <c r="E35" s="78"/>
      <c r="F35" s="78"/>
      <c r="G35" s="78"/>
      <c r="H35" s="78"/>
      <c r="I35" s="78"/>
      <c r="J35" s="78"/>
      <c r="K35" s="79">
        <v>0</v>
      </c>
      <c r="L35" s="79"/>
      <c r="M35" s="80">
        <f t="shared" si="1"/>
        <v>0</v>
      </c>
      <c r="N35" s="80"/>
      <c r="O35" s="81">
        <v>0.75</v>
      </c>
      <c r="P35" s="81"/>
      <c r="Q35" s="81">
        <f>K35*O35</f>
        <v>0</v>
      </c>
      <c r="R35" s="81"/>
      <c r="AA35" s="219"/>
    </row>
    <row r="36" spans="1:27" ht="20.100000000000001" customHeight="1" x14ac:dyDescent="0.25">
      <c r="A36" s="291" t="s">
        <v>346</v>
      </c>
      <c r="B36" s="78" t="s">
        <v>347</v>
      </c>
      <c r="C36" s="78"/>
      <c r="D36" s="78"/>
      <c r="E36" s="78"/>
      <c r="F36" s="78"/>
      <c r="G36" s="78"/>
      <c r="H36" s="78"/>
      <c r="I36" s="78"/>
      <c r="J36" s="78"/>
      <c r="K36" s="79">
        <v>20</v>
      </c>
      <c r="L36" s="79"/>
      <c r="M36" s="80">
        <f t="shared" si="1"/>
        <v>6.6666666666666666E-2</v>
      </c>
      <c r="N36" s="80"/>
      <c r="O36" s="81">
        <v>0.3</v>
      </c>
      <c r="P36" s="81"/>
      <c r="Q36" s="81">
        <f>K36*O36</f>
        <v>6</v>
      </c>
      <c r="R36" s="81"/>
      <c r="AA36" s="219"/>
    </row>
    <row r="37" spans="1:27" ht="20.100000000000001" customHeight="1" x14ac:dyDescent="0.25">
      <c r="A37" s="293"/>
      <c r="Q37" s="294"/>
      <c r="R37" s="294"/>
      <c r="AA37" s="219"/>
    </row>
    <row r="38" spans="1:27" ht="20.100000000000001" customHeight="1" x14ac:dyDescent="0.25">
      <c r="A38" s="248"/>
      <c r="B38" s="82" t="s">
        <v>349</v>
      </c>
      <c r="C38" s="82"/>
      <c r="D38" s="82"/>
      <c r="E38" s="82"/>
      <c r="F38" s="82"/>
      <c r="G38" s="82"/>
      <c r="H38" s="82"/>
      <c r="I38" s="82"/>
      <c r="J38" s="82"/>
      <c r="K38" s="83">
        <f>SUM(K22:K36)</f>
        <v>300</v>
      </c>
      <c r="L38" s="83"/>
      <c r="M38" s="248"/>
      <c r="N38" s="82" t="s">
        <v>348</v>
      </c>
      <c r="O38" s="82"/>
      <c r="P38" s="82"/>
      <c r="Q38" s="84">
        <f>SUM(Q22:Q36)</f>
        <v>195</v>
      </c>
      <c r="R38" s="84"/>
      <c r="AA38" s="219"/>
    </row>
    <row r="39" spans="1:27" ht="20.100000000000001" customHeight="1" x14ac:dyDescent="0.25">
      <c r="L39" s="1"/>
      <c r="M39" s="1"/>
      <c r="N39" s="1"/>
      <c r="O39" s="1"/>
      <c r="P39" s="1"/>
      <c r="Q39" s="1"/>
      <c r="R39" s="1"/>
      <c r="AA39" s="219"/>
    </row>
    <row r="40" spans="1:27" ht="20.100000000000001" customHeight="1" x14ac:dyDescent="0.25">
      <c r="L40" s="1"/>
      <c r="M40" s="1"/>
      <c r="N40" s="1"/>
      <c r="O40" s="1"/>
      <c r="P40" s="1"/>
      <c r="Q40" s="1"/>
      <c r="R40" s="1"/>
      <c r="AA40" s="219"/>
    </row>
    <row r="41" spans="1:27" ht="20.100000000000001" customHeight="1" x14ac:dyDescent="0.25">
      <c r="A41" s="22" t="s">
        <v>252</v>
      </c>
      <c r="B41" s="22"/>
      <c r="C41" s="22"/>
      <c r="D41" s="22"/>
      <c r="E41" s="22"/>
      <c r="F41" s="22"/>
      <c r="G41" s="22"/>
      <c r="H41" s="22"/>
      <c r="I41" s="22"/>
      <c r="J41" s="22"/>
      <c r="K41" s="22"/>
      <c r="L41" s="71">
        <f>L13</f>
        <v>2545.33</v>
      </c>
      <c r="M41" s="71"/>
      <c r="N41" s="71"/>
      <c r="O41" s="71"/>
      <c r="P41" s="71"/>
      <c r="Q41" s="71"/>
      <c r="R41" s="71"/>
      <c r="AA41" s="219"/>
    </row>
    <row r="42" spans="1:27" ht="20.100000000000001" customHeight="1" x14ac:dyDescent="0.25">
      <c r="A42" s="22" t="s">
        <v>253</v>
      </c>
      <c r="B42" s="22"/>
      <c r="C42" s="22"/>
      <c r="D42" s="22"/>
      <c r="E42" s="22"/>
      <c r="F42" s="22"/>
      <c r="G42" s="22"/>
      <c r="H42" s="22"/>
      <c r="I42" s="22"/>
      <c r="J42" s="22"/>
      <c r="K42" s="22"/>
      <c r="L42" s="36">
        <f>Q38</f>
        <v>195</v>
      </c>
      <c r="M42" s="36"/>
      <c r="N42" s="36"/>
      <c r="O42" s="36"/>
      <c r="P42" s="36"/>
      <c r="Q42" s="36"/>
      <c r="R42" s="36"/>
      <c r="T42" s="209"/>
      <c r="U42" s="209"/>
      <c r="AA42" s="219"/>
    </row>
    <row r="43" spans="1:27" ht="20.100000000000001" customHeight="1" x14ac:dyDescent="0.25">
      <c r="A43" s="22" t="s">
        <v>254</v>
      </c>
      <c r="B43" s="22"/>
      <c r="C43" s="22"/>
      <c r="D43" s="22"/>
      <c r="E43" s="22"/>
      <c r="F43" s="22"/>
      <c r="G43" s="22"/>
      <c r="H43" s="22"/>
      <c r="I43" s="22"/>
      <c r="J43" s="22"/>
      <c r="K43" s="22"/>
      <c r="L43" s="71">
        <f>L41*L42</f>
        <v>496339.35</v>
      </c>
      <c r="M43" s="71"/>
      <c r="N43" s="71"/>
      <c r="O43" s="71"/>
      <c r="P43" s="71"/>
      <c r="Q43" s="71"/>
      <c r="R43" s="71"/>
      <c r="T43" s="209"/>
      <c r="U43" s="209"/>
      <c r="AA43" s="219"/>
    </row>
    <row r="44" spans="1:27" ht="20.100000000000001" customHeight="1" x14ac:dyDescent="0.25">
      <c r="T44" s="209"/>
      <c r="U44" s="209"/>
      <c r="AA44" s="219"/>
    </row>
    <row r="45" spans="1:27" ht="20.100000000000001" customHeight="1" x14ac:dyDescent="0.25">
      <c r="A45" s="68" t="s">
        <v>255</v>
      </c>
      <c r="B45" s="68"/>
      <c r="C45" s="68"/>
      <c r="D45" s="68"/>
      <c r="E45" s="68"/>
      <c r="F45" s="68"/>
      <c r="G45" s="68"/>
      <c r="H45" s="68"/>
      <c r="I45" s="68"/>
      <c r="J45" s="68"/>
      <c r="K45" s="68"/>
      <c r="L45" s="68"/>
      <c r="M45" s="68"/>
      <c r="N45" s="68"/>
      <c r="O45" s="68"/>
      <c r="P45" s="68"/>
      <c r="Q45" s="68"/>
      <c r="R45" s="68"/>
      <c r="T45" s="209"/>
      <c r="U45" s="209"/>
      <c r="AA45" s="219"/>
    </row>
    <row r="46" spans="1:27" ht="20.100000000000001" customHeight="1" x14ac:dyDescent="0.25">
      <c r="T46" s="209"/>
      <c r="U46" s="209"/>
      <c r="AA46" s="219"/>
    </row>
    <row r="47" spans="1:27" ht="20.100000000000001" customHeight="1" x14ac:dyDescent="0.25">
      <c r="A47" s="22" t="s">
        <v>256</v>
      </c>
      <c r="B47" s="22"/>
      <c r="C47" s="22"/>
      <c r="D47" s="22"/>
      <c r="E47" s="76">
        <v>17</v>
      </c>
      <c r="F47" s="76"/>
      <c r="G47" s="76"/>
      <c r="H47" s="76"/>
      <c r="AA47" s="219"/>
    </row>
    <row r="48" spans="1:27" ht="20.100000000000001" customHeight="1" x14ac:dyDescent="0.25">
      <c r="A48" s="22" t="s">
        <v>257</v>
      </c>
      <c r="B48" s="22"/>
      <c r="C48" s="22"/>
      <c r="D48" s="22"/>
      <c r="E48" s="57">
        <v>70</v>
      </c>
      <c r="F48" s="57"/>
      <c r="G48" s="57"/>
      <c r="H48" s="57"/>
      <c r="AA48" s="219"/>
    </row>
    <row r="49" spans="1:41" ht="20.100000000000001" customHeight="1" x14ac:dyDescent="0.25">
      <c r="A49" s="27" t="s">
        <v>258</v>
      </c>
      <c r="B49" s="27"/>
      <c r="C49" s="27"/>
      <c r="D49" s="27"/>
      <c r="E49" s="74">
        <f>E47/E48</f>
        <v>0.24285714285714285</v>
      </c>
      <c r="F49" s="74"/>
      <c r="G49" s="74"/>
      <c r="H49" s="74"/>
      <c r="AA49" s="219"/>
    </row>
    <row r="50" spans="1:41" ht="20.100000000000001" customHeight="1" x14ac:dyDescent="0.25">
      <c r="AA50" s="219"/>
    </row>
    <row r="51" spans="1:41" ht="20.100000000000001" customHeight="1" x14ac:dyDescent="0.25">
      <c r="A51" s="17" t="s">
        <v>259</v>
      </c>
      <c r="B51" s="17"/>
      <c r="C51" s="17"/>
      <c r="D51" s="17"/>
      <c r="E51" s="17"/>
      <c r="F51" s="22" t="s">
        <v>132</v>
      </c>
      <c r="G51" s="22"/>
      <c r="H51" s="22"/>
      <c r="I51" s="22"/>
      <c r="J51" s="22"/>
      <c r="K51" s="22"/>
      <c r="L51" s="22"/>
      <c r="T51" s="208" t="s">
        <v>127</v>
      </c>
      <c r="U51" s="208" t="s">
        <v>290</v>
      </c>
      <c r="V51" s="208">
        <v>0</v>
      </c>
      <c r="W51" s="209" t="s">
        <v>298</v>
      </c>
      <c r="X51" s="230">
        <f>((E47/E48)+(E47^2/E48^2))/2</f>
        <v>0.15091836734693878</v>
      </c>
      <c r="Z51" s="208" t="s">
        <v>305</v>
      </c>
      <c r="AA51" s="208" t="e">
        <f>#REF!</f>
        <v>#REF!</v>
      </c>
    </row>
    <row r="52" spans="1:41" ht="20.100000000000001" customHeight="1" x14ac:dyDescent="0.25">
      <c r="A52" s="27" t="s">
        <v>260</v>
      </c>
      <c r="B52" s="27"/>
      <c r="C52" s="27"/>
      <c r="D52" s="27"/>
      <c r="E52" s="27"/>
      <c r="F52" s="27" t="str">
        <f>VLOOKUP(F51,T51:V59,2,0)</f>
        <v>regular</v>
      </c>
      <c r="G52" s="27"/>
      <c r="H52" s="27"/>
      <c r="I52" s="27"/>
      <c r="J52" s="27"/>
      <c r="K52" s="27"/>
      <c r="L52" s="27"/>
      <c r="T52" s="208" t="s">
        <v>129</v>
      </c>
      <c r="U52" s="208" t="s">
        <v>291</v>
      </c>
      <c r="V52" s="208">
        <v>0.32</v>
      </c>
      <c r="W52" s="209" t="s">
        <v>299</v>
      </c>
      <c r="X52" s="230">
        <f>X51+((1-X51)*(F53/100))</f>
        <v>0.17231522448979592</v>
      </c>
      <c r="Z52" s="208" t="s">
        <v>308</v>
      </c>
      <c r="AA52" s="208">
        <f>L68</f>
        <v>0</v>
      </c>
    </row>
    <row r="53" spans="1:41" ht="20.100000000000001" customHeight="1" x14ac:dyDescent="0.25">
      <c r="A53" s="27" t="s">
        <v>261</v>
      </c>
      <c r="B53" s="27"/>
      <c r="C53" s="27"/>
      <c r="D53" s="27"/>
      <c r="E53" s="27"/>
      <c r="F53" s="72">
        <f>VLOOKUP(F51,T51:V59,3,0)</f>
        <v>2.52</v>
      </c>
      <c r="G53" s="72"/>
      <c r="H53" s="72"/>
      <c r="I53" s="72"/>
      <c r="J53" s="72"/>
      <c r="K53" s="72"/>
      <c r="L53" s="72"/>
      <c r="T53" s="208" t="s">
        <v>132</v>
      </c>
      <c r="U53" s="208" t="s">
        <v>47</v>
      </c>
      <c r="V53" s="208">
        <v>2.52</v>
      </c>
      <c r="AA53" s="219"/>
    </row>
    <row r="54" spans="1:41" ht="20.100000000000001" customHeight="1" x14ac:dyDescent="0.25">
      <c r="T54" s="208" t="s">
        <v>134</v>
      </c>
      <c r="U54" s="208" t="s">
        <v>292</v>
      </c>
      <c r="V54" s="208">
        <v>8.09</v>
      </c>
      <c r="AA54" s="219"/>
    </row>
    <row r="55" spans="1:41" ht="20.100000000000001" customHeight="1" x14ac:dyDescent="0.25">
      <c r="A55" s="17" t="s">
        <v>262</v>
      </c>
      <c r="B55" s="17"/>
      <c r="C55" s="17"/>
      <c r="D55" s="17"/>
      <c r="E55" s="17"/>
      <c r="F55" s="17"/>
      <c r="G55" s="17"/>
      <c r="H55" s="17"/>
      <c r="I55" s="73">
        <f>X52</f>
        <v>0.17231522448979592</v>
      </c>
      <c r="J55" s="73"/>
      <c r="K55" s="73"/>
      <c r="L55" s="73"/>
      <c r="T55" s="208" t="s">
        <v>137</v>
      </c>
      <c r="U55" s="208" t="s">
        <v>293</v>
      </c>
      <c r="V55" s="208">
        <v>18.100000000000001</v>
      </c>
      <c r="AA55" s="219"/>
    </row>
    <row r="56" spans="1:41" ht="20.100000000000001" customHeight="1" x14ac:dyDescent="0.25">
      <c r="A56" s="27" t="s">
        <v>263</v>
      </c>
      <c r="B56" s="27"/>
      <c r="C56" s="27"/>
      <c r="D56" s="27"/>
      <c r="E56" s="27"/>
      <c r="F56" s="27"/>
      <c r="G56" s="27"/>
      <c r="H56" s="27"/>
      <c r="I56" s="40">
        <f>-(I55)</f>
        <v>-0.17231522448979592</v>
      </c>
      <c r="J56" s="40"/>
      <c r="K56" s="40"/>
      <c r="L56" s="40"/>
      <c r="T56" s="208" t="s">
        <v>140</v>
      </c>
      <c r="U56" s="208" t="s">
        <v>297</v>
      </c>
      <c r="V56" s="208">
        <v>33.200000000000003</v>
      </c>
      <c r="AA56" s="219"/>
    </row>
    <row r="57" spans="1:41" ht="20.100000000000001" customHeight="1" x14ac:dyDescent="0.25">
      <c r="A57" s="27" t="s">
        <v>264</v>
      </c>
      <c r="B57" s="27"/>
      <c r="C57" s="27"/>
      <c r="D57" s="27"/>
      <c r="E57" s="27"/>
      <c r="F57" s="27"/>
      <c r="G57" s="27"/>
      <c r="H57" s="27"/>
      <c r="I57" s="70">
        <f>1+I56</f>
        <v>0.82768477551020414</v>
      </c>
      <c r="J57" s="70"/>
      <c r="K57" s="70"/>
      <c r="L57" s="70"/>
      <c r="T57" s="208" t="s">
        <v>143</v>
      </c>
      <c r="U57" s="208" t="s">
        <v>294</v>
      </c>
      <c r="V57" s="208">
        <v>52.6</v>
      </c>
      <c r="AA57" s="219"/>
    </row>
    <row r="58" spans="1:41" ht="20.100000000000001" customHeight="1" x14ac:dyDescent="0.25">
      <c r="T58" s="208" t="s">
        <v>146</v>
      </c>
      <c r="U58" s="208" t="s">
        <v>295</v>
      </c>
      <c r="V58" s="208">
        <v>75.2</v>
      </c>
      <c r="AA58" s="219"/>
    </row>
    <row r="59" spans="1:41" ht="20.100000000000001" customHeight="1" x14ac:dyDescent="0.25">
      <c r="A59" s="67" t="s">
        <v>254</v>
      </c>
      <c r="B59" s="67"/>
      <c r="C59" s="67"/>
      <c r="D59" s="67"/>
      <c r="E59" s="67"/>
      <c r="F59" s="67"/>
      <c r="G59" s="67"/>
      <c r="H59" s="67"/>
      <c r="I59" s="67"/>
      <c r="J59" s="67"/>
      <c r="K59" s="67"/>
      <c r="L59" s="36">
        <f>L43</f>
        <v>496339.35</v>
      </c>
      <c r="M59" s="36"/>
      <c r="N59" s="36"/>
      <c r="O59" s="36"/>
      <c r="P59" s="36"/>
      <c r="Q59" s="36"/>
      <c r="R59" s="36"/>
      <c r="T59" s="208" t="s">
        <v>60</v>
      </c>
      <c r="U59" s="208" t="s">
        <v>296</v>
      </c>
      <c r="V59" s="208">
        <v>100</v>
      </c>
      <c r="AA59" s="219"/>
    </row>
    <row r="60" spans="1:41" ht="20.100000000000001" customHeight="1" x14ac:dyDescent="0.25">
      <c r="A60" s="67" t="s">
        <v>265</v>
      </c>
      <c r="B60" s="67"/>
      <c r="C60" s="67"/>
      <c r="D60" s="67"/>
      <c r="E60" s="67"/>
      <c r="F60" s="67"/>
      <c r="G60" s="67"/>
      <c r="H60" s="67"/>
      <c r="I60" s="67"/>
      <c r="J60" s="67"/>
      <c r="K60" s="67"/>
      <c r="L60" s="36">
        <f>L59*I56</f>
        <v>-85526.826518369387</v>
      </c>
      <c r="M60" s="36"/>
      <c r="N60" s="36"/>
      <c r="O60" s="36"/>
      <c r="P60" s="36"/>
      <c r="Q60" s="36"/>
      <c r="R60" s="36"/>
      <c r="AA60" s="219"/>
    </row>
    <row r="61" spans="1:41" ht="20.100000000000001" customHeight="1" x14ac:dyDescent="0.25">
      <c r="A61" s="240"/>
      <c r="B61" s="240"/>
      <c r="C61" s="240"/>
      <c r="D61" s="240"/>
      <c r="E61" s="240"/>
      <c r="F61" s="240"/>
      <c r="G61" s="240"/>
      <c r="H61" s="240"/>
      <c r="I61" s="240"/>
      <c r="J61" s="240"/>
      <c r="K61" s="240"/>
      <c r="L61" s="240"/>
      <c r="M61" s="240"/>
      <c r="N61" s="240"/>
      <c r="O61" s="240"/>
      <c r="P61" s="240"/>
      <c r="Q61" s="240"/>
      <c r="R61" s="240"/>
      <c r="V61" s="229"/>
      <c r="W61" s="229"/>
      <c r="X61" s="229"/>
      <c r="Y61" s="229"/>
      <c r="Z61" s="229"/>
      <c r="AA61" s="228"/>
      <c r="AB61" s="229"/>
      <c r="AC61" s="229"/>
      <c r="AD61" s="229"/>
      <c r="AE61" s="229"/>
      <c r="AF61" s="229"/>
    </row>
    <row r="62" spans="1:41" ht="20.100000000000001" customHeight="1" x14ac:dyDescent="0.25">
      <c r="A62" s="68" t="s">
        <v>266</v>
      </c>
      <c r="B62" s="68"/>
      <c r="C62" s="68"/>
      <c r="D62" s="68"/>
      <c r="E62" s="68"/>
      <c r="F62" s="68"/>
      <c r="G62" s="68"/>
      <c r="H62" s="68"/>
      <c r="I62" s="68"/>
      <c r="J62" s="68"/>
      <c r="K62" s="68"/>
      <c r="L62" s="36">
        <f>L59+L60</f>
        <v>410812.5234816306</v>
      </c>
      <c r="M62" s="36"/>
      <c r="N62" s="36"/>
      <c r="O62" s="36"/>
      <c r="P62" s="36"/>
      <c r="Q62" s="36"/>
      <c r="R62" s="36"/>
      <c r="U62" s="229"/>
      <c r="V62" s="229"/>
      <c r="W62" s="229"/>
      <c r="X62" s="229"/>
      <c r="Y62" s="229"/>
      <c r="AA62" s="229"/>
      <c r="AD62" s="229"/>
      <c r="AE62" s="229"/>
    </row>
    <row r="63" spans="1:41" ht="20.100000000000001" customHeight="1" x14ac:dyDescent="0.25">
      <c r="W63" s="223" t="s">
        <v>92</v>
      </c>
      <c r="X63" s="223" t="s">
        <v>687</v>
      </c>
      <c r="Y63" s="223" t="s">
        <v>89</v>
      </c>
      <c r="Z63" s="223" t="s">
        <v>562</v>
      </c>
      <c r="AA63" s="223" t="s">
        <v>688</v>
      </c>
      <c r="AB63" s="209" t="s">
        <v>689</v>
      </c>
      <c r="AC63" s="223" t="s">
        <v>690</v>
      </c>
      <c r="AD63" s="209" t="s">
        <v>691</v>
      </c>
      <c r="AF63" s="229"/>
      <c r="AG63" s="229"/>
    </row>
    <row r="64" spans="1:41" ht="20.100000000000001" customHeight="1" x14ac:dyDescent="0.25">
      <c r="A64" s="69" t="s">
        <v>694</v>
      </c>
      <c r="B64" s="69"/>
      <c r="C64" s="69"/>
      <c r="D64" s="69"/>
      <c r="E64" s="69"/>
      <c r="F64" s="69"/>
      <c r="G64" s="69"/>
      <c r="H64" s="69"/>
      <c r="I64" s="69"/>
      <c r="J64" s="69"/>
      <c r="K64" s="69"/>
      <c r="L64" s="69"/>
      <c r="M64" s="69"/>
      <c r="N64" s="69"/>
      <c r="O64" s="69"/>
      <c r="P64" s="69"/>
      <c r="Q64" s="69"/>
      <c r="R64" s="69"/>
      <c r="U64" s="208" t="s">
        <v>302</v>
      </c>
      <c r="V64" s="227">
        <f>MATCH(K65,X63:AD63,0)</f>
        <v>5</v>
      </c>
      <c r="W64" s="232">
        <v>0</v>
      </c>
      <c r="X64" s="347">
        <v>0.15</v>
      </c>
      <c r="Y64" s="347">
        <v>0.25</v>
      </c>
      <c r="Z64" s="347">
        <v>0.1</v>
      </c>
      <c r="AA64" s="348">
        <v>0.05</v>
      </c>
      <c r="AB64" s="348">
        <v>0.1</v>
      </c>
      <c r="AC64" s="347">
        <v>0.05</v>
      </c>
      <c r="AD64" s="348">
        <v>0.15</v>
      </c>
      <c r="AH64" s="227">
        <v>0</v>
      </c>
      <c r="AI64" s="225">
        <f t="shared" ref="AI64:AI74" si="2">15-(AH64*2.5/10)</f>
        <v>15</v>
      </c>
      <c r="AJ64" s="225">
        <f t="shared" ref="AJ64:AJ74" si="3">25-AH64*4/10</f>
        <v>25</v>
      </c>
      <c r="AK64" s="225">
        <f t="shared" ref="AK64:AK74" si="4">10-AH64*1.6/10</f>
        <v>10</v>
      </c>
      <c r="AL64" s="209">
        <f t="shared" ref="AL64:AL95" si="5">AN64</f>
        <v>5</v>
      </c>
      <c r="AM64" s="209">
        <f t="shared" ref="AM64:AM95" si="6">AK64</f>
        <v>10</v>
      </c>
      <c r="AN64" s="225">
        <f t="shared" ref="AN64:AN74" si="7">5-AH64*0.8/10</f>
        <v>5</v>
      </c>
      <c r="AO64" s="209">
        <f t="shared" ref="AO64:AO95" si="8">AI64</f>
        <v>15</v>
      </c>
    </row>
    <row r="65" spans="1:41" ht="20.100000000000001" customHeight="1" x14ac:dyDescent="0.25">
      <c r="A65" s="22" t="s">
        <v>268</v>
      </c>
      <c r="B65" s="22"/>
      <c r="C65" s="22"/>
      <c r="D65" s="248"/>
      <c r="E65" s="248"/>
      <c r="F65" s="248"/>
      <c r="G65" s="248"/>
      <c r="H65" s="248"/>
      <c r="I65" s="248"/>
      <c r="J65" s="248"/>
      <c r="K65" s="19" t="s">
        <v>689</v>
      </c>
      <c r="L65" s="19"/>
      <c r="M65" s="19"/>
      <c r="N65" s="19"/>
      <c r="O65" s="19"/>
      <c r="P65" s="19"/>
      <c r="Q65" s="19"/>
      <c r="R65" s="19"/>
      <c r="U65" s="208" t="s">
        <v>303</v>
      </c>
      <c r="V65" s="227">
        <f>MATCH(K66,AH64:AH144,0)</f>
        <v>18</v>
      </c>
      <c r="W65" s="232">
        <f t="shared" ref="W65:W96" si="9">AH65</f>
        <v>1</v>
      </c>
      <c r="X65" s="347">
        <f t="shared" ref="X65:X96" si="10">AI65/100</f>
        <v>0.14749999999999999</v>
      </c>
      <c r="Y65" s="347">
        <f t="shared" ref="Y65:Y96" si="11">AJ65/100</f>
        <v>0.24600000000000002</v>
      </c>
      <c r="Z65" s="347">
        <f t="shared" ref="Z65:Z96" si="12">AK65/100</f>
        <v>9.8400000000000001E-2</v>
      </c>
      <c r="AA65" s="348">
        <f t="shared" ref="AA65:AA96" si="13">AC65</f>
        <v>4.9200000000000001E-2</v>
      </c>
      <c r="AB65" s="348">
        <f t="shared" ref="AB65:AB96" si="14">Z65</f>
        <v>9.8400000000000001E-2</v>
      </c>
      <c r="AC65" s="347">
        <f t="shared" ref="AC65:AC96" si="15">AN65/100</f>
        <v>4.9200000000000001E-2</v>
      </c>
      <c r="AD65" s="348">
        <f t="shared" ref="AD65:AD96" si="16">X65</f>
        <v>0.14749999999999999</v>
      </c>
      <c r="AH65" s="227">
        <v>1</v>
      </c>
      <c r="AI65" s="225">
        <f t="shared" si="2"/>
        <v>14.75</v>
      </c>
      <c r="AJ65" s="225">
        <f t="shared" si="3"/>
        <v>24.6</v>
      </c>
      <c r="AK65" s="225">
        <f t="shared" si="4"/>
        <v>9.84</v>
      </c>
      <c r="AL65" s="209">
        <f t="shared" si="5"/>
        <v>4.92</v>
      </c>
      <c r="AM65" s="209">
        <f t="shared" si="6"/>
        <v>9.84</v>
      </c>
      <c r="AN65" s="225">
        <f t="shared" si="7"/>
        <v>4.92</v>
      </c>
      <c r="AO65" s="209">
        <f t="shared" si="8"/>
        <v>14.75</v>
      </c>
    </row>
    <row r="66" spans="1:41" ht="20.100000000000001" customHeight="1" x14ac:dyDescent="0.25">
      <c r="A66" s="27" t="s">
        <v>269</v>
      </c>
      <c r="B66" s="27"/>
      <c r="C66" s="27"/>
      <c r="D66" s="246"/>
      <c r="E66" s="246"/>
      <c r="F66" s="246"/>
      <c r="G66" s="246"/>
      <c r="H66" s="246"/>
      <c r="I66" s="246"/>
      <c r="J66" s="246"/>
      <c r="K66" s="245">
        <f>E47</f>
        <v>17</v>
      </c>
      <c r="L66" s="249" t="s">
        <v>270</v>
      </c>
      <c r="M66" s="249"/>
      <c r="N66" s="249"/>
      <c r="O66" s="249"/>
      <c r="P66" s="249"/>
      <c r="Q66" s="249"/>
      <c r="R66" s="249"/>
      <c r="U66" s="208" t="s">
        <v>301</v>
      </c>
      <c r="V66" s="224" cm="1">
        <f t="array" ref="V66">INDEX(AI64:AN144,V65,V64)</f>
        <v>6.16</v>
      </c>
      <c r="W66" s="232">
        <f t="shared" si="9"/>
        <v>2</v>
      </c>
      <c r="X66" s="347">
        <f t="shared" si="10"/>
        <v>0.14499999999999999</v>
      </c>
      <c r="Y66" s="347">
        <f t="shared" si="11"/>
        <v>0.24199999999999999</v>
      </c>
      <c r="Z66" s="347">
        <f t="shared" si="12"/>
        <v>9.6799999999999997E-2</v>
      </c>
      <c r="AA66" s="348">
        <f t="shared" si="13"/>
        <v>4.8399999999999999E-2</v>
      </c>
      <c r="AB66" s="348">
        <f t="shared" si="14"/>
        <v>9.6799999999999997E-2</v>
      </c>
      <c r="AC66" s="347">
        <f t="shared" si="15"/>
        <v>4.8399999999999999E-2</v>
      </c>
      <c r="AD66" s="348">
        <f t="shared" si="16"/>
        <v>0.14499999999999999</v>
      </c>
      <c r="AH66" s="227">
        <v>2</v>
      </c>
      <c r="AI66" s="225">
        <f t="shared" si="2"/>
        <v>14.5</v>
      </c>
      <c r="AJ66" s="225">
        <f t="shared" si="3"/>
        <v>24.2</v>
      </c>
      <c r="AK66" s="225">
        <f t="shared" si="4"/>
        <v>9.68</v>
      </c>
      <c r="AL66" s="209">
        <f t="shared" si="5"/>
        <v>4.84</v>
      </c>
      <c r="AM66" s="209">
        <f t="shared" si="6"/>
        <v>9.68</v>
      </c>
      <c r="AN66" s="225">
        <f t="shared" si="7"/>
        <v>4.84</v>
      </c>
      <c r="AO66" s="209">
        <f t="shared" si="8"/>
        <v>14.5</v>
      </c>
    </row>
    <row r="67" spans="1:41" ht="20.100000000000001" customHeight="1" x14ac:dyDescent="0.25">
      <c r="A67" s="22" t="s">
        <v>300</v>
      </c>
      <c r="B67" s="22"/>
      <c r="C67" s="22"/>
      <c r="D67" s="22"/>
      <c r="E67" s="22"/>
      <c r="F67" s="22"/>
      <c r="G67" s="22"/>
      <c r="H67" s="22"/>
      <c r="I67" s="22"/>
      <c r="J67" s="22"/>
      <c r="K67" s="22"/>
      <c r="L67" s="66">
        <f>V68</f>
        <v>1.0616000000000001</v>
      </c>
      <c r="M67" s="66"/>
      <c r="N67" s="66"/>
      <c r="O67" s="66"/>
      <c r="P67" s="66"/>
      <c r="Q67" s="66"/>
      <c r="R67" s="66"/>
      <c r="U67" s="208" t="s">
        <v>304</v>
      </c>
      <c r="V67" s="224">
        <f>V66/100</f>
        <v>6.1600000000000002E-2</v>
      </c>
      <c r="W67" s="232">
        <f t="shared" si="9"/>
        <v>3</v>
      </c>
      <c r="X67" s="347">
        <f t="shared" si="10"/>
        <v>0.14249999999999999</v>
      </c>
      <c r="Y67" s="347">
        <f t="shared" si="11"/>
        <v>0.23800000000000002</v>
      </c>
      <c r="Z67" s="347">
        <f t="shared" si="12"/>
        <v>9.5199999999999993E-2</v>
      </c>
      <c r="AA67" s="348">
        <f t="shared" si="13"/>
        <v>4.7599999999999996E-2</v>
      </c>
      <c r="AB67" s="348">
        <f t="shared" si="14"/>
        <v>9.5199999999999993E-2</v>
      </c>
      <c r="AC67" s="347">
        <f t="shared" si="15"/>
        <v>4.7599999999999996E-2</v>
      </c>
      <c r="AD67" s="348">
        <f t="shared" si="16"/>
        <v>0.14249999999999999</v>
      </c>
      <c r="AH67" s="227">
        <v>3</v>
      </c>
      <c r="AI67" s="225">
        <f t="shared" si="2"/>
        <v>14.25</v>
      </c>
      <c r="AJ67" s="225">
        <f t="shared" si="3"/>
        <v>23.8</v>
      </c>
      <c r="AK67" s="225">
        <f t="shared" si="4"/>
        <v>9.52</v>
      </c>
      <c r="AL67" s="209">
        <f t="shared" si="5"/>
        <v>4.76</v>
      </c>
      <c r="AM67" s="209">
        <f t="shared" si="6"/>
        <v>9.52</v>
      </c>
      <c r="AN67" s="225">
        <f t="shared" si="7"/>
        <v>4.76</v>
      </c>
      <c r="AO67" s="209">
        <f t="shared" si="8"/>
        <v>14.25</v>
      </c>
    </row>
    <row r="68" spans="1:41" ht="20.100000000000001" customHeight="1" x14ac:dyDescent="0.25">
      <c r="U68" s="209" t="s">
        <v>3</v>
      </c>
      <c r="V68" s="224">
        <f>1+V67</f>
        <v>1.0616000000000001</v>
      </c>
      <c r="W68" s="232">
        <f t="shared" si="9"/>
        <v>4</v>
      </c>
      <c r="X68" s="347">
        <f t="shared" si="10"/>
        <v>0.14000000000000001</v>
      </c>
      <c r="Y68" s="347">
        <f t="shared" si="11"/>
        <v>0.23399999999999999</v>
      </c>
      <c r="Z68" s="347">
        <f t="shared" si="12"/>
        <v>9.3599999999999989E-2</v>
      </c>
      <c r="AA68" s="348">
        <f t="shared" si="13"/>
        <v>4.6799999999999994E-2</v>
      </c>
      <c r="AB68" s="348">
        <f t="shared" si="14"/>
        <v>9.3599999999999989E-2</v>
      </c>
      <c r="AC68" s="347">
        <f t="shared" si="15"/>
        <v>4.6799999999999994E-2</v>
      </c>
      <c r="AD68" s="348">
        <f t="shared" si="16"/>
        <v>0.14000000000000001</v>
      </c>
      <c r="AH68" s="227">
        <v>4</v>
      </c>
      <c r="AI68" s="225">
        <f t="shared" si="2"/>
        <v>14</v>
      </c>
      <c r="AJ68" s="225">
        <f t="shared" si="3"/>
        <v>23.4</v>
      </c>
      <c r="AK68" s="225">
        <f t="shared" si="4"/>
        <v>9.36</v>
      </c>
      <c r="AL68" s="209">
        <f t="shared" si="5"/>
        <v>4.68</v>
      </c>
      <c r="AM68" s="209">
        <f t="shared" si="6"/>
        <v>9.36</v>
      </c>
      <c r="AN68" s="225">
        <f t="shared" si="7"/>
        <v>4.68</v>
      </c>
      <c r="AO68" s="209">
        <f t="shared" si="8"/>
        <v>14</v>
      </c>
    </row>
    <row r="69" spans="1:41" ht="20.100000000000001" customHeight="1" x14ac:dyDescent="0.25">
      <c r="A69" s="22" t="s">
        <v>693</v>
      </c>
      <c r="B69" s="22"/>
      <c r="C69" s="22"/>
      <c r="D69" s="22"/>
      <c r="E69" s="22"/>
      <c r="F69" s="22"/>
      <c r="G69" s="22"/>
      <c r="H69" s="22"/>
      <c r="I69" s="22"/>
      <c r="J69" s="22"/>
      <c r="K69" s="22"/>
      <c r="L69" s="22"/>
      <c r="M69" s="22"/>
      <c r="N69" s="22"/>
      <c r="O69" s="60">
        <f>L62*L67</f>
        <v>436118.57492809911</v>
      </c>
      <c r="P69" s="60"/>
      <c r="Q69" s="60"/>
      <c r="R69" s="60"/>
      <c r="U69" s="209"/>
      <c r="V69" s="209"/>
      <c r="W69" s="232">
        <f t="shared" si="9"/>
        <v>5</v>
      </c>
      <c r="X69" s="347">
        <f t="shared" si="10"/>
        <v>0.13750000000000001</v>
      </c>
      <c r="Y69" s="347">
        <f t="shared" si="11"/>
        <v>0.23</v>
      </c>
      <c r="Z69" s="347">
        <f t="shared" si="12"/>
        <v>9.1999999999999998E-2</v>
      </c>
      <c r="AA69" s="348">
        <f t="shared" si="13"/>
        <v>4.5999999999999999E-2</v>
      </c>
      <c r="AB69" s="348">
        <f t="shared" si="14"/>
        <v>9.1999999999999998E-2</v>
      </c>
      <c r="AC69" s="347">
        <f t="shared" si="15"/>
        <v>4.5999999999999999E-2</v>
      </c>
      <c r="AD69" s="348">
        <f t="shared" si="16"/>
        <v>0.13750000000000001</v>
      </c>
      <c r="AH69" s="227">
        <v>5</v>
      </c>
      <c r="AI69" s="225">
        <f t="shared" si="2"/>
        <v>13.75</v>
      </c>
      <c r="AJ69" s="225">
        <f t="shared" si="3"/>
        <v>23</v>
      </c>
      <c r="AK69" s="225">
        <f t="shared" si="4"/>
        <v>9.1999999999999993</v>
      </c>
      <c r="AL69" s="209">
        <f t="shared" si="5"/>
        <v>4.5999999999999996</v>
      </c>
      <c r="AM69" s="209">
        <f t="shared" si="6"/>
        <v>9.1999999999999993</v>
      </c>
      <c r="AN69" s="225">
        <f t="shared" si="7"/>
        <v>4.5999999999999996</v>
      </c>
      <c r="AO69" s="209">
        <f t="shared" si="8"/>
        <v>13.75</v>
      </c>
    </row>
    <row r="70" spans="1:41" ht="20.100000000000001" customHeight="1" x14ac:dyDescent="0.25">
      <c r="W70" s="232">
        <f t="shared" si="9"/>
        <v>6</v>
      </c>
      <c r="X70" s="347">
        <f t="shared" si="10"/>
        <v>0.13500000000000001</v>
      </c>
      <c r="Y70" s="347">
        <f t="shared" si="11"/>
        <v>0.22600000000000001</v>
      </c>
      <c r="Z70" s="347">
        <f t="shared" si="12"/>
        <v>9.0399999999999994E-2</v>
      </c>
      <c r="AA70" s="348">
        <f t="shared" si="13"/>
        <v>4.5199999999999997E-2</v>
      </c>
      <c r="AB70" s="348">
        <f t="shared" si="14"/>
        <v>9.0399999999999994E-2</v>
      </c>
      <c r="AC70" s="347">
        <f t="shared" si="15"/>
        <v>4.5199999999999997E-2</v>
      </c>
      <c r="AD70" s="348">
        <f t="shared" si="16"/>
        <v>0.13500000000000001</v>
      </c>
      <c r="AH70" s="227">
        <v>6</v>
      </c>
      <c r="AI70" s="225">
        <f t="shared" si="2"/>
        <v>13.5</v>
      </c>
      <c r="AJ70" s="225">
        <f t="shared" si="3"/>
        <v>22.6</v>
      </c>
      <c r="AK70" s="225">
        <f t="shared" si="4"/>
        <v>9.0399999999999991</v>
      </c>
      <c r="AL70" s="209">
        <f t="shared" si="5"/>
        <v>4.5199999999999996</v>
      </c>
      <c r="AM70" s="209">
        <f t="shared" si="6"/>
        <v>9.0399999999999991</v>
      </c>
      <c r="AN70" s="225">
        <f t="shared" si="7"/>
        <v>4.5199999999999996</v>
      </c>
      <c r="AO70" s="209">
        <f t="shared" si="8"/>
        <v>13.5</v>
      </c>
    </row>
    <row r="71" spans="1:41" ht="20.100000000000001" customHeight="1" x14ac:dyDescent="0.25">
      <c r="A71" s="19" t="s">
        <v>55</v>
      </c>
      <c r="B71" s="19"/>
      <c r="C71" s="19"/>
      <c r="D71" s="19"/>
      <c r="E71" s="19"/>
      <c r="F71" s="19"/>
      <c r="G71" s="19"/>
      <c r="H71" s="19"/>
      <c r="I71" s="19"/>
      <c r="J71" s="19"/>
      <c r="K71" s="19"/>
      <c r="L71" s="19"/>
      <c r="M71" s="19"/>
      <c r="N71" s="19"/>
      <c r="O71" s="19"/>
      <c r="P71" s="19"/>
      <c r="Q71" s="19"/>
      <c r="R71" s="19"/>
      <c r="W71" s="232">
        <f t="shared" si="9"/>
        <v>7</v>
      </c>
      <c r="X71" s="347">
        <f t="shared" si="10"/>
        <v>0.13250000000000001</v>
      </c>
      <c r="Y71" s="347">
        <f t="shared" si="11"/>
        <v>0.222</v>
      </c>
      <c r="Z71" s="347">
        <f t="shared" si="12"/>
        <v>8.879999999999999E-2</v>
      </c>
      <c r="AA71" s="348">
        <f t="shared" si="13"/>
        <v>4.4399999999999995E-2</v>
      </c>
      <c r="AB71" s="348">
        <f t="shared" si="14"/>
        <v>8.879999999999999E-2</v>
      </c>
      <c r="AC71" s="347">
        <f t="shared" si="15"/>
        <v>4.4399999999999995E-2</v>
      </c>
      <c r="AD71" s="348">
        <f t="shared" si="16"/>
        <v>0.13250000000000001</v>
      </c>
      <c r="AH71" s="227">
        <v>7</v>
      </c>
      <c r="AI71" s="225">
        <f t="shared" si="2"/>
        <v>13.25</v>
      </c>
      <c r="AJ71" s="225">
        <f t="shared" si="3"/>
        <v>22.2</v>
      </c>
      <c r="AK71" s="225">
        <f t="shared" si="4"/>
        <v>8.879999999999999</v>
      </c>
      <c r="AL71" s="209">
        <f t="shared" si="5"/>
        <v>4.4399999999999995</v>
      </c>
      <c r="AM71" s="209">
        <f t="shared" si="6"/>
        <v>8.879999999999999</v>
      </c>
      <c r="AN71" s="225">
        <f t="shared" si="7"/>
        <v>4.4399999999999995</v>
      </c>
      <c r="AO71" s="209">
        <f t="shared" si="8"/>
        <v>13.25</v>
      </c>
    </row>
    <row r="72" spans="1:41" ht="20.100000000000001" customHeight="1" x14ac:dyDescent="0.25">
      <c r="K72" s="19" t="s">
        <v>56</v>
      </c>
      <c r="L72" s="19"/>
      <c r="M72" s="19"/>
      <c r="N72" s="19"/>
      <c r="O72" s="64">
        <v>1</v>
      </c>
      <c r="P72" s="64"/>
      <c r="Q72" s="64"/>
      <c r="R72" s="64"/>
      <c r="W72" s="232">
        <f t="shared" si="9"/>
        <v>8</v>
      </c>
      <c r="X72" s="347">
        <f t="shared" si="10"/>
        <v>0.13</v>
      </c>
      <c r="Y72" s="347">
        <f t="shared" si="11"/>
        <v>0.218</v>
      </c>
      <c r="Z72" s="347">
        <f t="shared" si="12"/>
        <v>8.72E-2</v>
      </c>
      <c r="AA72" s="348">
        <f t="shared" si="13"/>
        <v>4.36E-2</v>
      </c>
      <c r="AB72" s="348">
        <f t="shared" si="14"/>
        <v>8.72E-2</v>
      </c>
      <c r="AC72" s="347">
        <f t="shared" si="15"/>
        <v>4.36E-2</v>
      </c>
      <c r="AD72" s="348">
        <f t="shared" si="16"/>
        <v>0.13</v>
      </c>
      <c r="AH72" s="227">
        <v>8</v>
      </c>
      <c r="AI72" s="225">
        <f t="shared" si="2"/>
        <v>13</v>
      </c>
      <c r="AJ72" s="225">
        <f t="shared" si="3"/>
        <v>21.8</v>
      </c>
      <c r="AK72" s="225">
        <f t="shared" si="4"/>
        <v>8.7200000000000006</v>
      </c>
      <c r="AL72" s="209">
        <f t="shared" si="5"/>
        <v>4.3600000000000003</v>
      </c>
      <c r="AM72" s="209">
        <f t="shared" si="6"/>
        <v>8.7200000000000006</v>
      </c>
      <c r="AN72" s="225">
        <f t="shared" si="7"/>
        <v>4.3600000000000003</v>
      </c>
      <c r="AO72" s="209">
        <f t="shared" si="8"/>
        <v>13</v>
      </c>
    </row>
    <row r="73" spans="1:41" ht="20.100000000000001" customHeight="1" x14ac:dyDescent="0.25">
      <c r="A73" s="240"/>
      <c r="B73" s="240"/>
      <c r="C73" s="240"/>
      <c r="D73" s="240"/>
      <c r="E73" s="240"/>
      <c r="F73" s="240"/>
      <c r="G73" s="240"/>
      <c r="H73" s="240"/>
      <c r="I73" s="240"/>
      <c r="J73" s="240"/>
      <c r="K73" s="72" t="s">
        <v>57</v>
      </c>
      <c r="L73" s="72"/>
      <c r="M73" s="72"/>
      <c r="N73" s="72"/>
      <c r="O73" s="48">
        <f>O76-O69</f>
        <v>1.4250719008850865</v>
      </c>
      <c r="P73" s="48"/>
      <c r="Q73" s="48"/>
      <c r="R73" s="48"/>
      <c r="W73" s="232">
        <f t="shared" si="9"/>
        <v>9</v>
      </c>
      <c r="X73" s="347">
        <f t="shared" si="10"/>
        <v>0.1275</v>
      </c>
      <c r="Y73" s="347">
        <f t="shared" si="11"/>
        <v>0.214</v>
      </c>
      <c r="Z73" s="347">
        <f t="shared" si="12"/>
        <v>8.5600000000000009E-2</v>
      </c>
      <c r="AA73" s="348">
        <f t="shared" si="13"/>
        <v>4.2800000000000005E-2</v>
      </c>
      <c r="AB73" s="348">
        <f t="shared" si="14"/>
        <v>8.5600000000000009E-2</v>
      </c>
      <c r="AC73" s="347">
        <f t="shared" si="15"/>
        <v>4.2800000000000005E-2</v>
      </c>
      <c r="AD73" s="348">
        <f t="shared" si="16"/>
        <v>0.1275</v>
      </c>
      <c r="AH73" s="227">
        <v>9</v>
      </c>
      <c r="AI73" s="225">
        <f t="shared" si="2"/>
        <v>12.75</v>
      </c>
      <c r="AJ73" s="225">
        <f t="shared" si="3"/>
        <v>21.4</v>
      </c>
      <c r="AK73" s="225">
        <f t="shared" si="4"/>
        <v>8.56</v>
      </c>
      <c r="AL73" s="209">
        <f t="shared" si="5"/>
        <v>4.28</v>
      </c>
      <c r="AM73" s="209">
        <f t="shared" si="6"/>
        <v>8.56</v>
      </c>
      <c r="AN73" s="225">
        <f t="shared" si="7"/>
        <v>4.28</v>
      </c>
      <c r="AO73" s="209">
        <f t="shared" si="8"/>
        <v>12.75</v>
      </c>
    </row>
    <row r="74" spans="1:41" ht="20.100000000000001" customHeight="1" x14ac:dyDescent="0.25">
      <c r="A74" s="240"/>
      <c r="B74" s="240"/>
      <c r="C74" s="240"/>
      <c r="D74" s="240"/>
      <c r="E74" s="240"/>
      <c r="F74" s="240"/>
      <c r="G74" s="240"/>
      <c r="H74" s="240"/>
      <c r="I74" s="240"/>
      <c r="J74" s="240"/>
      <c r="K74" s="72" t="s">
        <v>58</v>
      </c>
      <c r="L74" s="72"/>
      <c r="M74" s="72"/>
      <c r="N74" s="72"/>
      <c r="O74" s="65">
        <f>O73/O69</f>
        <v>3.2676248681222339E-6</v>
      </c>
      <c r="P74" s="65"/>
      <c r="Q74" s="65"/>
      <c r="R74" s="65"/>
      <c r="W74" s="232">
        <f t="shared" si="9"/>
        <v>10</v>
      </c>
      <c r="X74" s="347">
        <f t="shared" si="10"/>
        <v>0.125</v>
      </c>
      <c r="Y74" s="347">
        <f t="shared" si="11"/>
        <v>0.21</v>
      </c>
      <c r="Z74" s="347">
        <f t="shared" si="12"/>
        <v>8.4000000000000005E-2</v>
      </c>
      <c r="AA74" s="348">
        <f t="shared" si="13"/>
        <v>4.2000000000000003E-2</v>
      </c>
      <c r="AB74" s="348">
        <f t="shared" si="14"/>
        <v>8.4000000000000005E-2</v>
      </c>
      <c r="AC74" s="347">
        <f t="shared" si="15"/>
        <v>4.2000000000000003E-2</v>
      </c>
      <c r="AD74" s="348">
        <f t="shared" si="16"/>
        <v>0.125</v>
      </c>
      <c r="AH74" s="227">
        <v>10</v>
      </c>
      <c r="AI74" s="225">
        <f t="shared" si="2"/>
        <v>12.5</v>
      </c>
      <c r="AJ74" s="225">
        <f t="shared" si="3"/>
        <v>21</v>
      </c>
      <c r="AK74" s="225">
        <f t="shared" si="4"/>
        <v>8.4</v>
      </c>
      <c r="AL74" s="209">
        <f t="shared" si="5"/>
        <v>4.2</v>
      </c>
      <c r="AM74" s="209">
        <f t="shared" si="6"/>
        <v>8.4</v>
      </c>
      <c r="AN74" s="225">
        <f t="shared" si="7"/>
        <v>4.2</v>
      </c>
      <c r="AO74" s="209">
        <f t="shared" si="8"/>
        <v>12.5</v>
      </c>
    </row>
    <row r="75" spans="1:41" ht="20.100000000000001" customHeight="1" x14ac:dyDescent="0.25">
      <c r="K75" s="240"/>
      <c r="L75" s="240"/>
      <c r="M75" s="240"/>
      <c r="N75" s="240"/>
      <c r="O75" s="240"/>
      <c r="P75" s="240"/>
      <c r="Q75" s="240"/>
      <c r="R75" s="240"/>
      <c r="W75" s="232">
        <f t="shared" si="9"/>
        <v>11</v>
      </c>
      <c r="X75" s="347">
        <f t="shared" si="10"/>
        <v>0.12029999999999999</v>
      </c>
      <c r="Y75" s="347">
        <f t="shared" si="11"/>
        <v>0.20199999999999999</v>
      </c>
      <c r="Z75" s="347">
        <f t="shared" si="12"/>
        <v>8.0799999999999997E-2</v>
      </c>
      <c r="AA75" s="348">
        <f t="shared" si="13"/>
        <v>4.0399999999999998E-2</v>
      </c>
      <c r="AB75" s="348">
        <f t="shared" si="14"/>
        <v>8.0799999999999997E-2</v>
      </c>
      <c r="AC75" s="347">
        <f t="shared" si="15"/>
        <v>4.0399999999999998E-2</v>
      </c>
      <c r="AD75" s="348">
        <f t="shared" si="16"/>
        <v>0.12029999999999999</v>
      </c>
      <c r="AH75" s="227">
        <v>11</v>
      </c>
      <c r="AI75" s="225">
        <f t="shared" ref="AI75:AI84" si="17">12.5-(AH75-10)*4.7/10</f>
        <v>12.03</v>
      </c>
      <c r="AJ75" s="225">
        <f t="shared" ref="AJ75:AJ84" si="18">21-((AH75-10)*(8/10))</f>
        <v>20.2</v>
      </c>
      <c r="AK75" s="225">
        <f t="shared" ref="AK75:AK84" si="19">8.4-(AH75-10)*3.2/10</f>
        <v>8.08</v>
      </c>
      <c r="AL75" s="209">
        <f t="shared" si="5"/>
        <v>4.04</v>
      </c>
      <c r="AM75" s="209">
        <f t="shared" si="6"/>
        <v>8.08</v>
      </c>
      <c r="AN75" s="225">
        <f t="shared" ref="AN75:AN84" si="20">4.2-(AH75-10)*1.6/10</f>
        <v>4.04</v>
      </c>
      <c r="AO75" s="209">
        <f t="shared" si="8"/>
        <v>12.03</v>
      </c>
    </row>
    <row r="76" spans="1:41" ht="20.100000000000001" customHeight="1" x14ac:dyDescent="0.25">
      <c r="A76" s="240"/>
      <c r="B76" s="240"/>
      <c r="C76" s="240"/>
      <c r="D76" s="240"/>
      <c r="E76" s="240"/>
      <c r="F76" s="240"/>
      <c r="G76" s="240"/>
      <c r="H76" s="240"/>
      <c r="I76" s="240"/>
      <c r="J76" s="240"/>
      <c r="K76" s="19" t="s">
        <v>54</v>
      </c>
      <c r="L76" s="19"/>
      <c r="M76" s="19"/>
      <c r="N76" s="19"/>
      <c r="O76" s="20">
        <f>ROUNDUP(O69,-O72)</f>
        <v>436120</v>
      </c>
      <c r="P76" s="20"/>
      <c r="Q76" s="20"/>
      <c r="R76" s="20"/>
      <c r="S76" s="209"/>
      <c r="W76" s="232">
        <f t="shared" si="9"/>
        <v>12</v>
      </c>
      <c r="X76" s="347">
        <f t="shared" si="10"/>
        <v>0.11560000000000001</v>
      </c>
      <c r="Y76" s="347">
        <f t="shared" si="11"/>
        <v>0.19399999999999998</v>
      </c>
      <c r="Z76" s="347">
        <f t="shared" si="12"/>
        <v>7.7600000000000002E-2</v>
      </c>
      <c r="AA76" s="348">
        <f t="shared" si="13"/>
        <v>3.8800000000000001E-2</v>
      </c>
      <c r="AB76" s="348">
        <f t="shared" si="14"/>
        <v>7.7600000000000002E-2</v>
      </c>
      <c r="AC76" s="347">
        <f t="shared" si="15"/>
        <v>3.8800000000000001E-2</v>
      </c>
      <c r="AD76" s="348">
        <f t="shared" si="16"/>
        <v>0.11560000000000001</v>
      </c>
      <c r="AH76" s="227">
        <v>12</v>
      </c>
      <c r="AI76" s="225">
        <f t="shared" si="17"/>
        <v>11.56</v>
      </c>
      <c r="AJ76" s="225">
        <f t="shared" si="18"/>
        <v>19.399999999999999</v>
      </c>
      <c r="AK76" s="225">
        <f t="shared" si="19"/>
        <v>7.7600000000000007</v>
      </c>
      <c r="AL76" s="209">
        <f t="shared" si="5"/>
        <v>3.8800000000000003</v>
      </c>
      <c r="AM76" s="209">
        <f t="shared" si="6"/>
        <v>7.7600000000000007</v>
      </c>
      <c r="AN76" s="225">
        <f t="shared" si="20"/>
        <v>3.8800000000000003</v>
      </c>
      <c r="AO76" s="209">
        <f t="shared" si="8"/>
        <v>11.56</v>
      </c>
    </row>
    <row r="77" spans="1:41" ht="20.100000000000001" customHeight="1" x14ac:dyDescent="0.25">
      <c r="A77" s="384"/>
      <c r="B77" s="384"/>
      <c r="C77" s="384"/>
      <c r="D77" s="384"/>
      <c r="E77" s="384"/>
      <c r="F77" s="384"/>
      <c r="G77" s="384"/>
      <c r="H77" s="384"/>
      <c r="I77" s="384"/>
      <c r="J77" s="384"/>
      <c r="K77" s="384"/>
      <c r="L77" s="384"/>
      <c r="M77" s="384"/>
      <c r="N77" s="384"/>
      <c r="O77" s="384"/>
      <c r="P77" s="384"/>
      <c r="Q77" s="384"/>
      <c r="R77" s="384"/>
      <c r="S77" s="209"/>
      <c r="W77" s="232">
        <f t="shared" si="9"/>
        <v>13</v>
      </c>
      <c r="X77" s="347">
        <f t="shared" si="10"/>
        <v>0.1109</v>
      </c>
      <c r="Y77" s="347">
        <f t="shared" si="11"/>
        <v>0.18600000000000003</v>
      </c>
      <c r="Z77" s="347">
        <f t="shared" si="12"/>
        <v>7.4400000000000008E-2</v>
      </c>
      <c r="AA77" s="348">
        <f t="shared" si="13"/>
        <v>3.7200000000000004E-2</v>
      </c>
      <c r="AB77" s="348">
        <f t="shared" si="14"/>
        <v>7.4400000000000008E-2</v>
      </c>
      <c r="AC77" s="347">
        <f t="shared" si="15"/>
        <v>3.7200000000000004E-2</v>
      </c>
      <c r="AD77" s="348">
        <f t="shared" si="16"/>
        <v>0.1109</v>
      </c>
      <c r="AH77" s="227">
        <v>13</v>
      </c>
      <c r="AI77" s="225">
        <f t="shared" si="17"/>
        <v>11.09</v>
      </c>
      <c r="AJ77" s="225">
        <f t="shared" si="18"/>
        <v>18.600000000000001</v>
      </c>
      <c r="AK77" s="225">
        <f t="shared" si="19"/>
        <v>7.44</v>
      </c>
      <c r="AL77" s="209">
        <f t="shared" si="5"/>
        <v>3.72</v>
      </c>
      <c r="AM77" s="209">
        <f t="shared" si="6"/>
        <v>7.44</v>
      </c>
      <c r="AN77" s="225">
        <f t="shared" si="20"/>
        <v>3.72</v>
      </c>
      <c r="AO77" s="209">
        <f t="shared" si="8"/>
        <v>11.09</v>
      </c>
    </row>
    <row r="78" spans="1:41" ht="20.100000000000001" customHeight="1" x14ac:dyDescent="0.25">
      <c r="A78" s="56"/>
      <c r="B78" s="56"/>
      <c r="C78" s="56"/>
      <c r="D78" s="56"/>
      <c r="E78" s="56"/>
      <c r="F78" s="56"/>
      <c r="G78" s="56"/>
      <c r="H78" s="56"/>
      <c r="I78" s="56"/>
      <c r="J78" s="56"/>
      <c r="K78" s="56"/>
      <c r="L78" s="56"/>
      <c r="M78" s="56"/>
      <c r="N78" s="56"/>
      <c r="O78" s="56"/>
      <c r="P78" s="56"/>
      <c r="Q78" s="56"/>
      <c r="R78" s="56"/>
      <c r="S78" s="209"/>
      <c r="W78" s="232">
        <f t="shared" si="9"/>
        <v>14</v>
      </c>
      <c r="X78" s="347">
        <f t="shared" si="10"/>
        <v>0.10619999999999999</v>
      </c>
      <c r="Y78" s="347">
        <f t="shared" si="11"/>
        <v>0.17800000000000002</v>
      </c>
      <c r="Z78" s="347">
        <f t="shared" si="12"/>
        <v>7.1199999999999999E-2</v>
      </c>
      <c r="AA78" s="348">
        <f t="shared" si="13"/>
        <v>3.56E-2</v>
      </c>
      <c r="AB78" s="348">
        <f t="shared" si="14"/>
        <v>7.1199999999999999E-2</v>
      </c>
      <c r="AC78" s="347">
        <f t="shared" si="15"/>
        <v>3.56E-2</v>
      </c>
      <c r="AD78" s="348">
        <f t="shared" si="16"/>
        <v>0.10619999999999999</v>
      </c>
      <c r="AH78" s="227">
        <v>14</v>
      </c>
      <c r="AI78" s="225">
        <f t="shared" si="17"/>
        <v>10.62</v>
      </c>
      <c r="AJ78" s="225">
        <f t="shared" si="18"/>
        <v>17.8</v>
      </c>
      <c r="AK78" s="225">
        <f t="shared" si="19"/>
        <v>7.12</v>
      </c>
      <c r="AL78" s="209">
        <f t="shared" si="5"/>
        <v>3.56</v>
      </c>
      <c r="AM78" s="209">
        <f t="shared" si="6"/>
        <v>7.12</v>
      </c>
      <c r="AN78" s="225">
        <f t="shared" si="20"/>
        <v>3.56</v>
      </c>
      <c r="AO78" s="209">
        <f t="shared" si="8"/>
        <v>10.62</v>
      </c>
    </row>
    <row r="79" spans="1:41" ht="20.100000000000001" customHeight="1" x14ac:dyDescent="0.25">
      <c r="A79" s="56" t="s">
        <v>230</v>
      </c>
      <c r="B79" s="56"/>
      <c r="C79" s="56"/>
      <c r="D79" s="56"/>
      <c r="E79" s="56"/>
      <c r="F79" s="56"/>
      <c r="G79" s="56"/>
      <c r="H79" s="56"/>
      <c r="I79" s="56"/>
      <c r="J79" s="56"/>
      <c r="K79" s="56"/>
      <c r="L79" s="56"/>
      <c r="M79" s="56"/>
      <c r="N79" s="56"/>
      <c r="O79" s="56"/>
      <c r="P79" s="56"/>
      <c r="Q79" s="56"/>
      <c r="R79" s="56"/>
      <c r="W79" s="232">
        <f t="shared" si="9"/>
        <v>15</v>
      </c>
      <c r="X79" s="347">
        <f t="shared" si="10"/>
        <v>0.10150000000000001</v>
      </c>
      <c r="Y79" s="347">
        <f t="shared" si="11"/>
        <v>0.17</v>
      </c>
      <c r="Z79" s="347">
        <f t="shared" si="12"/>
        <v>6.8000000000000005E-2</v>
      </c>
      <c r="AA79" s="348">
        <f t="shared" si="13"/>
        <v>3.4000000000000002E-2</v>
      </c>
      <c r="AB79" s="348">
        <f t="shared" si="14"/>
        <v>6.8000000000000005E-2</v>
      </c>
      <c r="AC79" s="347">
        <f t="shared" si="15"/>
        <v>3.4000000000000002E-2</v>
      </c>
      <c r="AD79" s="348">
        <f t="shared" si="16"/>
        <v>0.10150000000000001</v>
      </c>
      <c r="AH79" s="227">
        <v>15</v>
      </c>
      <c r="AI79" s="225">
        <f t="shared" si="17"/>
        <v>10.15</v>
      </c>
      <c r="AJ79" s="225">
        <f t="shared" si="18"/>
        <v>17</v>
      </c>
      <c r="AK79" s="225">
        <f t="shared" si="19"/>
        <v>6.8000000000000007</v>
      </c>
      <c r="AL79" s="209">
        <f t="shared" si="5"/>
        <v>3.4000000000000004</v>
      </c>
      <c r="AM79" s="209">
        <f t="shared" si="6"/>
        <v>6.8000000000000007</v>
      </c>
      <c r="AN79" s="225">
        <f t="shared" si="20"/>
        <v>3.4000000000000004</v>
      </c>
      <c r="AO79" s="209">
        <f t="shared" si="8"/>
        <v>10.15</v>
      </c>
    </row>
    <row r="80" spans="1:41" ht="20.100000000000001" customHeight="1" x14ac:dyDescent="0.25">
      <c r="A80" s="56" t="s">
        <v>61</v>
      </c>
      <c r="B80" s="56"/>
      <c r="C80" s="56"/>
      <c r="D80" s="56"/>
      <c r="E80" s="56"/>
      <c r="F80" s="56"/>
      <c r="G80" s="56"/>
      <c r="H80" s="56"/>
      <c r="I80" s="56"/>
      <c r="J80" s="56"/>
      <c r="K80" s="56"/>
      <c r="L80" s="56"/>
      <c r="M80" s="56"/>
      <c r="N80" s="56"/>
      <c r="O80" s="56"/>
      <c r="P80" s="56"/>
      <c r="Q80" s="56"/>
      <c r="R80" s="56"/>
      <c r="W80" s="232">
        <f t="shared" si="9"/>
        <v>16</v>
      </c>
      <c r="X80" s="347">
        <f t="shared" si="10"/>
        <v>9.6799999999999997E-2</v>
      </c>
      <c r="Y80" s="347">
        <f t="shared" si="11"/>
        <v>0.16200000000000001</v>
      </c>
      <c r="Z80" s="347">
        <f t="shared" si="12"/>
        <v>6.480000000000001E-2</v>
      </c>
      <c r="AA80" s="348">
        <f t="shared" si="13"/>
        <v>3.2400000000000005E-2</v>
      </c>
      <c r="AB80" s="348">
        <f t="shared" si="14"/>
        <v>6.480000000000001E-2</v>
      </c>
      <c r="AC80" s="347">
        <f t="shared" si="15"/>
        <v>3.2400000000000005E-2</v>
      </c>
      <c r="AD80" s="348">
        <f t="shared" si="16"/>
        <v>9.6799999999999997E-2</v>
      </c>
      <c r="AH80" s="227">
        <v>16</v>
      </c>
      <c r="AI80" s="225">
        <f t="shared" si="17"/>
        <v>9.68</v>
      </c>
      <c r="AJ80" s="225">
        <f t="shared" si="18"/>
        <v>16.2</v>
      </c>
      <c r="AK80" s="225">
        <f t="shared" si="19"/>
        <v>6.48</v>
      </c>
      <c r="AL80" s="209">
        <f t="shared" si="5"/>
        <v>3.24</v>
      </c>
      <c r="AM80" s="209">
        <f t="shared" si="6"/>
        <v>6.48</v>
      </c>
      <c r="AN80" s="225">
        <f t="shared" si="20"/>
        <v>3.24</v>
      </c>
      <c r="AO80" s="209">
        <f t="shared" si="8"/>
        <v>9.68</v>
      </c>
    </row>
    <row r="81" spans="1:113" ht="20.100000000000001" customHeight="1" x14ac:dyDescent="0.25">
      <c r="A81" s="240"/>
      <c r="B81" s="240"/>
      <c r="C81" s="240"/>
      <c r="D81" s="240"/>
      <c r="E81" s="240"/>
      <c r="F81" s="240"/>
      <c r="G81" s="240"/>
      <c r="H81" s="240"/>
      <c r="I81" s="240"/>
      <c r="J81" s="240"/>
      <c r="K81" s="240"/>
      <c r="L81" s="240"/>
      <c r="M81" s="240"/>
      <c r="N81" s="240"/>
      <c r="O81" s="240"/>
      <c r="P81" s="240"/>
      <c r="Q81" s="240"/>
      <c r="R81" s="240"/>
      <c r="W81" s="232">
        <f t="shared" si="9"/>
        <v>17</v>
      </c>
      <c r="X81" s="347">
        <f t="shared" si="10"/>
        <v>9.2100000000000015E-2</v>
      </c>
      <c r="Y81" s="347">
        <f t="shared" si="11"/>
        <v>0.154</v>
      </c>
      <c r="Z81" s="347">
        <f t="shared" si="12"/>
        <v>6.1600000000000002E-2</v>
      </c>
      <c r="AA81" s="348">
        <f t="shared" si="13"/>
        <v>3.0800000000000001E-2</v>
      </c>
      <c r="AB81" s="348">
        <f t="shared" si="14"/>
        <v>6.1600000000000002E-2</v>
      </c>
      <c r="AC81" s="347">
        <f t="shared" si="15"/>
        <v>3.0800000000000001E-2</v>
      </c>
      <c r="AD81" s="348">
        <f t="shared" si="16"/>
        <v>9.2100000000000015E-2</v>
      </c>
      <c r="AH81" s="227">
        <v>17</v>
      </c>
      <c r="AI81" s="225">
        <f t="shared" si="17"/>
        <v>9.2100000000000009</v>
      </c>
      <c r="AJ81" s="225">
        <f t="shared" si="18"/>
        <v>15.399999999999999</v>
      </c>
      <c r="AK81" s="225">
        <f t="shared" si="19"/>
        <v>6.16</v>
      </c>
      <c r="AL81" s="209">
        <f t="shared" si="5"/>
        <v>3.08</v>
      </c>
      <c r="AM81" s="209">
        <f t="shared" si="6"/>
        <v>6.16</v>
      </c>
      <c r="AN81" s="225">
        <f t="shared" si="20"/>
        <v>3.08</v>
      </c>
      <c r="AO81" s="209">
        <f t="shared" si="8"/>
        <v>9.2100000000000009</v>
      </c>
    </row>
    <row r="82" spans="1:113" ht="20.100000000000001" customHeight="1" x14ac:dyDescent="0.25">
      <c r="A82" s="34"/>
      <c r="B82" s="34"/>
      <c r="C82" s="34"/>
      <c r="D82" s="34"/>
      <c r="E82" s="34"/>
      <c r="F82" s="34"/>
      <c r="G82" s="34"/>
      <c r="H82" s="34"/>
      <c r="I82" s="34"/>
      <c r="J82" s="34"/>
      <c r="K82" s="34"/>
      <c r="L82" s="34"/>
      <c r="M82" s="34"/>
      <c r="N82" s="34"/>
      <c r="O82" s="34"/>
      <c r="P82" s="34"/>
      <c r="Q82" s="34"/>
      <c r="R82" s="34"/>
      <c r="W82" s="232">
        <f t="shared" si="9"/>
        <v>18</v>
      </c>
      <c r="X82" s="347">
        <f t="shared" si="10"/>
        <v>8.7400000000000005E-2</v>
      </c>
      <c r="Y82" s="347">
        <f t="shared" si="11"/>
        <v>0.14599999999999999</v>
      </c>
      <c r="Z82" s="347">
        <f t="shared" si="12"/>
        <v>5.8400000000000001E-2</v>
      </c>
      <c r="AA82" s="348">
        <f t="shared" si="13"/>
        <v>2.92E-2</v>
      </c>
      <c r="AB82" s="348">
        <f t="shared" si="14"/>
        <v>5.8400000000000001E-2</v>
      </c>
      <c r="AC82" s="347">
        <f t="shared" si="15"/>
        <v>2.92E-2</v>
      </c>
      <c r="AD82" s="348">
        <f t="shared" si="16"/>
        <v>8.7400000000000005E-2</v>
      </c>
      <c r="AH82" s="227">
        <v>18</v>
      </c>
      <c r="AI82" s="225">
        <f t="shared" si="17"/>
        <v>8.74</v>
      </c>
      <c r="AJ82" s="225">
        <f t="shared" si="18"/>
        <v>14.6</v>
      </c>
      <c r="AK82" s="225">
        <f t="shared" si="19"/>
        <v>5.84</v>
      </c>
      <c r="AL82" s="209">
        <f t="shared" si="5"/>
        <v>2.92</v>
      </c>
      <c r="AM82" s="209">
        <f t="shared" si="6"/>
        <v>5.84</v>
      </c>
      <c r="AN82" s="225">
        <f t="shared" si="20"/>
        <v>2.92</v>
      </c>
      <c r="AO82" s="209">
        <f t="shared" si="8"/>
        <v>8.74</v>
      </c>
    </row>
    <row r="83" spans="1:113" ht="20.100000000000001" customHeight="1" x14ac:dyDescent="0.25">
      <c r="A83" s="34"/>
      <c r="B83" s="34"/>
      <c r="C83" s="34"/>
      <c r="D83" s="34"/>
      <c r="E83" s="34"/>
      <c r="F83" s="34"/>
      <c r="G83" s="34"/>
      <c r="H83" s="34"/>
      <c r="I83" s="34"/>
      <c r="J83" s="34"/>
      <c r="K83" s="34"/>
      <c r="L83" s="34"/>
      <c r="M83" s="34"/>
      <c r="N83" s="34"/>
      <c r="O83" s="34"/>
      <c r="P83" s="34"/>
      <c r="Q83" s="34"/>
      <c r="R83" s="34"/>
      <c r="W83" s="232">
        <f t="shared" si="9"/>
        <v>19</v>
      </c>
      <c r="X83" s="347">
        <f t="shared" si="10"/>
        <v>8.2699999999999996E-2</v>
      </c>
      <c r="Y83" s="347">
        <f t="shared" si="11"/>
        <v>0.13800000000000001</v>
      </c>
      <c r="Z83" s="347">
        <f t="shared" si="12"/>
        <v>5.5200000000000006E-2</v>
      </c>
      <c r="AA83" s="348">
        <f t="shared" si="13"/>
        <v>2.7600000000000003E-2</v>
      </c>
      <c r="AB83" s="348">
        <f t="shared" si="14"/>
        <v>5.5200000000000006E-2</v>
      </c>
      <c r="AC83" s="347">
        <f t="shared" si="15"/>
        <v>2.7600000000000003E-2</v>
      </c>
      <c r="AD83" s="348">
        <f t="shared" si="16"/>
        <v>8.2699999999999996E-2</v>
      </c>
      <c r="AH83" s="227">
        <v>19</v>
      </c>
      <c r="AI83" s="225">
        <f t="shared" si="17"/>
        <v>8.27</v>
      </c>
      <c r="AJ83" s="225">
        <f t="shared" si="18"/>
        <v>13.8</v>
      </c>
      <c r="AK83" s="225">
        <f t="shared" si="19"/>
        <v>5.5200000000000005</v>
      </c>
      <c r="AL83" s="209">
        <f t="shared" si="5"/>
        <v>2.7600000000000002</v>
      </c>
      <c r="AM83" s="209">
        <f t="shared" si="6"/>
        <v>5.5200000000000005</v>
      </c>
      <c r="AN83" s="225">
        <f t="shared" si="20"/>
        <v>2.7600000000000002</v>
      </c>
      <c r="AO83" s="209">
        <f t="shared" si="8"/>
        <v>8.27</v>
      </c>
    </row>
    <row r="84" spans="1:113" ht="20.100000000000001" customHeight="1" x14ac:dyDescent="0.25">
      <c r="A84" s="34"/>
      <c r="B84" s="34"/>
      <c r="C84" s="34"/>
      <c r="D84" s="34"/>
      <c r="E84" s="34"/>
      <c r="F84" s="34"/>
      <c r="G84" s="34"/>
      <c r="H84" s="34"/>
      <c r="I84" s="34"/>
      <c r="J84" s="34"/>
      <c r="K84" s="34"/>
      <c r="L84" s="34"/>
      <c r="M84" s="34"/>
      <c r="N84" s="34"/>
      <c r="O84" s="34"/>
      <c r="P84" s="34"/>
      <c r="Q84" s="34"/>
      <c r="R84" s="34"/>
      <c r="T84" s="222" t="str">
        <f>IF(P76&gt;0.01,"Reduzir o número de casas decimais","")</f>
        <v/>
      </c>
      <c r="U84" s="222"/>
      <c r="W84" s="232">
        <f t="shared" si="9"/>
        <v>20</v>
      </c>
      <c r="X84" s="347">
        <f t="shared" si="10"/>
        <v>7.8E-2</v>
      </c>
      <c r="Y84" s="347">
        <f t="shared" si="11"/>
        <v>0.13</v>
      </c>
      <c r="Z84" s="347">
        <f t="shared" si="12"/>
        <v>5.2000000000000005E-2</v>
      </c>
      <c r="AA84" s="348">
        <f t="shared" si="13"/>
        <v>2.6000000000000002E-2</v>
      </c>
      <c r="AB84" s="348">
        <f t="shared" si="14"/>
        <v>5.2000000000000005E-2</v>
      </c>
      <c r="AC84" s="347">
        <f t="shared" si="15"/>
        <v>2.6000000000000002E-2</v>
      </c>
      <c r="AD84" s="348">
        <f t="shared" si="16"/>
        <v>7.8E-2</v>
      </c>
      <c r="AH84" s="227">
        <v>20</v>
      </c>
      <c r="AI84" s="225">
        <f t="shared" si="17"/>
        <v>7.8</v>
      </c>
      <c r="AJ84" s="225">
        <f t="shared" si="18"/>
        <v>13</v>
      </c>
      <c r="AK84" s="225">
        <f t="shared" si="19"/>
        <v>5.2</v>
      </c>
      <c r="AL84" s="209">
        <f t="shared" si="5"/>
        <v>2.6</v>
      </c>
      <c r="AM84" s="209">
        <f t="shared" si="6"/>
        <v>5.2</v>
      </c>
      <c r="AN84" s="225">
        <f t="shared" si="20"/>
        <v>2.6</v>
      </c>
      <c r="AO84" s="209">
        <f t="shared" si="8"/>
        <v>7.8</v>
      </c>
    </row>
    <row r="85" spans="1:113" ht="20.100000000000001" customHeight="1" x14ac:dyDescent="0.25">
      <c r="A85" s="34"/>
      <c r="B85" s="34"/>
      <c r="C85" s="34"/>
      <c r="D85" s="34"/>
      <c r="E85" s="34"/>
      <c r="F85" s="34"/>
      <c r="G85" s="34"/>
      <c r="H85" s="34"/>
      <c r="I85" s="34"/>
      <c r="J85" s="34"/>
      <c r="K85" s="34"/>
      <c r="L85" s="34"/>
      <c r="M85" s="34"/>
      <c r="N85" s="34"/>
      <c r="O85" s="34"/>
      <c r="P85" s="34"/>
      <c r="Q85" s="34"/>
      <c r="R85" s="34"/>
      <c r="W85" s="232">
        <f t="shared" si="9"/>
        <v>21</v>
      </c>
      <c r="X85" s="347">
        <f t="shared" si="10"/>
        <v>7.0199999999999999E-2</v>
      </c>
      <c r="Y85" s="347">
        <f t="shared" si="11"/>
        <v>0.11699999999999999</v>
      </c>
      <c r="Z85" s="347">
        <f t="shared" si="12"/>
        <v>4.6799999999999994E-2</v>
      </c>
      <c r="AA85" s="348">
        <f t="shared" si="13"/>
        <v>2.3399999999999997E-2</v>
      </c>
      <c r="AB85" s="348">
        <f t="shared" si="14"/>
        <v>4.6799999999999994E-2</v>
      </c>
      <c r="AC85" s="347">
        <f t="shared" si="15"/>
        <v>2.3399999999999997E-2</v>
      </c>
      <c r="AD85" s="348">
        <f t="shared" si="16"/>
        <v>7.0199999999999999E-2</v>
      </c>
      <c r="AH85" s="227">
        <v>21</v>
      </c>
      <c r="AI85" s="225">
        <f t="shared" ref="AI85:AI94" si="21">7.8-(AH85-20)*7.8/10</f>
        <v>7.02</v>
      </c>
      <c r="AJ85" s="225">
        <f t="shared" ref="AJ85:AJ94" si="22">13-((AH85-20)*(13/10))</f>
        <v>11.7</v>
      </c>
      <c r="AK85" s="225">
        <f t="shared" ref="AK85:AK94" si="23">5.2-(AH85-20)*5.2/10</f>
        <v>4.68</v>
      </c>
      <c r="AL85" s="209">
        <f t="shared" si="5"/>
        <v>2.34</v>
      </c>
      <c r="AM85" s="209">
        <f t="shared" si="6"/>
        <v>4.68</v>
      </c>
      <c r="AN85" s="225">
        <f t="shared" ref="AN85:AN94" si="24">2.6-(AH85-20)*2.6/10</f>
        <v>2.34</v>
      </c>
      <c r="AO85" s="209">
        <f t="shared" si="8"/>
        <v>7.02</v>
      </c>
    </row>
    <row r="86" spans="1:113" ht="20.100000000000001" customHeight="1" x14ac:dyDescent="0.25">
      <c r="A86" s="34"/>
      <c r="B86" s="34"/>
      <c r="C86" s="34"/>
      <c r="D86" s="34"/>
      <c r="E86" s="34"/>
      <c r="F86" s="34"/>
      <c r="G86" s="34"/>
      <c r="H86" s="34"/>
      <c r="I86" s="34"/>
      <c r="J86" s="34"/>
      <c r="K86" s="34"/>
      <c r="L86" s="34"/>
      <c r="M86" s="34"/>
      <c r="N86" s="34"/>
      <c r="O86" s="34"/>
      <c r="P86" s="34"/>
      <c r="Q86" s="34"/>
      <c r="R86" s="34"/>
      <c r="W86" s="232">
        <f t="shared" si="9"/>
        <v>22</v>
      </c>
      <c r="X86" s="347">
        <f t="shared" si="10"/>
        <v>6.2400000000000004E-2</v>
      </c>
      <c r="Y86" s="347">
        <f t="shared" si="11"/>
        <v>0.10400000000000001</v>
      </c>
      <c r="Z86" s="347">
        <f t="shared" si="12"/>
        <v>4.1599999999999998E-2</v>
      </c>
      <c r="AA86" s="348">
        <f t="shared" si="13"/>
        <v>2.0799999999999999E-2</v>
      </c>
      <c r="AB86" s="348">
        <f t="shared" si="14"/>
        <v>4.1599999999999998E-2</v>
      </c>
      <c r="AC86" s="347">
        <f t="shared" si="15"/>
        <v>2.0799999999999999E-2</v>
      </c>
      <c r="AD86" s="348">
        <f t="shared" si="16"/>
        <v>6.2400000000000004E-2</v>
      </c>
      <c r="AH86" s="227">
        <v>22</v>
      </c>
      <c r="AI86" s="225">
        <f t="shared" si="21"/>
        <v>6.24</v>
      </c>
      <c r="AJ86" s="225">
        <f t="shared" si="22"/>
        <v>10.4</v>
      </c>
      <c r="AK86" s="225">
        <f t="shared" si="23"/>
        <v>4.16</v>
      </c>
      <c r="AL86" s="209">
        <f t="shared" si="5"/>
        <v>2.08</v>
      </c>
      <c r="AM86" s="209">
        <f t="shared" si="6"/>
        <v>4.16</v>
      </c>
      <c r="AN86" s="225">
        <f t="shared" si="24"/>
        <v>2.08</v>
      </c>
      <c r="AO86" s="209">
        <f t="shared" si="8"/>
        <v>6.24</v>
      </c>
    </row>
    <row r="87" spans="1:113" ht="20.100000000000001" customHeight="1" x14ac:dyDescent="0.25">
      <c r="A87" s="34"/>
      <c r="B87" s="34"/>
      <c r="C87" s="34"/>
      <c r="D87" s="34"/>
      <c r="E87" s="34"/>
      <c r="F87" s="34"/>
      <c r="G87" s="34"/>
      <c r="H87" s="34"/>
      <c r="I87" s="34"/>
      <c r="J87" s="34"/>
      <c r="K87" s="34"/>
      <c r="L87" s="34"/>
      <c r="M87" s="34"/>
      <c r="N87" s="34"/>
      <c r="O87" s="34"/>
      <c r="P87" s="34"/>
      <c r="Q87" s="34"/>
      <c r="R87" s="34"/>
      <c r="W87" s="232">
        <f t="shared" si="9"/>
        <v>23</v>
      </c>
      <c r="X87" s="347">
        <f t="shared" si="10"/>
        <v>5.4600000000000003E-2</v>
      </c>
      <c r="Y87" s="347">
        <f t="shared" si="11"/>
        <v>9.0999999999999998E-2</v>
      </c>
      <c r="Z87" s="347">
        <f t="shared" si="12"/>
        <v>3.6400000000000002E-2</v>
      </c>
      <c r="AA87" s="348">
        <f t="shared" si="13"/>
        <v>1.8200000000000001E-2</v>
      </c>
      <c r="AB87" s="348">
        <f t="shared" si="14"/>
        <v>3.6400000000000002E-2</v>
      </c>
      <c r="AC87" s="347">
        <f t="shared" si="15"/>
        <v>1.8200000000000001E-2</v>
      </c>
      <c r="AD87" s="348">
        <f t="shared" si="16"/>
        <v>5.4600000000000003E-2</v>
      </c>
      <c r="AH87" s="227">
        <v>23</v>
      </c>
      <c r="AI87" s="225">
        <f t="shared" si="21"/>
        <v>5.46</v>
      </c>
      <c r="AJ87" s="225">
        <f t="shared" si="22"/>
        <v>9.1</v>
      </c>
      <c r="AK87" s="225">
        <f t="shared" si="23"/>
        <v>3.64</v>
      </c>
      <c r="AL87" s="209">
        <f t="shared" si="5"/>
        <v>1.82</v>
      </c>
      <c r="AM87" s="209">
        <f t="shared" si="6"/>
        <v>3.64</v>
      </c>
      <c r="AN87" s="225">
        <f t="shared" si="24"/>
        <v>1.82</v>
      </c>
      <c r="AO87" s="209">
        <f t="shared" si="8"/>
        <v>5.46</v>
      </c>
    </row>
    <row r="88" spans="1:113" ht="20.100000000000001" customHeight="1" x14ac:dyDescent="0.25">
      <c r="A88" s="34"/>
      <c r="B88" s="34"/>
      <c r="C88" s="34"/>
      <c r="D88" s="34"/>
      <c r="E88" s="34"/>
      <c r="F88" s="34"/>
      <c r="G88" s="34"/>
      <c r="H88" s="34"/>
      <c r="I88" s="34"/>
      <c r="J88" s="34"/>
      <c r="K88" s="34"/>
      <c r="L88" s="34"/>
      <c r="M88" s="34"/>
      <c r="N88" s="34"/>
      <c r="O88" s="34"/>
      <c r="P88" s="34"/>
      <c r="Q88" s="34"/>
      <c r="R88" s="34"/>
      <c r="W88" s="232">
        <f t="shared" si="9"/>
        <v>24</v>
      </c>
      <c r="X88" s="347">
        <f t="shared" si="10"/>
        <v>4.6799999999999994E-2</v>
      </c>
      <c r="Y88" s="347">
        <f t="shared" si="11"/>
        <v>7.8E-2</v>
      </c>
      <c r="Z88" s="347">
        <f t="shared" si="12"/>
        <v>3.1200000000000002E-2</v>
      </c>
      <c r="AA88" s="348">
        <f t="shared" si="13"/>
        <v>1.5600000000000001E-2</v>
      </c>
      <c r="AB88" s="348">
        <f t="shared" si="14"/>
        <v>3.1200000000000002E-2</v>
      </c>
      <c r="AC88" s="347">
        <f t="shared" si="15"/>
        <v>1.5600000000000001E-2</v>
      </c>
      <c r="AD88" s="348">
        <f t="shared" si="16"/>
        <v>4.6799999999999994E-2</v>
      </c>
      <c r="AH88" s="227">
        <v>24</v>
      </c>
      <c r="AI88" s="225">
        <f t="shared" si="21"/>
        <v>4.68</v>
      </c>
      <c r="AJ88" s="225">
        <f t="shared" si="22"/>
        <v>7.8</v>
      </c>
      <c r="AK88" s="225">
        <f t="shared" si="23"/>
        <v>3.12</v>
      </c>
      <c r="AL88" s="209">
        <f t="shared" si="5"/>
        <v>1.56</v>
      </c>
      <c r="AM88" s="209">
        <f t="shared" si="6"/>
        <v>3.12</v>
      </c>
      <c r="AN88" s="225">
        <f t="shared" si="24"/>
        <v>1.56</v>
      </c>
      <c r="AO88" s="209">
        <f t="shared" si="8"/>
        <v>4.68</v>
      </c>
    </row>
    <row r="89" spans="1:113" ht="20.100000000000001" customHeight="1" x14ac:dyDescent="0.25">
      <c r="A89" s="34"/>
      <c r="B89" s="34"/>
      <c r="C89" s="34"/>
      <c r="D89" s="34"/>
      <c r="E89" s="34"/>
      <c r="F89" s="34"/>
      <c r="G89" s="34"/>
      <c r="H89" s="34"/>
      <c r="I89" s="34"/>
      <c r="J89" s="34"/>
      <c r="K89" s="34"/>
      <c r="L89" s="34"/>
      <c r="M89" s="34"/>
      <c r="N89" s="34"/>
      <c r="O89" s="34"/>
      <c r="P89" s="34"/>
      <c r="Q89" s="34"/>
      <c r="R89" s="34"/>
      <c r="W89" s="232">
        <f t="shared" si="9"/>
        <v>25</v>
      </c>
      <c r="X89" s="347">
        <f t="shared" si="10"/>
        <v>3.9E-2</v>
      </c>
      <c r="Y89" s="347">
        <f t="shared" si="11"/>
        <v>6.5000000000000002E-2</v>
      </c>
      <c r="Z89" s="347">
        <f t="shared" si="12"/>
        <v>2.6000000000000002E-2</v>
      </c>
      <c r="AA89" s="348">
        <f t="shared" si="13"/>
        <v>1.3000000000000001E-2</v>
      </c>
      <c r="AB89" s="348">
        <f t="shared" si="14"/>
        <v>2.6000000000000002E-2</v>
      </c>
      <c r="AC89" s="347">
        <f t="shared" si="15"/>
        <v>1.3000000000000001E-2</v>
      </c>
      <c r="AD89" s="348">
        <f t="shared" si="16"/>
        <v>3.9E-2</v>
      </c>
      <c r="AH89" s="227">
        <v>25</v>
      </c>
      <c r="AI89" s="225">
        <f t="shared" si="21"/>
        <v>3.9</v>
      </c>
      <c r="AJ89" s="225">
        <f t="shared" si="22"/>
        <v>6.5</v>
      </c>
      <c r="AK89" s="225">
        <f t="shared" si="23"/>
        <v>2.6</v>
      </c>
      <c r="AL89" s="209">
        <f t="shared" si="5"/>
        <v>1.3</v>
      </c>
      <c r="AM89" s="209">
        <f t="shared" si="6"/>
        <v>2.6</v>
      </c>
      <c r="AN89" s="225">
        <f t="shared" si="24"/>
        <v>1.3</v>
      </c>
      <c r="AO89" s="209">
        <f t="shared" si="8"/>
        <v>3.9</v>
      </c>
    </row>
    <row r="90" spans="1:113" ht="20.100000000000001" customHeight="1" x14ac:dyDescent="0.25">
      <c r="A90" s="34"/>
      <c r="B90" s="34"/>
      <c r="C90" s="34"/>
      <c r="D90" s="34"/>
      <c r="E90" s="34"/>
      <c r="F90" s="34"/>
      <c r="G90" s="34"/>
      <c r="H90" s="34"/>
      <c r="I90" s="34"/>
      <c r="J90" s="34"/>
      <c r="K90" s="34"/>
      <c r="L90" s="34"/>
      <c r="M90" s="34"/>
      <c r="N90" s="34"/>
      <c r="O90" s="34"/>
      <c r="P90" s="34"/>
      <c r="Q90" s="34"/>
      <c r="R90" s="34"/>
      <c r="W90" s="232">
        <f t="shared" si="9"/>
        <v>26</v>
      </c>
      <c r="X90" s="347">
        <f t="shared" si="10"/>
        <v>3.1200000000000002E-2</v>
      </c>
      <c r="Y90" s="347">
        <f t="shared" si="11"/>
        <v>5.1999999999999991E-2</v>
      </c>
      <c r="Z90" s="347">
        <f t="shared" si="12"/>
        <v>2.0799999999999999E-2</v>
      </c>
      <c r="AA90" s="348">
        <f t="shared" si="13"/>
        <v>1.04E-2</v>
      </c>
      <c r="AB90" s="348">
        <f t="shared" si="14"/>
        <v>2.0799999999999999E-2</v>
      </c>
      <c r="AC90" s="347">
        <f t="shared" si="15"/>
        <v>1.04E-2</v>
      </c>
      <c r="AD90" s="348">
        <f t="shared" si="16"/>
        <v>3.1200000000000002E-2</v>
      </c>
      <c r="AH90" s="227">
        <v>26</v>
      </c>
      <c r="AI90" s="225">
        <f t="shared" si="21"/>
        <v>3.12</v>
      </c>
      <c r="AJ90" s="225">
        <f t="shared" si="22"/>
        <v>5.1999999999999993</v>
      </c>
      <c r="AK90" s="225">
        <f t="shared" si="23"/>
        <v>2.08</v>
      </c>
      <c r="AL90" s="209">
        <f t="shared" si="5"/>
        <v>1.04</v>
      </c>
      <c r="AM90" s="209">
        <f t="shared" si="6"/>
        <v>2.08</v>
      </c>
      <c r="AN90" s="225">
        <f t="shared" si="24"/>
        <v>1.04</v>
      </c>
      <c r="AO90" s="209">
        <f t="shared" si="8"/>
        <v>3.12</v>
      </c>
    </row>
    <row r="91" spans="1:113" s="381" customFormat="1" ht="20.100000000000001" customHeight="1" x14ac:dyDescent="0.25">
      <c r="A91" s="34"/>
      <c r="B91" s="34"/>
      <c r="C91" s="34"/>
      <c r="D91" s="34"/>
      <c r="E91" s="34"/>
      <c r="F91" s="34"/>
      <c r="G91" s="34"/>
      <c r="H91" s="34"/>
      <c r="I91" s="34"/>
      <c r="J91" s="34"/>
      <c r="K91" s="34"/>
      <c r="L91" s="34"/>
      <c r="M91" s="34"/>
      <c r="N91" s="34"/>
      <c r="O91" s="34"/>
      <c r="P91" s="34"/>
      <c r="Q91" s="34"/>
      <c r="R91" s="34"/>
      <c r="S91" s="208"/>
      <c r="T91" s="208"/>
      <c r="U91" s="208"/>
      <c r="V91" s="208"/>
      <c r="W91" s="232">
        <f t="shared" si="9"/>
        <v>27</v>
      </c>
      <c r="X91" s="347">
        <f t="shared" si="10"/>
        <v>2.3399999999999997E-2</v>
      </c>
      <c r="Y91" s="347">
        <f t="shared" si="11"/>
        <v>3.9000000000000007E-2</v>
      </c>
      <c r="Z91" s="347">
        <f t="shared" si="12"/>
        <v>1.5600000000000004E-2</v>
      </c>
      <c r="AA91" s="348">
        <f t="shared" si="13"/>
        <v>7.8000000000000022E-3</v>
      </c>
      <c r="AB91" s="348">
        <f t="shared" si="14"/>
        <v>1.5600000000000004E-2</v>
      </c>
      <c r="AC91" s="347">
        <f t="shared" si="15"/>
        <v>7.8000000000000022E-3</v>
      </c>
      <c r="AD91" s="348">
        <f t="shared" si="16"/>
        <v>2.3399999999999997E-2</v>
      </c>
      <c r="AE91" s="209"/>
      <c r="AF91" s="209"/>
      <c r="AG91" s="209"/>
      <c r="AH91" s="227">
        <v>27</v>
      </c>
      <c r="AI91" s="225">
        <f t="shared" si="21"/>
        <v>2.34</v>
      </c>
      <c r="AJ91" s="225">
        <f t="shared" si="22"/>
        <v>3.9000000000000004</v>
      </c>
      <c r="AK91" s="225">
        <f t="shared" si="23"/>
        <v>1.5600000000000005</v>
      </c>
      <c r="AL91" s="209">
        <f t="shared" si="5"/>
        <v>0.78000000000000025</v>
      </c>
      <c r="AM91" s="209">
        <f t="shared" si="6"/>
        <v>1.5600000000000005</v>
      </c>
      <c r="AN91" s="225">
        <f t="shared" si="24"/>
        <v>0.78000000000000025</v>
      </c>
      <c r="AO91" s="209">
        <f t="shared" si="8"/>
        <v>2.34</v>
      </c>
      <c r="AP91" s="208"/>
      <c r="AQ91" s="208"/>
      <c r="AR91" s="208"/>
      <c r="AS91" s="208"/>
      <c r="AT91" s="208"/>
      <c r="AU91" s="208"/>
      <c r="AV91" s="208"/>
      <c r="AW91" s="208"/>
      <c r="AX91" s="208"/>
      <c r="AY91" s="208"/>
      <c r="AZ91" s="208"/>
      <c r="BA91" s="208"/>
      <c r="BB91" s="208"/>
      <c r="BC91" s="208"/>
      <c r="BD91" s="208"/>
      <c r="BE91" s="208"/>
      <c r="BF91" s="208"/>
      <c r="BG91" s="208"/>
      <c r="BH91" s="208"/>
      <c r="BI91" s="208"/>
      <c r="BJ91" s="208"/>
      <c r="BK91" s="208"/>
      <c r="BL91" s="208"/>
      <c r="BM91" s="208"/>
      <c r="BN91" s="208"/>
      <c r="BO91" s="208"/>
      <c r="BP91" s="208"/>
      <c r="BQ91" s="208"/>
      <c r="BR91" s="208"/>
      <c r="BS91" s="208"/>
      <c r="BT91" s="208"/>
      <c r="BU91" s="208"/>
      <c r="BV91" s="208"/>
      <c r="BW91" s="208"/>
      <c r="BX91" s="208"/>
      <c r="BY91" s="208"/>
      <c r="BZ91" s="208"/>
      <c r="CA91" s="208"/>
      <c r="CB91" s="208"/>
      <c r="CC91" s="208"/>
      <c r="CD91" s="208"/>
      <c r="CE91" s="208"/>
      <c r="CF91" s="208"/>
      <c r="CG91" s="208"/>
      <c r="CH91" s="208"/>
      <c r="CI91" s="208"/>
      <c r="CJ91" s="208"/>
      <c r="CK91" s="208"/>
      <c r="CL91" s="208"/>
      <c r="CM91" s="208"/>
      <c r="CN91" s="208"/>
      <c r="CO91" s="208"/>
      <c r="CP91" s="208"/>
      <c r="CQ91" s="208"/>
      <c r="CR91" s="208"/>
      <c r="CS91" s="208"/>
      <c r="CT91" s="208"/>
      <c r="CU91" s="208"/>
      <c r="CV91" s="208"/>
      <c r="CW91" s="208"/>
      <c r="CX91" s="208"/>
      <c r="CY91" s="208"/>
      <c r="CZ91" s="208"/>
      <c r="DA91" s="208"/>
      <c r="DB91" s="208"/>
      <c r="DC91" s="208"/>
      <c r="DD91" s="208"/>
      <c r="DE91" s="208"/>
      <c r="DF91" s="208"/>
      <c r="DG91" s="208"/>
      <c r="DH91" s="208"/>
      <c r="DI91" s="208"/>
    </row>
    <row r="92" spans="1:113" s="381" customFormat="1" ht="20.100000000000001" customHeight="1" x14ac:dyDescent="0.25">
      <c r="A92" s="34"/>
      <c r="B92" s="34"/>
      <c r="C92" s="34"/>
      <c r="D92" s="34"/>
      <c r="E92" s="34"/>
      <c r="F92" s="34"/>
      <c r="G92" s="34"/>
      <c r="H92" s="34"/>
      <c r="I92" s="34"/>
      <c r="J92" s="34"/>
      <c r="K92" s="34"/>
      <c r="L92" s="34"/>
      <c r="M92" s="34"/>
      <c r="N92" s="34"/>
      <c r="O92" s="34"/>
      <c r="P92" s="34"/>
      <c r="Q92" s="34"/>
      <c r="R92" s="34"/>
      <c r="S92" s="208"/>
      <c r="T92" s="208"/>
      <c r="U92" s="208"/>
      <c r="V92" s="208"/>
      <c r="W92" s="232">
        <f t="shared" si="9"/>
        <v>28</v>
      </c>
      <c r="X92" s="347">
        <f t="shared" si="10"/>
        <v>1.5599999999999996E-2</v>
      </c>
      <c r="Y92" s="347">
        <f t="shared" si="11"/>
        <v>2.5999999999999995E-2</v>
      </c>
      <c r="Z92" s="347">
        <f t="shared" si="12"/>
        <v>1.04E-2</v>
      </c>
      <c r="AA92" s="348">
        <f t="shared" si="13"/>
        <v>5.1999999999999998E-3</v>
      </c>
      <c r="AB92" s="348">
        <f t="shared" si="14"/>
        <v>1.04E-2</v>
      </c>
      <c r="AC92" s="347">
        <f t="shared" si="15"/>
        <v>5.1999999999999998E-3</v>
      </c>
      <c r="AD92" s="348">
        <f t="shared" si="16"/>
        <v>1.5599999999999996E-2</v>
      </c>
      <c r="AE92" s="209"/>
      <c r="AF92" s="209"/>
      <c r="AG92" s="209"/>
      <c r="AH92" s="227">
        <v>28</v>
      </c>
      <c r="AI92" s="225">
        <f t="shared" si="21"/>
        <v>1.5599999999999996</v>
      </c>
      <c r="AJ92" s="225">
        <f t="shared" si="22"/>
        <v>2.5999999999999996</v>
      </c>
      <c r="AK92" s="225">
        <f t="shared" si="23"/>
        <v>1.04</v>
      </c>
      <c r="AL92" s="209">
        <f t="shared" si="5"/>
        <v>0.52</v>
      </c>
      <c r="AM92" s="209">
        <f t="shared" si="6"/>
        <v>1.04</v>
      </c>
      <c r="AN92" s="225">
        <f t="shared" si="24"/>
        <v>0.52</v>
      </c>
      <c r="AO92" s="209">
        <f t="shared" si="8"/>
        <v>1.5599999999999996</v>
      </c>
      <c r="AP92" s="208"/>
      <c r="AQ92" s="208"/>
      <c r="AR92" s="208"/>
      <c r="AS92" s="208"/>
      <c r="AT92" s="208"/>
      <c r="AU92" s="208"/>
      <c r="AV92" s="208"/>
      <c r="AW92" s="208"/>
      <c r="AX92" s="208"/>
      <c r="AY92" s="208"/>
      <c r="AZ92" s="208"/>
      <c r="BA92" s="208"/>
      <c r="BB92" s="208"/>
      <c r="BC92" s="208"/>
      <c r="BD92" s="208"/>
      <c r="BE92" s="208"/>
      <c r="BF92" s="208"/>
      <c r="BG92" s="208"/>
      <c r="BH92" s="208"/>
      <c r="BI92" s="208"/>
      <c r="BJ92" s="208"/>
      <c r="BK92" s="208"/>
      <c r="BL92" s="208"/>
      <c r="BM92" s="208"/>
      <c r="BN92" s="208"/>
      <c r="BO92" s="208"/>
      <c r="BP92" s="208"/>
      <c r="BQ92" s="208"/>
      <c r="BR92" s="208"/>
      <c r="BS92" s="208"/>
      <c r="BT92" s="208"/>
      <c r="BU92" s="208"/>
      <c r="BV92" s="208"/>
      <c r="BW92" s="208"/>
      <c r="BX92" s="208"/>
      <c r="BY92" s="208"/>
      <c r="BZ92" s="208"/>
      <c r="CA92" s="208"/>
      <c r="CB92" s="208"/>
      <c r="CC92" s="208"/>
      <c r="CD92" s="208"/>
      <c r="CE92" s="208"/>
      <c r="CF92" s="208"/>
      <c r="CG92" s="208"/>
      <c r="CH92" s="208"/>
      <c r="CI92" s="208"/>
      <c r="CJ92" s="208"/>
      <c r="CK92" s="208"/>
      <c r="CL92" s="208"/>
      <c r="CM92" s="208"/>
      <c r="CN92" s="208"/>
      <c r="CO92" s="208"/>
      <c r="CP92" s="208"/>
      <c r="CQ92" s="208"/>
      <c r="CR92" s="208"/>
      <c r="CS92" s="208"/>
      <c r="CT92" s="208"/>
      <c r="CU92" s="208"/>
      <c r="CV92" s="208"/>
      <c r="CW92" s="208"/>
      <c r="CX92" s="208"/>
      <c r="CY92" s="208"/>
      <c r="CZ92" s="208"/>
      <c r="DA92" s="208"/>
      <c r="DB92" s="208"/>
      <c r="DC92" s="208"/>
      <c r="DD92" s="208"/>
      <c r="DE92" s="208"/>
      <c r="DF92" s="208"/>
      <c r="DG92" s="208"/>
      <c r="DH92" s="208"/>
      <c r="DI92" s="208"/>
    </row>
    <row r="93" spans="1:113" s="381" customFormat="1" ht="20.100000000000001" customHeight="1" x14ac:dyDescent="0.25">
      <c r="A93" s="34"/>
      <c r="B93" s="34"/>
      <c r="C93" s="34"/>
      <c r="D93" s="34"/>
      <c r="E93" s="34"/>
      <c r="F93" s="34"/>
      <c r="G93" s="34"/>
      <c r="H93" s="34"/>
      <c r="I93" s="34"/>
      <c r="J93" s="34"/>
      <c r="K93" s="34"/>
      <c r="L93" s="34"/>
      <c r="M93" s="34"/>
      <c r="N93" s="34"/>
      <c r="O93" s="34"/>
      <c r="P93" s="34"/>
      <c r="Q93" s="34"/>
      <c r="R93" s="34"/>
      <c r="S93" s="208"/>
      <c r="T93" s="208"/>
      <c r="U93" s="208"/>
      <c r="V93" s="208"/>
      <c r="W93" s="232">
        <f t="shared" si="9"/>
        <v>29</v>
      </c>
      <c r="X93" s="347">
        <f t="shared" si="10"/>
        <v>7.7999999999999936E-3</v>
      </c>
      <c r="Y93" s="347">
        <f t="shared" si="11"/>
        <v>1.2999999999999989E-2</v>
      </c>
      <c r="Z93" s="347">
        <f t="shared" si="12"/>
        <v>5.1999999999999954E-3</v>
      </c>
      <c r="AA93" s="348">
        <f t="shared" si="13"/>
        <v>2.5999999999999977E-3</v>
      </c>
      <c r="AB93" s="348">
        <f t="shared" si="14"/>
        <v>5.1999999999999954E-3</v>
      </c>
      <c r="AC93" s="347">
        <f t="shared" si="15"/>
        <v>2.5999999999999977E-3</v>
      </c>
      <c r="AD93" s="348">
        <f t="shared" si="16"/>
        <v>7.7999999999999936E-3</v>
      </c>
      <c r="AE93" s="209"/>
      <c r="AF93" s="209"/>
      <c r="AG93" s="209"/>
      <c r="AH93" s="227">
        <v>29</v>
      </c>
      <c r="AI93" s="225">
        <f t="shared" si="21"/>
        <v>0.77999999999999936</v>
      </c>
      <c r="AJ93" s="225">
        <f t="shared" si="22"/>
        <v>1.2999999999999989</v>
      </c>
      <c r="AK93" s="225">
        <f t="shared" si="23"/>
        <v>0.51999999999999957</v>
      </c>
      <c r="AL93" s="209">
        <f t="shared" si="5"/>
        <v>0.25999999999999979</v>
      </c>
      <c r="AM93" s="209">
        <f t="shared" si="6"/>
        <v>0.51999999999999957</v>
      </c>
      <c r="AN93" s="225">
        <f t="shared" si="24"/>
        <v>0.25999999999999979</v>
      </c>
      <c r="AO93" s="209">
        <f t="shared" si="8"/>
        <v>0.77999999999999936</v>
      </c>
      <c r="AP93" s="208"/>
      <c r="AQ93" s="208"/>
      <c r="AR93" s="208"/>
      <c r="AS93" s="208"/>
      <c r="AT93" s="208"/>
      <c r="AU93" s="208"/>
      <c r="AV93" s="208"/>
      <c r="AW93" s="208"/>
      <c r="AX93" s="208"/>
      <c r="AY93" s="208"/>
      <c r="AZ93" s="208"/>
      <c r="BA93" s="208"/>
      <c r="BB93" s="208"/>
      <c r="BC93" s="208"/>
      <c r="BD93" s="208"/>
      <c r="BE93" s="208"/>
      <c r="BF93" s="208"/>
      <c r="BG93" s="208"/>
      <c r="BH93" s="208"/>
      <c r="BI93" s="208"/>
      <c r="BJ93" s="208"/>
      <c r="BK93" s="208"/>
      <c r="BL93" s="208"/>
      <c r="BM93" s="208"/>
      <c r="BN93" s="208"/>
      <c r="BO93" s="208"/>
      <c r="BP93" s="208"/>
      <c r="BQ93" s="208"/>
      <c r="BR93" s="208"/>
      <c r="BS93" s="208"/>
      <c r="BT93" s="208"/>
      <c r="BU93" s="208"/>
      <c r="BV93" s="208"/>
      <c r="BW93" s="208"/>
      <c r="BX93" s="208"/>
      <c r="BY93" s="208"/>
      <c r="BZ93" s="208"/>
      <c r="CA93" s="208"/>
      <c r="CB93" s="208"/>
      <c r="CC93" s="208"/>
      <c r="CD93" s="208"/>
      <c r="CE93" s="208"/>
      <c r="CF93" s="208"/>
      <c r="CG93" s="208"/>
      <c r="CH93" s="208"/>
      <c r="CI93" s="208"/>
      <c r="CJ93" s="208"/>
      <c r="CK93" s="208"/>
      <c r="CL93" s="208"/>
      <c r="CM93" s="208"/>
      <c r="CN93" s="208"/>
      <c r="CO93" s="208"/>
      <c r="CP93" s="208"/>
      <c r="CQ93" s="208"/>
      <c r="CR93" s="208"/>
      <c r="CS93" s="208"/>
      <c r="CT93" s="208"/>
      <c r="CU93" s="208"/>
      <c r="CV93" s="208"/>
      <c r="CW93" s="208"/>
      <c r="CX93" s="208"/>
      <c r="CY93" s="208"/>
      <c r="CZ93" s="208"/>
      <c r="DA93" s="208"/>
      <c r="DB93" s="208"/>
      <c r="DC93" s="208"/>
      <c r="DD93" s="208"/>
      <c r="DE93" s="208"/>
      <c r="DF93" s="208"/>
      <c r="DG93" s="208"/>
      <c r="DH93" s="208"/>
      <c r="DI93" s="208"/>
    </row>
    <row r="94" spans="1:113" ht="20.100000000000001" customHeight="1" x14ac:dyDescent="0.25">
      <c r="A94" s="34"/>
      <c r="B94" s="34"/>
      <c r="C94" s="34"/>
      <c r="D94" s="34"/>
      <c r="E94" s="34"/>
      <c r="F94" s="34"/>
      <c r="G94" s="34"/>
      <c r="H94" s="34"/>
      <c r="I94" s="34"/>
      <c r="J94" s="34"/>
      <c r="K94" s="34"/>
      <c r="L94" s="34"/>
      <c r="M94" s="34"/>
      <c r="N94" s="34"/>
      <c r="O94" s="34"/>
      <c r="P94" s="34"/>
      <c r="Q94" s="34"/>
      <c r="R94" s="34"/>
      <c r="W94" s="232">
        <f t="shared" si="9"/>
        <v>30</v>
      </c>
      <c r="X94" s="347">
        <f t="shared" si="10"/>
        <v>0</v>
      </c>
      <c r="Y94" s="347">
        <f t="shared" si="11"/>
        <v>0</v>
      </c>
      <c r="Z94" s="347">
        <f t="shared" si="12"/>
        <v>0</v>
      </c>
      <c r="AA94" s="348">
        <f t="shared" si="13"/>
        <v>0</v>
      </c>
      <c r="AB94" s="348">
        <f t="shared" si="14"/>
        <v>0</v>
      </c>
      <c r="AC94" s="347">
        <f t="shared" si="15"/>
        <v>0</v>
      </c>
      <c r="AD94" s="348">
        <f t="shared" si="16"/>
        <v>0</v>
      </c>
      <c r="AH94" s="227">
        <v>30</v>
      </c>
      <c r="AI94" s="225">
        <f t="shared" si="21"/>
        <v>0</v>
      </c>
      <c r="AJ94" s="225">
        <f t="shared" si="22"/>
        <v>0</v>
      </c>
      <c r="AK94" s="225">
        <f t="shared" si="23"/>
        <v>0</v>
      </c>
      <c r="AL94" s="209">
        <f t="shared" si="5"/>
        <v>0</v>
      </c>
      <c r="AM94" s="209">
        <f t="shared" si="6"/>
        <v>0</v>
      </c>
      <c r="AN94" s="225">
        <f t="shared" si="24"/>
        <v>0</v>
      </c>
      <c r="AO94" s="209">
        <f t="shared" si="8"/>
        <v>0</v>
      </c>
    </row>
    <row r="95" spans="1:113" ht="20.100000000000001" customHeight="1" x14ac:dyDescent="0.25">
      <c r="A95" s="34"/>
      <c r="B95" s="34"/>
      <c r="C95" s="34"/>
      <c r="D95" s="34"/>
      <c r="E95" s="34"/>
      <c r="F95" s="34"/>
      <c r="G95" s="34"/>
      <c r="H95" s="34"/>
      <c r="I95" s="34"/>
      <c r="J95" s="34"/>
      <c r="K95" s="34"/>
      <c r="L95" s="34"/>
      <c r="M95" s="34"/>
      <c r="N95" s="34"/>
      <c r="O95" s="34"/>
      <c r="P95" s="34"/>
      <c r="Q95" s="34"/>
      <c r="R95" s="34"/>
      <c r="W95" s="232">
        <f t="shared" si="9"/>
        <v>31</v>
      </c>
      <c r="X95" s="347">
        <f t="shared" si="10"/>
        <v>0</v>
      </c>
      <c r="Y95" s="347">
        <f t="shared" si="11"/>
        <v>0</v>
      </c>
      <c r="Z95" s="347">
        <f t="shared" si="12"/>
        <v>0</v>
      </c>
      <c r="AA95" s="348">
        <f t="shared" si="13"/>
        <v>0</v>
      </c>
      <c r="AB95" s="348">
        <f t="shared" si="14"/>
        <v>0</v>
      </c>
      <c r="AC95" s="347">
        <f t="shared" si="15"/>
        <v>0</v>
      </c>
      <c r="AD95" s="348">
        <f t="shared" si="16"/>
        <v>0</v>
      </c>
      <c r="AH95" s="227">
        <v>31</v>
      </c>
      <c r="AI95" s="209">
        <v>0</v>
      </c>
      <c r="AJ95" s="225">
        <v>0</v>
      </c>
      <c r="AK95" s="209">
        <v>0</v>
      </c>
      <c r="AL95" s="209">
        <f t="shared" si="5"/>
        <v>0</v>
      </c>
      <c r="AM95" s="209">
        <f t="shared" si="6"/>
        <v>0</v>
      </c>
      <c r="AN95" s="209">
        <v>0</v>
      </c>
      <c r="AO95" s="209">
        <f t="shared" si="8"/>
        <v>0</v>
      </c>
    </row>
    <row r="96" spans="1:113" ht="20.100000000000001" customHeight="1" x14ac:dyDescent="0.25">
      <c r="A96" s="34"/>
      <c r="B96" s="34"/>
      <c r="C96" s="34"/>
      <c r="D96" s="34"/>
      <c r="E96" s="34"/>
      <c r="F96" s="34"/>
      <c r="G96" s="34"/>
      <c r="H96" s="34"/>
      <c r="I96" s="34"/>
      <c r="J96" s="34"/>
      <c r="K96" s="34"/>
      <c r="L96" s="34"/>
      <c r="M96" s="34"/>
      <c r="N96" s="34"/>
      <c r="O96" s="34"/>
      <c r="P96" s="34"/>
      <c r="Q96" s="34"/>
      <c r="R96" s="34"/>
      <c r="W96" s="232">
        <f t="shared" si="9"/>
        <v>32</v>
      </c>
      <c r="X96" s="347">
        <f t="shared" si="10"/>
        <v>0</v>
      </c>
      <c r="Y96" s="347">
        <f t="shared" si="11"/>
        <v>0</v>
      </c>
      <c r="Z96" s="347">
        <f t="shared" si="12"/>
        <v>0</v>
      </c>
      <c r="AA96" s="348">
        <f t="shared" si="13"/>
        <v>0</v>
      </c>
      <c r="AB96" s="348">
        <f t="shared" si="14"/>
        <v>0</v>
      </c>
      <c r="AC96" s="347">
        <f t="shared" si="15"/>
        <v>0</v>
      </c>
      <c r="AD96" s="348">
        <f t="shared" si="16"/>
        <v>0</v>
      </c>
      <c r="AH96" s="227">
        <v>32</v>
      </c>
      <c r="AI96" s="209">
        <v>0</v>
      </c>
      <c r="AJ96" s="225">
        <v>0</v>
      </c>
      <c r="AK96" s="209">
        <v>0</v>
      </c>
      <c r="AL96" s="209">
        <f t="shared" ref="AL96:AL127" si="25">AN96</f>
        <v>0</v>
      </c>
      <c r="AM96" s="209">
        <f t="shared" ref="AM96:AM127" si="26">AK96</f>
        <v>0</v>
      </c>
      <c r="AN96" s="209">
        <v>0</v>
      </c>
      <c r="AO96" s="209">
        <f t="shared" ref="AO96:AO127" si="27">AI96</f>
        <v>0</v>
      </c>
    </row>
    <row r="97" spans="1:113" s="381" customFormat="1" ht="20.100000000000001" customHeight="1" x14ac:dyDescent="0.25">
      <c r="A97" s="34"/>
      <c r="B97" s="34"/>
      <c r="C97" s="34"/>
      <c r="D97" s="34"/>
      <c r="E97" s="34"/>
      <c r="F97" s="34"/>
      <c r="G97" s="34"/>
      <c r="H97" s="34"/>
      <c r="I97" s="34"/>
      <c r="J97" s="34"/>
      <c r="K97" s="34"/>
      <c r="L97" s="34"/>
      <c r="M97" s="34"/>
      <c r="N97" s="34"/>
      <c r="O97" s="34"/>
      <c r="P97" s="34"/>
      <c r="Q97" s="34"/>
      <c r="R97" s="34"/>
      <c r="S97" s="208"/>
      <c r="T97" s="208"/>
      <c r="U97" s="208"/>
      <c r="V97" s="208"/>
      <c r="W97" s="232">
        <f t="shared" ref="W97:W128" si="28">AH97</f>
        <v>33</v>
      </c>
      <c r="X97" s="347">
        <f t="shared" ref="X97:X128" si="29">AI97/100</f>
        <v>0</v>
      </c>
      <c r="Y97" s="347">
        <f t="shared" ref="Y97:Y128" si="30">AJ97/100</f>
        <v>0</v>
      </c>
      <c r="Z97" s="347">
        <f t="shared" ref="Z97:Z128" si="31">AK97/100</f>
        <v>0</v>
      </c>
      <c r="AA97" s="348">
        <f t="shared" ref="AA97:AA128" si="32">AC97</f>
        <v>0</v>
      </c>
      <c r="AB97" s="348">
        <f t="shared" ref="AB97:AB128" si="33">Z97</f>
        <v>0</v>
      </c>
      <c r="AC97" s="347">
        <f t="shared" ref="AC97:AC128" si="34">AN97/100</f>
        <v>0</v>
      </c>
      <c r="AD97" s="348">
        <f t="shared" ref="AD97:AD128" si="35">X97</f>
        <v>0</v>
      </c>
      <c r="AE97" s="209"/>
      <c r="AF97" s="209"/>
      <c r="AG97" s="209"/>
      <c r="AH97" s="227">
        <v>33</v>
      </c>
      <c r="AI97" s="209">
        <v>0</v>
      </c>
      <c r="AJ97" s="225">
        <v>0</v>
      </c>
      <c r="AK97" s="209">
        <v>0</v>
      </c>
      <c r="AL97" s="209">
        <f t="shared" si="25"/>
        <v>0</v>
      </c>
      <c r="AM97" s="209">
        <f t="shared" si="26"/>
        <v>0</v>
      </c>
      <c r="AN97" s="209">
        <v>0</v>
      </c>
      <c r="AO97" s="209">
        <f t="shared" si="27"/>
        <v>0</v>
      </c>
      <c r="AP97" s="208"/>
      <c r="AQ97" s="208"/>
      <c r="AR97" s="208"/>
      <c r="AS97" s="208"/>
      <c r="AT97" s="208"/>
      <c r="AU97" s="208"/>
      <c r="AV97" s="208"/>
      <c r="AW97" s="208"/>
      <c r="AX97" s="208"/>
      <c r="AY97" s="208"/>
      <c r="AZ97" s="208"/>
      <c r="BA97" s="208"/>
      <c r="BB97" s="208"/>
      <c r="BC97" s="208"/>
      <c r="BD97" s="208"/>
      <c r="BE97" s="208"/>
      <c r="BF97" s="208"/>
      <c r="BG97" s="208"/>
      <c r="BH97" s="208"/>
      <c r="BI97" s="208"/>
      <c r="BJ97" s="208"/>
      <c r="BK97" s="208"/>
      <c r="BL97" s="208"/>
      <c r="BM97" s="208"/>
      <c r="BN97" s="208"/>
      <c r="BO97" s="208"/>
      <c r="BP97" s="208"/>
      <c r="BQ97" s="208"/>
      <c r="BR97" s="208"/>
      <c r="BS97" s="208"/>
      <c r="BT97" s="208"/>
      <c r="BU97" s="208"/>
      <c r="BV97" s="208"/>
      <c r="BW97" s="208"/>
      <c r="BX97" s="208"/>
      <c r="BY97" s="208"/>
      <c r="BZ97" s="208"/>
      <c r="CA97" s="208"/>
      <c r="CB97" s="208"/>
      <c r="CC97" s="208"/>
      <c r="CD97" s="208"/>
      <c r="CE97" s="208"/>
      <c r="CF97" s="208"/>
      <c r="CG97" s="208"/>
      <c r="CH97" s="208"/>
      <c r="CI97" s="208"/>
      <c r="CJ97" s="208"/>
      <c r="CK97" s="208"/>
      <c r="CL97" s="208"/>
      <c r="CM97" s="208"/>
      <c r="CN97" s="208"/>
      <c r="CO97" s="208"/>
      <c r="CP97" s="208"/>
      <c r="CQ97" s="208"/>
      <c r="CR97" s="208"/>
      <c r="CS97" s="208"/>
      <c r="CT97" s="208"/>
      <c r="CU97" s="208"/>
      <c r="CV97" s="208"/>
      <c r="CW97" s="208"/>
      <c r="CX97" s="208"/>
      <c r="CY97" s="208"/>
      <c r="CZ97" s="208"/>
      <c r="DA97" s="208"/>
      <c r="DB97" s="208"/>
      <c r="DC97" s="208"/>
      <c r="DD97" s="208"/>
      <c r="DE97" s="208"/>
      <c r="DF97" s="208"/>
      <c r="DG97" s="208"/>
      <c r="DH97" s="208"/>
      <c r="DI97" s="208"/>
    </row>
    <row r="98" spans="1:113" s="381" customFormat="1" ht="20.100000000000001" customHeight="1" x14ac:dyDescent="0.25">
      <c r="A98" s="34"/>
      <c r="B98" s="34"/>
      <c r="C98" s="34"/>
      <c r="D98" s="34"/>
      <c r="E98" s="34"/>
      <c r="F98" s="34"/>
      <c r="G98" s="34"/>
      <c r="H98" s="34"/>
      <c r="I98" s="34"/>
      <c r="J98" s="34"/>
      <c r="K98" s="34"/>
      <c r="L98" s="34"/>
      <c r="M98" s="34"/>
      <c r="N98" s="34"/>
      <c r="O98" s="34"/>
      <c r="P98" s="34"/>
      <c r="Q98" s="34"/>
      <c r="R98" s="34"/>
      <c r="S98" s="208"/>
      <c r="T98" s="208"/>
      <c r="U98" s="208"/>
      <c r="V98" s="208"/>
      <c r="W98" s="232">
        <f t="shared" si="28"/>
        <v>34</v>
      </c>
      <c r="X98" s="347">
        <f t="shared" si="29"/>
        <v>0</v>
      </c>
      <c r="Y98" s="347">
        <f t="shared" si="30"/>
        <v>0</v>
      </c>
      <c r="Z98" s="347">
        <f t="shared" si="31"/>
        <v>0</v>
      </c>
      <c r="AA98" s="348">
        <f t="shared" si="32"/>
        <v>0</v>
      </c>
      <c r="AB98" s="348">
        <f t="shared" si="33"/>
        <v>0</v>
      </c>
      <c r="AC98" s="347">
        <f t="shared" si="34"/>
        <v>0</v>
      </c>
      <c r="AD98" s="348">
        <f t="shared" si="35"/>
        <v>0</v>
      </c>
      <c r="AE98" s="209"/>
      <c r="AF98" s="209"/>
      <c r="AG98" s="209"/>
      <c r="AH98" s="227">
        <v>34</v>
      </c>
      <c r="AI98" s="209">
        <v>0</v>
      </c>
      <c r="AJ98" s="225">
        <v>0</v>
      </c>
      <c r="AK98" s="209">
        <v>0</v>
      </c>
      <c r="AL98" s="209">
        <f t="shared" si="25"/>
        <v>0</v>
      </c>
      <c r="AM98" s="209">
        <f t="shared" si="26"/>
        <v>0</v>
      </c>
      <c r="AN98" s="209">
        <v>0</v>
      </c>
      <c r="AO98" s="209">
        <f t="shared" si="27"/>
        <v>0</v>
      </c>
      <c r="AP98" s="208"/>
      <c r="AQ98" s="208"/>
      <c r="AR98" s="208"/>
      <c r="AS98" s="208"/>
      <c r="AT98" s="208"/>
      <c r="AU98" s="208"/>
      <c r="AV98" s="208"/>
      <c r="AW98" s="208"/>
      <c r="AX98" s="208"/>
      <c r="AY98" s="208"/>
      <c r="AZ98" s="208"/>
      <c r="BA98" s="208"/>
      <c r="BB98" s="208"/>
      <c r="BC98" s="208"/>
      <c r="BD98" s="208"/>
      <c r="BE98" s="208"/>
      <c r="BF98" s="208"/>
      <c r="BG98" s="208"/>
      <c r="BH98" s="208"/>
      <c r="BI98" s="208"/>
      <c r="BJ98" s="208"/>
      <c r="BK98" s="208"/>
      <c r="BL98" s="208"/>
      <c r="BM98" s="208"/>
      <c r="BN98" s="208"/>
      <c r="BO98" s="208"/>
      <c r="BP98" s="208"/>
      <c r="BQ98" s="208"/>
      <c r="BR98" s="208"/>
      <c r="BS98" s="208"/>
      <c r="BT98" s="208"/>
      <c r="BU98" s="208"/>
      <c r="BV98" s="208"/>
      <c r="BW98" s="208"/>
      <c r="BX98" s="208"/>
      <c r="BY98" s="208"/>
      <c r="BZ98" s="208"/>
      <c r="CA98" s="208"/>
      <c r="CB98" s="208"/>
      <c r="CC98" s="208"/>
      <c r="CD98" s="208"/>
      <c r="CE98" s="208"/>
      <c r="CF98" s="208"/>
      <c r="CG98" s="208"/>
      <c r="CH98" s="208"/>
      <c r="CI98" s="208"/>
      <c r="CJ98" s="208"/>
      <c r="CK98" s="208"/>
      <c r="CL98" s="208"/>
      <c r="CM98" s="208"/>
      <c r="CN98" s="208"/>
      <c r="CO98" s="208"/>
      <c r="CP98" s="208"/>
      <c r="CQ98" s="208"/>
      <c r="CR98" s="208"/>
      <c r="CS98" s="208"/>
      <c r="CT98" s="208"/>
      <c r="CU98" s="208"/>
      <c r="CV98" s="208"/>
      <c r="CW98" s="208"/>
      <c r="CX98" s="208"/>
      <c r="CY98" s="208"/>
      <c r="CZ98" s="208"/>
      <c r="DA98" s="208"/>
      <c r="DB98" s="208"/>
      <c r="DC98" s="208"/>
      <c r="DD98" s="208"/>
      <c r="DE98" s="208"/>
      <c r="DF98" s="208"/>
      <c r="DG98" s="208"/>
      <c r="DH98" s="208"/>
      <c r="DI98" s="208"/>
    </row>
    <row r="99" spans="1:113" ht="20.100000000000001" customHeight="1" x14ac:dyDescent="0.25">
      <c r="A99" s="34"/>
      <c r="B99" s="34"/>
      <c r="C99" s="34"/>
      <c r="D99" s="34"/>
      <c r="E99" s="34"/>
      <c r="F99" s="34"/>
      <c r="G99" s="34"/>
      <c r="H99" s="34"/>
      <c r="I99" s="34"/>
      <c r="J99" s="34"/>
      <c r="K99" s="34"/>
      <c r="L99" s="34"/>
      <c r="M99" s="34"/>
      <c r="N99" s="34"/>
      <c r="O99" s="34"/>
      <c r="P99" s="34"/>
      <c r="Q99" s="34"/>
      <c r="R99" s="34"/>
      <c r="W99" s="232">
        <f t="shared" si="28"/>
        <v>35</v>
      </c>
      <c r="X99" s="347">
        <f t="shared" si="29"/>
        <v>0</v>
      </c>
      <c r="Y99" s="347">
        <f t="shared" si="30"/>
        <v>0</v>
      </c>
      <c r="Z99" s="347">
        <f t="shared" si="31"/>
        <v>0</v>
      </c>
      <c r="AA99" s="348">
        <f t="shared" si="32"/>
        <v>0</v>
      </c>
      <c r="AB99" s="348">
        <f t="shared" si="33"/>
        <v>0</v>
      </c>
      <c r="AC99" s="347">
        <f t="shared" si="34"/>
        <v>0</v>
      </c>
      <c r="AD99" s="348">
        <f t="shared" si="35"/>
        <v>0</v>
      </c>
      <c r="AH99" s="227">
        <v>35</v>
      </c>
      <c r="AI99" s="209">
        <v>0</v>
      </c>
      <c r="AJ99" s="225">
        <v>0</v>
      </c>
      <c r="AK99" s="209">
        <v>0</v>
      </c>
      <c r="AL99" s="209">
        <f t="shared" si="25"/>
        <v>0</v>
      </c>
      <c r="AM99" s="209">
        <f t="shared" si="26"/>
        <v>0</v>
      </c>
      <c r="AN99" s="209">
        <v>0</v>
      </c>
      <c r="AO99" s="209">
        <f t="shared" si="27"/>
        <v>0</v>
      </c>
    </row>
    <row r="100" spans="1:113" s="381" customFormat="1" ht="20.100000000000001" customHeight="1" x14ac:dyDescent="0.25">
      <c r="A100" s="34"/>
      <c r="B100" s="34"/>
      <c r="C100" s="34"/>
      <c r="D100" s="34"/>
      <c r="E100" s="34"/>
      <c r="F100" s="34"/>
      <c r="G100" s="34"/>
      <c r="H100" s="34"/>
      <c r="I100" s="34"/>
      <c r="J100" s="34"/>
      <c r="K100" s="34"/>
      <c r="L100" s="34"/>
      <c r="M100" s="34"/>
      <c r="N100" s="34"/>
      <c r="O100" s="34"/>
      <c r="P100" s="34"/>
      <c r="Q100" s="34"/>
      <c r="R100" s="34"/>
      <c r="S100" s="208"/>
      <c r="T100" s="208"/>
      <c r="U100" s="208"/>
      <c r="V100" s="208"/>
      <c r="W100" s="232">
        <f t="shared" si="28"/>
        <v>36</v>
      </c>
      <c r="X100" s="347">
        <f t="shared" si="29"/>
        <v>0</v>
      </c>
      <c r="Y100" s="347">
        <f t="shared" si="30"/>
        <v>0</v>
      </c>
      <c r="Z100" s="347">
        <f t="shared" si="31"/>
        <v>0</v>
      </c>
      <c r="AA100" s="348">
        <f t="shared" si="32"/>
        <v>0</v>
      </c>
      <c r="AB100" s="348">
        <f t="shared" si="33"/>
        <v>0</v>
      </c>
      <c r="AC100" s="347">
        <f t="shared" si="34"/>
        <v>0</v>
      </c>
      <c r="AD100" s="348">
        <f t="shared" si="35"/>
        <v>0</v>
      </c>
      <c r="AE100" s="209"/>
      <c r="AF100" s="209"/>
      <c r="AG100" s="209"/>
      <c r="AH100" s="227">
        <v>36</v>
      </c>
      <c r="AI100" s="209">
        <v>0</v>
      </c>
      <c r="AJ100" s="225">
        <v>0</v>
      </c>
      <c r="AK100" s="209">
        <v>0</v>
      </c>
      <c r="AL100" s="209">
        <f t="shared" si="25"/>
        <v>0</v>
      </c>
      <c r="AM100" s="209">
        <f t="shared" si="26"/>
        <v>0</v>
      </c>
      <c r="AN100" s="209">
        <v>0</v>
      </c>
      <c r="AO100" s="209">
        <f t="shared" si="27"/>
        <v>0</v>
      </c>
      <c r="AP100" s="208"/>
      <c r="AQ100" s="208"/>
      <c r="AR100" s="208"/>
      <c r="AS100" s="208"/>
      <c r="AT100" s="208"/>
      <c r="AU100" s="208"/>
      <c r="AV100" s="208"/>
      <c r="AW100" s="208"/>
      <c r="AX100" s="208"/>
      <c r="AY100" s="208"/>
      <c r="AZ100" s="208"/>
      <c r="BA100" s="208"/>
      <c r="BB100" s="208"/>
      <c r="BC100" s="208"/>
      <c r="BD100" s="208"/>
      <c r="BE100" s="208"/>
      <c r="BF100" s="208"/>
      <c r="BG100" s="208"/>
      <c r="BH100" s="208"/>
      <c r="BI100" s="208"/>
      <c r="BJ100" s="208"/>
      <c r="BK100" s="208"/>
      <c r="BL100" s="208"/>
      <c r="BM100" s="208"/>
      <c r="BN100" s="208"/>
      <c r="BO100" s="208"/>
      <c r="BP100" s="208"/>
      <c r="BQ100" s="208"/>
      <c r="BR100" s="208"/>
      <c r="BS100" s="208"/>
      <c r="BT100" s="208"/>
      <c r="BU100" s="208"/>
      <c r="BV100" s="208"/>
      <c r="BW100" s="208"/>
      <c r="BX100" s="208"/>
      <c r="BY100" s="208"/>
      <c r="BZ100" s="208"/>
      <c r="CA100" s="208"/>
      <c r="CB100" s="208"/>
      <c r="CC100" s="208"/>
      <c r="CD100" s="208"/>
      <c r="CE100" s="208"/>
      <c r="CF100" s="208"/>
      <c r="CG100" s="208"/>
      <c r="CH100" s="208"/>
      <c r="CI100" s="208"/>
      <c r="CJ100" s="208"/>
      <c r="CK100" s="208"/>
      <c r="CL100" s="208"/>
      <c r="CM100" s="208"/>
      <c r="CN100" s="208"/>
      <c r="CO100" s="208"/>
      <c r="CP100" s="208"/>
      <c r="CQ100" s="208"/>
      <c r="CR100" s="208"/>
      <c r="CS100" s="208"/>
      <c r="CT100" s="208"/>
      <c r="CU100" s="208"/>
      <c r="CV100" s="208"/>
      <c r="CW100" s="208"/>
      <c r="CX100" s="208"/>
      <c r="CY100" s="208"/>
      <c r="CZ100" s="208"/>
      <c r="DA100" s="208"/>
      <c r="DB100" s="208"/>
      <c r="DC100" s="208"/>
      <c r="DD100" s="208"/>
      <c r="DE100" s="208"/>
      <c r="DF100" s="208"/>
      <c r="DG100" s="208"/>
      <c r="DH100" s="208"/>
      <c r="DI100" s="208"/>
    </row>
    <row r="101" spans="1:113" s="381" customFormat="1" ht="20.100000000000001" customHeight="1" x14ac:dyDescent="0.25">
      <c r="A101" s="378"/>
      <c r="B101" s="378"/>
      <c r="C101" s="378"/>
      <c r="D101" s="378"/>
      <c r="E101" s="378"/>
      <c r="F101" s="378"/>
      <c r="G101" s="378"/>
      <c r="H101" s="378"/>
      <c r="I101" s="378"/>
      <c r="J101" s="378"/>
      <c r="K101" s="378"/>
      <c r="L101" s="378"/>
      <c r="M101" s="378"/>
      <c r="N101" s="378"/>
      <c r="O101" s="378"/>
      <c r="P101" s="378"/>
      <c r="Q101" s="378"/>
      <c r="R101" s="378"/>
      <c r="S101" s="208"/>
      <c r="T101" s="208"/>
      <c r="U101" s="208"/>
      <c r="V101" s="208"/>
      <c r="W101" s="232">
        <f t="shared" si="28"/>
        <v>37</v>
      </c>
      <c r="X101" s="347">
        <f t="shared" si="29"/>
        <v>0</v>
      </c>
      <c r="Y101" s="347">
        <f t="shared" si="30"/>
        <v>0</v>
      </c>
      <c r="Z101" s="347">
        <f t="shared" si="31"/>
        <v>0</v>
      </c>
      <c r="AA101" s="348">
        <f t="shared" si="32"/>
        <v>0</v>
      </c>
      <c r="AB101" s="348">
        <f t="shared" si="33"/>
        <v>0</v>
      </c>
      <c r="AC101" s="347">
        <f t="shared" si="34"/>
        <v>0</v>
      </c>
      <c r="AD101" s="348">
        <f t="shared" si="35"/>
        <v>0</v>
      </c>
      <c r="AE101" s="209"/>
      <c r="AF101" s="209"/>
      <c r="AG101" s="209"/>
      <c r="AH101" s="227">
        <v>37</v>
      </c>
      <c r="AI101" s="209">
        <v>0</v>
      </c>
      <c r="AJ101" s="225">
        <v>0</v>
      </c>
      <c r="AK101" s="209">
        <v>0</v>
      </c>
      <c r="AL101" s="209">
        <f t="shared" si="25"/>
        <v>0</v>
      </c>
      <c r="AM101" s="209">
        <f t="shared" si="26"/>
        <v>0</v>
      </c>
      <c r="AN101" s="209">
        <v>0</v>
      </c>
      <c r="AO101" s="209">
        <f t="shared" si="27"/>
        <v>0</v>
      </c>
      <c r="AP101" s="208"/>
      <c r="AQ101" s="208"/>
      <c r="AR101" s="208"/>
      <c r="AS101" s="208"/>
      <c r="AT101" s="208"/>
      <c r="AU101" s="208"/>
      <c r="AV101" s="208"/>
      <c r="AW101" s="208"/>
      <c r="AX101" s="208"/>
      <c r="AY101" s="208"/>
      <c r="AZ101" s="208"/>
      <c r="BA101" s="208"/>
      <c r="BB101" s="208"/>
      <c r="BC101" s="208"/>
      <c r="BD101" s="208"/>
      <c r="BE101" s="208"/>
      <c r="BF101" s="208"/>
      <c r="BG101" s="208"/>
      <c r="BH101" s="208"/>
      <c r="BI101" s="208"/>
      <c r="BJ101" s="208"/>
      <c r="BK101" s="208"/>
      <c r="BL101" s="208"/>
      <c r="BM101" s="208"/>
      <c r="BN101" s="208"/>
      <c r="BO101" s="208"/>
      <c r="BP101" s="208"/>
      <c r="BQ101" s="208"/>
      <c r="BR101" s="208"/>
      <c r="BS101" s="208"/>
      <c r="BT101" s="208"/>
      <c r="BU101" s="208"/>
      <c r="BV101" s="208"/>
      <c r="BW101" s="208"/>
      <c r="BX101" s="208"/>
      <c r="BY101" s="208"/>
      <c r="BZ101" s="208"/>
      <c r="CA101" s="208"/>
      <c r="CB101" s="208"/>
      <c r="CC101" s="208"/>
      <c r="CD101" s="208"/>
      <c r="CE101" s="208"/>
      <c r="CF101" s="208"/>
      <c r="CG101" s="208"/>
      <c r="CH101" s="208"/>
      <c r="CI101" s="208"/>
      <c r="CJ101" s="208"/>
      <c r="CK101" s="208"/>
      <c r="CL101" s="208"/>
      <c r="CM101" s="208"/>
      <c r="CN101" s="208"/>
      <c r="CO101" s="208"/>
      <c r="CP101" s="208"/>
      <c r="CQ101" s="208"/>
      <c r="CR101" s="208"/>
      <c r="CS101" s="208"/>
      <c r="CT101" s="208"/>
      <c r="CU101" s="208"/>
      <c r="CV101" s="208"/>
      <c r="CW101" s="208"/>
      <c r="CX101" s="208"/>
      <c r="CY101" s="208"/>
      <c r="CZ101" s="208"/>
      <c r="DA101" s="208"/>
      <c r="DB101" s="208"/>
      <c r="DC101" s="208"/>
      <c r="DD101" s="208"/>
      <c r="DE101" s="208"/>
      <c r="DF101" s="208"/>
      <c r="DG101" s="208"/>
      <c r="DH101" s="208"/>
      <c r="DI101" s="208"/>
    </row>
    <row r="102" spans="1:113" s="381" customFormat="1" ht="20.100000000000001" customHeight="1" x14ac:dyDescent="0.25">
      <c r="A102" s="378"/>
      <c r="B102" s="378"/>
      <c r="C102" s="378"/>
      <c r="D102" s="378"/>
      <c r="E102" s="378"/>
      <c r="F102" s="378"/>
      <c r="G102" s="378"/>
      <c r="H102" s="378"/>
      <c r="I102" s="378"/>
      <c r="J102" s="378"/>
      <c r="K102" s="378"/>
      <c r="L102" s="378"/>
      <c r="M102" s="378"/>
      <c r="N102" s="378"/>
      <c r="O102" s="378"/>
      <c r="P102" s="378"/>
      <c r="Q102" s="378"/>
      <c r="R102" s="378"/>
      <c r="S102" s="208"/>
      <c r="T102" s="208"/>
      <c r="U102" s="208"/>
      <c r="V102" s="208"/>
      <c r="W102" s="232">
        <f t="shared" si="28"/>
        <v>38</v>
      </c>
      <c r="X102" s="347">
        <f t="shared" si="29"/>
        <v>0</v>
      </c>
      <c r="Y102" s="347">
        <f t="shared" si="30"/>
        <v>0</v>
      </c>
      <c r="Z102" s="347">
        <f t="shared" si="31"/>
        <v>0</v>
      </c>
      <c r="AA102" s="348">
        <f t="shared" si="32"/>
        <v>0</v>
      </c>
      <c r="AB102" s="348">
        <f t="shared" si="33"/>
        <v>0</v>
      </c>
      <c r="AC102" s="347">
        <f t="shared" si="34"/>
        <v>0</v>
      </c>
      <c r="AD102" s="348">
        <f t="shared" si="35"/>
        <v>0</v>
      </c>
      <c r="AE102" s="209"/>
      <c r="AF102" s="209"/>
      <c r="AG102" s="209"/>
      <c r="AH102" s="227">
        <v>38</v>
      </c>
      <c r="AI102" s="209">
        <v>0</v>
      </c>
      <c r="AJ102" s="225">
        <v>0</v>
      </c>
      <c r="AK102" s="209">
        <v>0</v>
      </c>
      <c r="AL102" s="209">
        <f t="shared" si="25"/>
        <v>0</v>
      </c>
      <c r="AM102" s="209">
        <f t="shared" si="26"/>
        <v>0</v>
      </c>
      <c r="AN102" s="209">
        <v>0</v>
      </c>
      <c r="AO102" s="209">
        <f t="shared" si="27"/>
        <v>0</v>
      </c>
      <c r="AP102" s="208"/>
      <c r="AQ102" s="208"/>
      <c r="AR102" s="208"/>
      <c r="AS102" s="208"/>
      <c r="AT102" s="208"/>
      <c r="AU102" s="208"/>
      <c r="AV102" s="208"/>
      <c r="AW102" s="208"/>
      <c r="AX102" s="208"/>
      <c r="AY102" s="208"/>
      <c r="AZ102" s="208"/>
      <c r="BA102" s="208"/>
      <c r="BB102" s="208"/>
      <c r="BC102" s="208"/>
      <c r="BD102" s="208"/>
      <c r="BE102" s="208"/>
      <c r="BF102" s="208"/>
      <c r="BG102" s="208"/>
      <c r="BH102" s="208"/>
      <c r="BI102" s="208"/>
      <c r="BJ102" s="208"/>
      <c r="BK102" s="208"/>
      <c r="BL102" s="208"/>
      <c r="BM102" s="208"/>
      <c r="BN102" s="208"/>
      <c r="BO102" s="208"/>
      <c r="BP102" s="208"/>
      <c r="BQ102" s="208"/>
      <c r="BR102" s="208"/>
      <c r="BS102" s="208"/>
      <c r="BT102" s="208"/>
      <c r="BU102" s="208"/>
      <c r="BV102" s="208"/>
      <c r="BW102" s="208"/>
      <c r="BX102" s="208"/>
      <c r="BY102" s="208"/>
      <c r="BZ102" s="208"/>
      <c r="CA102" s="208"/>
      <c r="CB102" s="208"/>
      <c r="CC102" s="208"/>
      <c r="CD102" s="208"/>
      <c r="CE102" s="208"/>
      <c r="CF102" s="208"/>
      <c r="CG102" s="208"/>
      <c r="CH102" s="208"/>
      <c r="CI102" s="208"/>
      <c r="CJ102" s="208"/>
      <c r="CK102" s="208"/>
      <c r="CL102" s="208"/>
      <c r="CM102" s="208"/>
      <c r="CN102" s="208"/>
      <c r="CO102" s="208"/>
      <c r="CP102" s="208"/>
      <c r="CQ102" s="208"/>
      <c r="CR102" s="208"/>
      <c r="CS102" s="208"/>
      <c r="CT102" s="208"/>
      <c r="CU102" s="208"/>
      <c r="CV102" s="208"/>
      <c r="CW102" s="208"/>
      <c r="CX102" s="208"/>
      <c r="CY102" s="208"/>
      <c r="CZ102" s="208"/>
      <c r="DA102" s="208"/>
      <c r="DB102" s="208"/>
      <c r="DC102" s="208"/>
      <c r="DD102" s="208"/>
      <c r="DE102" s="208"/>
      <c r="DF102" s="208"/>
      <c r="DG102" s="208"/>
      <c r="DH102" s="208"/>
      <c r="DI102" s="208"/>
    </row>
    <row r="103" spans="1:113" s="381" customFormat="1" ht="20.100000000000001" customHeight="1" x14ac:dyDescent="0.25">
      <c r="A103" s="378"/>
      <c r="B103" s="378"/>
      <c r="C103" s="378"/>
      <c r="D103" s="378"/>
      <c r="E103" s="378"/>
      <c r="F103" s="378"/>
      <c r="G103" s="378"/>
      <c r="H103" s="378"/>
      <c r="I103" s="378"/>
      <c r="J103" s="378"/>
      <c r="K103" s="378"/>
      <c r="L103" s="378"/>
      <c r="M103" s="378"/>
      <c r="N103" s="378"/>
      <c r="O103" s="378"/>
      <c r="P103" s="378"/>
      <c r="Q103" s="378"/>
      <c r="R103" s="378"/>
      <c r="S103" s="208"/>
      <c r="T103" s="208"/>
      <c r="U103" s="208"/>
      <c r="V103" s="208"/>
      <c r="W103" s="232">
        <f t="shared" si="28"/>
        <v>39</v>
      </c>
      <c r="X103" s="347">
        <f t="shared" si="29"/>
        <v>0</v>
      </c>
      <c r="Y103" s="347">
        <f t="shared" si="30"/>
        <v>0</v>
      </c>
      <c r="Z103" s="347">
        <f t="shared" si="31"/>
        <v>0</v>
      </c>
      <c r="AA103" s="348">
        <f t="shared" si="32"/>
        <v>0</v>
      </c>
      <c r="AB103" s="348">
        <f t="shared" si="33"/>
        <v>0</v>
      </c>
      <c r="AC103" s="347">
        <f t="shared" si="34"/>
        <v>0</v>
      </c>
      <c r="AD103" s="348">
        <f t="shared" si="35"/>
        <v>0</v>
      </c>
      <c r="AE103" s="209"/>
      <c r="AF103" s="209"/>
      <c r="AG103" s="209"/>
      <c r="AH103" s="227">
        <v>39</v>
      </c>
      <c r="AI103" s="209">
        <v>0</v>
      </c>
      <c r="AJ103" s="225">
        <v>0</v>
      </c>
      <c r="AK103" s="209">
        <v>0</v>
      </c>
      <c r="AL103" s="209">
        <f t="shared" si="25"/>
        <v>0</v>
      </c>
      <c r="AM103" s="209">
        <f t="shared" si="26"/>
        <v>0</v>
      </c>
      <c r="AN103" s="209">
        <v>0</v>
      </c>
      <c r="AO103" s="209">
        <f t="shared" si="27"/>
        <v>0</v>
      </c>
      <c r="AP103" s="208"/>
      <c r="AQ103" s="208"/>
      <c r="AR103" s="208"/>
      <c r="AS103" s="208"/>
      <c r="AT103" s="208"/>
      <c r="AU103" s="208"/>
      <c r="AV103" s="208"/>
      <c r="AW103" s="208"/>
      <c r="AX103" s="208"/>
      <c r="AY103" s="208"/>
      <c r="AZ103" s="208"/>
      <c r="BA103" s="208"/>
      <c r="BB103" s="208"/>
      <c r="BC103" s="208"/>
      <c r="BD103" s="208"/>
      <c r="BE103" s="208"/>
      <c r="BF103" s="208"/>
      <c r="BG103" s="208"/>
      <c r="BH103" s="208"/>
      <c r="BI103" s="208"/>
      <c r="BJ103" s="208"/>
      <c r="BK103" s="208"/>
      <c r="BL103" s="208"/>
      <c r="BM103" s="208"/>
      <c r="BN103" s="208"/>
      <c r="BO103" s="208"/>
      <c r="BP103" s="208"/>
      <c r="BQ103" s="208"/>
      <c r="BR103" s="208"/>
      <c r="BS103" s="208"/>
      <c r="BT103" s="208"/>
      <c r="BU103" s="208"/>
      <c r="BV103" s="208"/>
      <c r="BW103" s="208"/>
      <c r="BX103" s="208"/>
      <c r="BY103" s="208"/>
      <c r="BZ103" s="208"/>
      <c r="CA103" s="208"/>
      <c r="CB103" s="208"/>
      <c r="CC103" s="208"/>
      <c r="CD103" s="208"/>
      <c r="CE103" s="208"/>
      <c r="CF103" s="208"/>
      <c r="CG103" s="208"/>
      <c r="CH103" s="208"/>
      <c r="CI103" s="208"/>
      <c r="CJ103" s="208"/>
      <c r="CK103" s="208"/>
      <c r="CL103" s="208"/>
      <c r="CM103" s="208"/>
      <c r="CN103" s="208"/>
      <c r="CO103" s="208"/>
      <c r="CP103" s="208"/>
      <c r="CQ103" s="208"/>
      <c r="CR103" s="208"/>
      <c r="CS103" s="208"/>
      <c r="CT103" s="208"/>
      <c r="CU103" s="208"/>
      <c r="CV103" s="208"/>
      <c r="CW103" s="208"/>
      <c r="CX103" s="208"/>
      <c r="CY103" s="208"/>
      <c r="CZ103" s="208"/>
      <c r="DA103" s="208"/>
      <c r="DB103" s="208"/>
      <c r="DC103" s="208"/>
      <c r="DD103" s="208"/>
      <c r="DE103" s="208"/>
      <c r="DF103" s="208"/>
      <c r="DG103" s="208"/>
      <c r="DH103" s="208"/>
      <c r="DI103" s="208"/>
    </row>
    <row r="104" spans="1:113" s="381" customFormat="1" ht="20.100000000000001" customHeight="1" x14ac:dyDescent="0.25">
      <c r="A104" s="378"/>
      <c r="B104" s="378"/>
      <c r="C104" s="378"/>
      <c r="D104" s="378"/>
      <c r="E104" s="378"/>
      <c r="F104" s="378"/>
      <c r="G104" s="378"/>
      <c r="H104" s="378"/>
      <c r="I104" s="378"/>
      <c r="J104" s="378"/>
      <c r="K104" s="378"/>
      <c r="L104" s="378"/>
      <c r="M104" s="378"/>
      <c r="N104" s="378"/>
      <c r="O104" s="378"/>
      <c r="P104" s="378"/>
      <c r="Q104" s="378"/>
      <c r="R104" s="378"/>
      <c r="S104" s="208"/>
      <c r="T104" s="208"/>
      <c r="U104" s="208"/>
      <c r="V104" s="208"/>
      <c r="W104" s="232">
        <f t="shared" si="28"/>
        <v>40</v>
      </c>
      <c r="X104" s="347">
        <f t="shared" si="29"/>
        <v>0</v>
      </c>
      <c r="Y104" s="347">
        <f t="shared" si="30"/>
        <v>0</v>
      </c>
      <c r="Z104" s="347">
        <f t="shared" si="31"/>
        <v>0</v>
      </c>
      <c r="AA104" s="348">
        <f t="shared" si="32"/>
        <v>0</v>
      </c>
      <c r="AB104" s="348">
        <f t="shared" si="33"/>
        <v>0</v>
      </c>
      <c r="AC104" s="347">
        <f t="shared" si="34"/>
        <v>0</v>
      </c>
      <c r="AD104" s="348">
        <f t="shared" si="35"/>
        <v>0</v>
      </c>
      <c r="AE104" s="209"/>
      <c r="AF104" s="209"/>
      <c r="AG104" s="209"/>
      <c r="AH104" s="227">
        <v>40</v>
      </c>
      <c r="AI104" s="209">
        <v>0</v>
      </c>
      <c r="AJ104" s="225">
        <v>0</v>
      </c>
      <c r="AK104" s="209">
        <v>0</v>
      </c>
      <c r="AL104" s="209">
        <f t="shared" si="25"/>
        <v>0</v>
      </c>
      <c r="AM104" s="209">
        <f t="shared" si="26"/>
        <v>0</v>
      </c>
      <c r="AN104" s="209">
        <v>0</v>
      </c>
      <c r="AO104" s="209">
        <f t="shared" si="27"/>
        <v>0</v>
      </c>
      <c r="AP104" s="208"/>
      <c r="AQ104" s="208"/>
      <c r="AR104" s="208"/>
      <c r="AS104" s="208"/>
      <c r="AT104" s="208"/>
      <c r="AU104" s="208"/>
      <c r="AV104" s="208"/>
      <c r="AW104" s="208"/>
      <c r="AX104" s="208"/>
      <c r="AY104" s="208"/>
      <c r="AZ104" s="208"/>
      <c r="BA104" s="208"/>
      <c r="BB104" s="208"/>
      <c r="BC104" s="208"/>
      <c r="BD104" s="208"/>
      <c r="BE104" s="208"/>
      <c r="BF104" s="208"/>
      <c r="BG104" s="208"/>
      <c r="BH104" s="208"/>
      <c r="BI104" s="208"/>
      <c r="BJ104" s="208"/>
      <c r="BK104" s="208"/>
      <c r="BL104" s="208"/>
      <c r="BM104" s="208"/>
      <c r="BN104" s="208"/>
      <c r="BO104" s="208"/>
      <c r="BP104" s="208"/>
      <c r="BQ104" s="208"/>
      <c r="BR104" s="208"/>
      <c r="BS104" s="208"/>
      <c r="BT104" s="208"/>
      <c r="BU104" s="208"/>
      <c r="BV104" s="208"/>
      <c r="BW104" s="208"/>
      <c r="BX104" s="208"/>
      <c r="BY104" s="208"/>
      <c r="BZ104" s="208"/>
      <c r="CA104" s="208"/>
      <c r="CB104" s="208"/>
      <c r="CC104" s="208"/>
      <c r="CD104" s="208"/>
      <c r="CE104" s="208"/>
      <c r="CF104" s="208"/>
      <c r="CG104" s="208"/>
      <c r="CH104" s="208"/>
      <c r="CI104" s="208"/>
      <c r="CJ104" s="208"/>
      <c r="CK104" s="208"/>
      <c r="CL104" s="208"/>
      <c r="CM104" s="208"/>
      <c r="CN104" s="208"/>
      <c r="CO104" s="208"/>
      <c r="CP104" s="208"/>
      <c r="CQ104" s="208"/>
      <c r="CR104" s="208"/>
      <c r="CS104" s="208"/>
      <c r="CT104" s="208"/>
      <c r="CU104" s="208"/>
      <c r="CV104" s="208"/>
      <c r="CW104" s="208"/>
      <c r="CX104" s="208"/>
      <c r="CY104" s="208"/>
      <c r="CZ104" s="208"/>
      <c r="DA104" s="208"/>
      <c r="DB104" s="208"/>
      <c r="DC104" s="208"/>
      <c r="DD104" s="208"/>
      <c r="DE104" s="208"/>
      <c r="DF104" s="208"/>
      <c r="DG104" s="208"/>
      <c r="DH104" s="208"/>
      <c r="DI104" s="208"/>
    </row>
    <row r="105" spans="1:113" s="381" customFormat="1" ht="20.100000000000001" customHeight="1" x14ac:dyDescent="0.25">
      <c r="A105" s="378"/>
      <c r="B105" s="378"/>
      <c r="C105" s="378"/>
      <c r="D105" s="378"/>
      <c r="E105" s="378"/>
      <c r="F105" s="378"/>
      <c r="G105" s="378"/>
      <c r="H105" s="378"/>
      <c r="I105" s="378"/>
      <c r="J105" s="378"/>
      <c r="K105" s="378"/>
      <c r="L105" s="378"/>
      <c r="M105" s="378"/>
      <c r="N105" s="378"/>
      <c r="O105" s="378"/>
      <c r="P105" s="378"/>
      <c r="Q105" s="378"/>
      <c r="R105" s="378"/>
      <c r="S105" s="208"/>
      <c r="T105" s="208"/>
      <c r="U105" s="208"/>
      <c r="V105" s="208"/>
      <c r="W105" s="232">
        <f t="shared" si="28"/>
        <v>41</v>
      </c>
      <c r="X105" s="347">
        <f t="shared" si="29"/>
        <v>0</v>
      </c>
      <c r="Y105" s="347">
        <f t="shared" si="30"/>
        <v>0</v>
      </c>
      <c r="Z105" s="347">
        <f t="shared" si="31"/>
        <v>0</v>
      </c>
      <c r="AA105" s="348">
        <f t="shared" si="32"/>
        <v>0</v>
      </c>
      <c r="AB105" s="348">
        <f t="shared" si="33"/>
        <v>0</v>
      </c>
      <c r="AC105" s="347">
        <f t="shared" si="34"/>
        <v>0</v>
      </c>
      <c r="AD105" s="348">
        <f t="shared" si="35"/>
        <v>0</v>
      </c>
      <c r="AE105" s="209"/>
      <c r="AF105" s="209"/>
      <c r="AG105" s="209"/>
      <c r="AH105" s="227">
        <v>41</v>
      </c>
      <c r="AI105" s="209">
        <v>0</v>
      </c>
      <c r="AJ105" s="225">
        <v>0</v>
      </c>
      <c r="AK105" s="209">
        <v>0</v>
      </c>
      <c r="AL105" s="209">
        <f t="shared" si="25"/>
        <v>0</v>
      </c>
      <c r="AM105" s="209">
        <f t="shared" si="26"/>
        <v>0</v>
      </c>
      <c r="AN105" s="209">
        <v>0</v>
      </c>
      <c r="AO105" s="209">
        <f t="shared" si="27"/>
        <v>0</v>
      </c>
      <c r="AP105" s="208"/>
      <c r="AQ105" s="208"/>
      <c r="AR105" s="208"/>
      <c r="AS105" s="208"/>
      <c r="AT105" s="208"/>
      <c r="AU105" s="208"/>
      <c r="AV105" s="208"/>
      <c r="AW105" s="208"/>
      <c r="AX105" s="208"/>
      <c r="AY105" s="208"/>
      <c r="AZ105" s="208"/>
      <c r="BA105" s="208"/>
      <c r="BB105" s="208"/>
      <c r="BC105" s="208"/>
      <c r="BD105" s="208"/>
      <c r="BE105" s="208"/>
      <c r="BF105" s="208"/>
      <c r="BG105" s="208"/>
      <c r="BH105" s="208"/>
      <c r="BI105" s="208"/>
      <c r="BJ105" s="208"/>
      <c r="BK105" s="208"/>
      <c r="BL105" s="208"/>
      <c r="BM105" s="208"/>
      <c r="BN105" s="208"/>
      <c r="BO105" s="208"/>
      <c r="BP105" s="208"/>
      <c r="BQ105" s="208"/>
      <c r="BR105" s="208"/>
      <c r="BS105" s="208"/>
      <c r="BT105" s="208"/>
      <c r="BU105" s="208"/>
      <c r="BV105" s="208"/>
      <c r="BW105" s="208"/>
      <c r="BX105" s="208"/>
      <c r="BY105" s="208"/>
      <c r="BZ105" s="208"/>
      <c r="CA105" s="208"/>
      <c r="CB105" s="208"/>
      <c r="CC105" s="208"/>
      <c r="CD105" s="208"/>
      <c r="CE105" s="208"/>
      <c r="CF105" s="208"/>
      <c r="CG105" s="208"/>
      <c r="CH105" s="208"/>
      <c r="CI105" s="208"/>
      <c r="CJ105" s="208"/>
      <c r="CK105" s="208"/>
      <c r="CL105" s="208"/>
      <c r="CM105" s="208"/>
      <c r="CN105" s="208"/>
      <c r="CO105" s="208"/>
      <c r="CP105" s="208"/>
      <c r="CQ105" s="208"/>
      <c r="CR105" s="208"/>
      <c r="CS105" s="208"/>
      <c r="CT105" s="208"/>
      <c r="CU105" s="208"/>
      <c r="CV105" s="208"/>
      <c r="CW105" s="208"/>
      <c r="CX105" s="208"/>
      <c r="CY105" s="208"/>
      <c r="CZ105" s="208"/>
      <c r="DA105" s="208"/>
      <c r="DB105" s="208"/>
      <c r="DC105" s="208"/>
      <c r="DD105" s="208"/>
      <c r="DE105" s="208"/>
      <c r="DF105" s="208"/>
      <c r="DG105" s="208"/>
      <c r="DH105" s="208"/>
      <c r="DI105" s="208"/>
    </row>
    <row r="106" spans="1:113" s="381" customFormat="1" ht="20.100000000000001" customHeight="1" x14ac:dyDescent="0.25">
      <c r="A106" s="378"/>
      <c r="B106" s="378"/>
      <c r="C106" s="378"/>
      <c r="D106" s="378"/>
      <c r="E106" s="378"/>
      <c r="F106" s="378"/>
      <c r="G106" s="378"/>
      <c r="H106" s="378"/>
      <c r="I106" s="378"/>
      <c r="J106" s="378"/>
      <c r="K106" s="378"/>
      <c r="L106" s="378"/>
      <c r="M106" s="378"/>
      <c r="N106" s="378"/>
      <c r="O106" s="378"/>
      <c r="P106" s="378"/>
      <c r="Q106" s="378"/>
      <c r="R106" s="378"/>
      <c r="S106" s="208"/>
      <c r="T106" s="208"/>
      <c r="U106" s="208"/>
      <c r="V106" s="208"/>
      <c r="W106" s="232">
        <f t="shared" si="28"/>
        <v>42</v>
      </c>
      <c r="X106" s="347">
        <f t="shared" si="29"/>
        <v>0</v>
      </c>
      <c r="Y106" s="347">
        <f t="shared" si="30"/>
        <v>0</v>
      </c>
      <c r="Z106" s="347">
        <f t="shared" si="31"/>
        <v>0</v>
      </c>
      <c r="AA106" s="348">
        <f t="shared" si="32"/>
        <v>0</v>
      </c>
      <c r="AB106" s="348">
        <f t="shared" si="33"/>
        <v>0</v>
      </c>
      <c r="AC106" s="347">
        <f t="shared" si="34"/>
        <v>0</v>
      </c>
      <c r="AD106" s="348">
        <f t="shared" si="35"/>
        <v>0</v>
      </c>
      <c r="AE106" s="209"/>
      <c r="AF106" s="209"/>
      <c r="AG106" s="209"/>
      <c r="AH106" s="227">
        <v>42</v>
      </c>
      <c r="AI106" s="209">
        <v>0</v>
      </c>
      <c r="AJ106" s="225">
        <v>0</v>
      </c>
      <c r="AK106" s="209">
        <v>0</v>
      </c>
      <c r="AL106" s="209">
        <f t="shared" si="25"/>
        <v>0</v>
      </c>
      <c r="AM106" s="209">
        <f t="shared" si="26"/>
        <v>0</v>
      </c>
      <c r="AN106" s="209">
        <v>0</v>
      </c>
      <c r="AO106" s="209">
        <f t="shared" si="27"/>
        <v>0</v>
      </c>
      <c r="AP106" s="208"/>
      <c r="AQ106" s="208"/>
      <c r="AR106" s="208"/>
      <c r="AS106" s="208"/>
      <c r="AT106" s="208"/>
      <c r="AU106" s="208"/>
      <c r="AV106" s="208"/>
      <c r="AW106" s="208"/>
      <c r="AX106" s="208"/>
      <c r="AY106" s="208"/>
      <c r="AZ106" s="208"/>
      <c r="BA106" s="208"/>
      <c r="BB106" s="208"/>
      <c r="BC106" s="208"/>
      <c r="BD106" s="208"/>
      <c r="BE106" s="208"/>
      <c r="BF106" s="208"/>
      <c r="BG106" s="208"/>
      <c r="BH106" s="208"/>
      <c r="BI106" s="208"/>
      <c r="BJ106" s="208"/>
      <c r="BK106" s="208"/>
      <c r="BL106" s="208"/>
      <c r="BM106" s="208"/>
      <c r="BN106" s="208"/>
      <c r="BO106" s="208"/>
      <c r="BP106" s="208"/>
      <c r="BQ106" s="208"/>
      <c r="BR106" s="208"/>
      <c r="BS106" s="208"/>
      <c r="BT106" s="208"/>
      <c r="BU106" s="208"/>
      <c r="BV106" s="208"/>
      <c r="BW106" s="208"/>
      <c r="BX106" s="208"/>
      <c r="BY106" s="208"/>
      <c r="BZ106" s="208"/>
      <c r="CA106" s="208"/>
      <c r="CB106" s="208"/>
      <c r="CC106" s="208"/>
      <c r="CD106" s="208"/>
      <c r="CE106" s="208"/>
      <c r="CF106" s="208"/>
      <c r="CG106" s="208"/>
      <c r="CH106" s="208"/>
      <c r="CI106" s="208"/>
      <c r="CJ106" s="208"/>
      <c r="CK106" s="208"/>
      <c r="CL106" s="208"/>
      <c r="CM106" s="208"/>
      <c r="CN106" s="208"/>
      <c r="CO106" s="208"/>
      <c r="CP106" s="208"/>
      <c r="CQ106" s="208"/>
      <c r="CR106" s="208"/>
      <c r="CS106" s="208"/>
      <c r="CT106" s="208"/>
      <c r="CU106" s="208"/>
      <c r="CV106" s="208"/>
      <c r="CW106" s="208"/>
      <c r="CX106" s="208"/>
      <c r="CY106" s="208"/>
      <c r="CZ106" s="208"/>
      <c r="DA106" s="208"/>
      <c r="DB106" s="208"/>
      <c r="DC106" s="208"/>
      <c r="DD106" s="208"/>
      <c r="DE106" s="208"/>
      <c r="DF106" s="208"/>
      <c r="DG106" s="208"/>
      <c r="DH106" s="208"/>
      <c r="DI106" s="208"/>
    </row>
    <row r="107" spans="1:113" s="381" customFormat="1" ht="20.100000000000001" customHeight="1" x14ac:dyDescent="0.25">
      <c r="A107" s="378"/>
      <c r="B107" s="378"/>
      <c r="C107" s="378"/>
      <c r="D107" s="378"/>
      <c r="E107" s="378"/>
      <c r="F107" s="378"/>
      <c r="G107" s="378"/>
      <c r="H107" s="378"/>
      <c r="I107" s="378"/>
      <c r="J107" s="378"/>
      <c r="K107" s="378"/>
      <c r="L107" s="378"/>
      <c r="M107" s="378"/>
      <c r="N107" s="378"/>
      <c r="O107" s="378"/>
      <c r="P107" s="378"/>
      <c r="Q107" s="378"/>
      <c r="R107" s="378"/>
      <c r="S107" s="208"/>
      <c r="T107" s="208"/>
      <c r="U107" s="208"/>
      <c r="V107" s="208"/>
      <c r="W107" s="232">
        <f t="shared" si="28"/>
        <v>43</v>
      </c>
      <c r="X107" s="347">
        <f t="shared" si="29"/>
        <v>0</v>
      </c>
      <c r="Y107" s="347">
        <f t="shared" si="30"/>
        <v>0</v>
      </c>
      <c r="Z107" s="347">
        <f t="shared" si="31"/>
        <v>0</v>
      </c>
      <c r="AA107" s="348">
        <f t="shared" si="32"/>
        <v>0</v>
      </c>
      <c r="AB107" s="348">
        <f t="shared" si="33"/>
        <v>0</v>
      </c>
      <c r="AC107" s="347">
        <f t="shared" si="34"/>
        <v>0</v>
      </c>
      <c r="AD107" s="348">
        <f t="shared" si="35"/>
        <v>0</v>
      </c>
      <c r="AE107" s="209"/>
      <c r="AF107" s="209"/>
      <c r="AG107" s="209"/>
      <c r="AH107" s="227">
        <v>43</v>
      </c>
      <c r="AI107" s="209">
        <v>0</v>
      </c>
      <c r="AJ107" s="225">
        <v>0</v>
      </c>
      <c r="AK107" s="209">
        <v>0</v>
      </c>
      <c r="AL107" s="209">
        <f t="shared" si="25"/>
        <v>0</v>
      </c>
      <c r="AM107" s="209">
        <f t="shared" si="26"/>
        <v>0</v>
      </c>
      <c r="AN107" s="209">
        <v>0</v>
      </c>
      <c r="AO107" s="209">
        <f t="shared" si="27"/>
        <v>0</v>
      </c>
      <c r="AP107" s="208"/>
      <c r="AQ107" s="208"/>
      <c r="AR107" s="208"/>
      <c r="AS107" s="208"/>
      <c r="AT107" s="208"/>
      <c r="AU107" s="208"/>
      <c r="AV107" s="208"/>
      <c r="AW107" s="208"/>
      <c r="AX107" s="208"/>
      <c r="AY107" s="208"/>
      <c r="AZ107" s="208"/>
      <c r="BA107" s="208"/>
      <c r="BB107" s="208"/>
      <c r="BC107" s="208"/>
      <c r="BD107" s="208"/>
      <c r="BE107" s="208"/>
      <c r="BF107" s="208"/>
      <c r="BG107" s="208"/>
      <c r="BH107" s="208"/>
      <c r="BI107" s="208"/>
      <c r="BJ107" s="208"/>
      <c r="BK107" s="208"/>
      <c r="BL107" s="208"/>
      <c r="BM107" s="208"/>
      <c r="BN107" s="208"/>
      <c r="BO107" s="208"/>
      <c r="BP107" s="208"/>
      <c r="BQ107" s="208"/>
      <c r="BR107" s="208"/>
      <c r="BS107" s="208"/>
      <c r="BT107" s="208"/>
      <c r="BU107" s="208"/>
      <c r="BV107" s="208"/>
      <c r="BW107" s="208"/>
      <c r="BX107" s="208"/>
      <c r="BY107" s="208"/>
      <c r="BZ107" s="208"/>
      <c r="CA107" s="208"/>
      <c r="CB107" s="208"/>
      <c r="CC107" s="208"/>
      <c r="CD107" s="208"/>
      <c r="CE107" s="208"/>
      <c r="CF107" s="208"/>
      <c r="CG107" s="208"/>
      <c r="CH107" s="208"/>
      <c r="CI107" s="208"/>
      <c r="CJ107" s="208"/>
      <c r="CK107" s="208"/>
      <c r="CL107" s="208"/>
      <c r="CM107" s="208"/>
      <c r="CN107" s="208"/>
      <c r="CO107" s="208"/>
      <c r="CP107" s="208"/>
      <c r="CQ107" s="208"/>
      <c r="CR107" s="208"/>
      <c r="CS107" s="208"/>
      <c r="CT107" s="208"/>
      <c r="CU107" s="208"/>
      <c r="CV107" s="208"/>
      <c r="CW107" s="208"/>
      <c r="CX107" s="208"/>
      <c r="CY107" s="208"/>
      <c r="CZ107" s="208"/>
      <c r="DA107" s="208"/>
      <c r="DB107" s="208"/>
      <c r="DC107" s="208"/>
      <c r="DD107" s="208"/>
      <c r="DE107" s="208"/>
      <c r="DF107" s="208"/>
      <c r="DG107" s="208"/>
      <c r="DH107" s="208"/>
      <c r="DI107" s="208"/>
    </row>
    <row r="108" spans="1:113" s="381" customFormat="1" ht="20.100000000000001" customHeight="1" x14ac:dyDescent="0.25">
      <c r="A108" s="378"/>
      <c r="B108" s="378"/>
      <c r="C108" s="378"/>
      <c r="D108" s="378"/>
      <c r="E108" s="378"/>
      <c r="F108" s="378"/>
      <c r="G108" s="378"/>
      <c r="H108" s="378"/>
      <c r="I108" s="378"/>
      <c r="J108" s="378"/>
      <c r="K108" s="378"/>
      <c r="L108" s="378"/>
      <c r="M108" s="378"/>
      <c r="N108" s="378"/>
      <c r="O108" s="378"/>
      <c r="P108" s="378"/>
      <c r="Q108" s="378"/>
      <c r="R108" s="378"/>
      <c r="S108" s="208"/>
      <c r="T108" s="208"/>
      <c r="U108" s="208"/>
      <c r="V108" s="208"/>
      <c r="W108" s="232">
        <f t="shared" si="28"/>
        <v>44</v>
      </c>
      <c r="X108" s="347">
        <f t="shared" si="29"/>
        <v>0</v>
      </c>
      <c r="Y108" s="347">
        <f t="shared" si="30"/>
        <v>0</v>
      </c>
      <c r="Z108" s="347">
        <f t="shared" si="31"/>
        <v>0</v>
      </c>
      <c r="AA108" s="348">
        <f t="shared" si="32"/>
        <v>0</v>
      </c>
      <c r="AB108" s="348">
        <f t="shared" si="33"/>
        <v>0</v>
      </c>
      <c r="AC108" s="347">
        <f t="shared" si="34"/>
        <v>0</v>
      </c>
      <c r="AD108" s="348">
        <f t="shared" si="35"/>
        <v>0</v>
      </c>
      <c r="AE108" s="209"/>
      <c r="AF108" s="209"/>
      <c r="AG108" s="209"/>
      <c r="AH108" s="227">
        <v>44</v>
      </c>
      <c r="AI108" s="209">
        <v>0</v>
      </c>
      <c r="AJ108" s="225">
        <v>0</v>
      </c>
      <c r="AK108" s="209">
        <v>0</v>
      </c>
      <c r="AL108" s="209">
        <f t="shared" si="25"/>
        <v>0</v>
      </c>
      <c r="AM108" s="209">
        <f t="shared" si="26"/>
        <v>0</v>
      </c>
      <c r="AN108" s="209">
        <v>0</v>
      </c>
      <c r="AO108" s="209">
        <f t="shared" si="27"/>
        <v>0</v>
      </c>
      <c r="AP108" s="208"/>
      <c r="AQ108" s="208"/>
      <c r="AR108" s="208"/>
      <c r="AS108" s="208"/>
      <c r="AT108" s="208"/>
      <c r="AU108" s="208"/>
      <c r="AV108" s="208"/>
      <c r="AW108" s="208"/>
      <c r="AX108" s="208"/>
      <c r="AY108" s="208"/>
      <c r="AZ108" s="208"/>
      <c r="BA108" s="208"/>
      <c r="BB108" s="208"/>
      <c r="BC108" s="208"/>
      <c r="BD108" s="208"/>
      <c r="BE108" s="208"/>
      <c r="BF108" s="208"/>
      <c r="BG108" s="208"/>
      <c r="BH108" s="208"/>
      <c r="BI108" s="208"/>
      <c r="BJ108" s="208"/>
      <c r="BK108" s="208"/>
      <c r="BL108" s="208"/>
      <c r="BM108" s="208"/>
      <c r="BN108" s="208"/>
      <c r="BO108" s="208"/>
      <c r="BP108" s="208"/>
      <c r="BQ108" s="208"/>
      <c r="BR108" s="208"/>
      <c r="BS108" s="208"/>
      <c r="BT108" s="208"/>
      <c r="BU108" s="208"/>
      <c r="BV108" s="208"/>
      <c r="BW108" s="208"/>
      <c r="BX108" s="208"/>
      <c r="BY108" s="208"/>
      <c r="BZ108" s="208"/>
      <c r="CA108" s="208"/>
      <c r="CB108" s="208"/>
      <c r="CC108" s="208"/>
      <c r="CD108" s="208"/>
      <c r="CE108" s="208"/>
      <c r="CF108" s="208"/>
      <c r="CG108" s="208"/>
      <c r="CH108" s="208"/>
      <c r="CI108" s="208"/>
      <c r="CJ108" s="208"/>
      <c r="CK108" s="208"/>
      <c r="CL108" s="208"/>
      <c r="CM108" s="208"/>
      <c r="CN108" s="208"/>
      <c r="CO108" s="208"/>
      <c r="CP108" s="208"/>
      <c r="CQ108" s="208"/>
      <c r="CR108" s="208"/>
      <c r="CS108" s="208"/>
      <c r="CT108" s="208"/>
      <c r="CU108" s="208"/>
      <c r="CV108" s="208"/>
      <c r="CW108" s="208"/>
      <c r="CX108" s="208"/>
      <c r="CY108" s="208"/>
      <c r="CZ108" s="208"/>
      <c r="DA108" s="208"/>
      <c r="DB108" s="208"/>
      <c r="DC108" s="208"/>
      <c r="DD108" s="208"/>
      <c r="DE108" s="208"/>
      <c r="DF108" s="208"/>
      <c r="DG108" s="208"/>
      <c r="DH108" s="208"/>
      <c r="DI108" s="208"/>
    </row>
    <row r="109" spans="1:113" s="381" customFormat="1" ht="20.100000000000001" customHeight="1" x14ac:dyDescent="0.25">
      <c r="A109" s="378"/>
      <c r="B109" s="378"/>
      <c r="C109" s="378"/>
      <c r="D109" s="378"/>
      <c r="E109" s="378"/>
      <c r="F109" s="378"/>
      <c r="G109" s="378"/>
      <c r="H109" s="378"/>
      <c r="I109" s="378"/>
      <c r="J109" s="378"/>
      <c r="K109" s="378"/>
      <c r="L109" s="378"/>
      <c r="M109" s="378"/>
      <c r="N109" s="378"/>
      <c r="O109" s="378"/>
      <c r="P109" s="378"/>
      <c r="Q109" s="378"/>
      <c r="R109" s="378"/>
      <c r="S109" s="208"/>
      <c r="T109" s="208"/>
      <c r="U109" s="208"/>
      <c r="V109" s="208"/>
      <c r="W109" s="232">
        <f t="shared" si="28"/>
        <v>45</v>
      </c>
      <c r="X109" s="347">
        <f t="shared" si="29"/>
        <v>0</v>
      </c>
      <c r="Y109" s="347">
        <f t="shared" si="30"/>
        <v>0</v>
      </c>
      <c r="Z109" s="347">
        <f t="shared" si="31"/>
        <v>0</v>
      </c>
      <c r="AA109" s="348">
        <f t="shared" si="32"/>
        <v>0</v>
      </c>
      <c r="AB109" s="348">
        <f t="shared" si="33"/>
        <v>0</v>
      </c>
      <c r="AC109" s="347">
        <f t="shared" si="34"/>
        <v>0</v>
      </c>
      <c r="AD109" s="348">
        <f t="shared" si="35"/>
        <v>0</v>
      </c>
      <c r="AE109" s="209"/>
      <c r="AF109" s="209"/>
      <c r="AG109" s="209"/>
      <c r="AH109" s="227">
        <v>45</v>
      </c>
      <c r="AI109" s="209">
        <v>0</v>
      </c>
      <c r="AJ109" s="225">
        <v>0</v>
      </c>
      <c r="AK109" s="209">
        <v>0</v>
      </c>
      <c r="AL109" s="209">
        <f t="shared" si="25"/>
        <v>0</v>
      </c>
      <c r="AM109" s="209">
        <f t="shared" si="26"/>
        <v>0</v>
      </c>
      <c r="AN109" s="209">
        <v>0</v>
      </c>
      <c r="AO109" s="209">
        <f t="shared" si="27"/>
        <v>0</v>
      </c>
      <c r="AP109" s="208"/>
      <c r="AQ109" s="208"/>
      <c r="AR109" s="208"/>
      <c r="AS109" s="208"/>
      <c r="AT109" s="208"/>
      <c r="AU109" s="208"/>
      <c r="AV109" s="208"/>
      <c r="AW109" s="208"/>
      <c r="AX109" s="208"/>
      <c r="AY109" s="208"/>
      <c r="AZ109" s="208"/>
      <c r="BA109" s="208"/>
      <c r="BB109" s="208"/>
      <c r="BC109" s="208"/>
      <c r="BD109" s="208"/>
      <c r="BE109" s="208"/>
      <c r="BF109" s="208"/>
      <c r="BG109" s="208"/>
      <c r="BH109" s="208"/>
      <c r="BI109" s="208"/>
      <c r="BJ109" s="208"/>
      <c r="BK109" s="208"/>
      <c r="BL109" s="208"/>
      <c r="BM109" s="208"/>
      <c r="BN109" s="208"/>
      <c r="BO109" s="208"/>
      <c r="BP109" s="208"/>
      <c r="BQ109" s="208"/>
      <c r="BR109" s="208"/>
      <c r="BS109" s="208"/>
      <c r="BT109" s="208"/>
      <c r="BU109" s="208"/>
      <c r="BV109" s="208"/>
      <c r="BW109" s="208"/>
      <c r="BX109" s="208"/>
      <c r="BY109" s="208"/>
      <c r="BZ109" s="208"/>
      <c r="CA109" s="208"/>
      <c r="CB109" s="208"/>
      <c r="CC109" s="208"/>
      <c r="CD109" s="208"/>
      <c r="CE109" s="208"/>
      <c r="CF109" s="208"/>
      <c r="CG109" s="208"/>
      <c r="CH109" s="208"/>
      <c r="CI109" s="208"/>
      <c r="CJ109" s="208"/>
      <c r="CK109" s="208"/>
      <c r="CL109" s="208"/>
      <c r="CM109" s="208"/>
      <c r="CN109" s="208"/>
      <c r="CO109" s="208"/>
      <c r="CP109" s="208"/>
      <c r="CQ109" s="208"/>
      <c r="CR109" s="208"/>
      <c r="CS109" s="208"/>
      <c r="CT109" s="208"/>
      <c r="CU109" s="208"/>
      <c r="CV109" s="208"/>
      <c r="CW109" s="208"/>
      <c r="CX109" s="208"/>
      <c r="CY109" s="208"/>
      <c r="CZ109" s="208"/>
      <c r="DA109" s="208"/>
      <c r="DB109" s="208"/>
      <c r="DC109" s="208"/>
      <c r="DD109" s="208"/>
      <c r="DE109" s="208"/>
      <c r="DF109" s="208"/>
      <c r="DG109" s="208"/>
      <c r="DH109" s="208"/>
      <c r="DI109" s="208"/>
    </row>
    <row r="110" spans="1:113" s="381" customFormat="1" ht="20.100000000000001" customHeight="1" x14ac:dyDescent="0.25">
      <c r="A110" s="378"/>
      <c r="B110" s="378"/>
      <c r="C110" s="378"/>
      <c r="D110" s="378"/>
      <c r="E110" s="378"/>
      <c r="F110" s="378"/>
      <c r="G110" s="378"/>
      <c r="H110" s="378"/>
      <c r="I110" s="378"/>
      <c r="J110" s="378"/>
      <c r="K110" s="378"/>
      <c r="L110" s="378"/>
      <c r="M110" s="378"/>
      <c r="N110" s="378"/>
      <c r="O110" s="378"/>
      <c r="P110" s="378"/>
      <c r="Q110" s="378"/>
      <c r="R110" s="378"/>
      <c r="S110" s="208"/>
      <c r="T110" s="208"/>
      <c r="U110" s="208"/>
      <c r="V110" s="208"/>
      <c r="W110" s="232">
        <f t="shared" si="28"/>
        <v>46</v>
      </c>
      <c r="X110" s="347">
        <f t="shared" si="29"/>
        <v>0</v>
      </c>
      <c r="Y110" s="347">
        <f t="shared" si="30"/>
        <v>0</v>
      </c>
      <c r="Z110" s="347">
        <f t="shared" si="31"/>
        <v>0</v>
      </c>
      <c r="AA110" s="348">
        <f t="shared" si="32"/>
        <v>0</v>
      </c>
      <c r="AB110" s="348">
        <f t="shared" si="33"/>
        <v>0</v>
      </c>
      <c r="AC110" s="347">
        <f t="shared" si="34"/>
        <v>0</v>
      </c>
      <c r="AD110" s="348">
        <f t="shared" si="35"/>
        <v>0</v>
      </c>
      <c r="AE110" s="209"/>
      <c r="AF110" s="209"/>
      <c r="AG110" s="209"/>
      <c r="AH110" s="227">
        <v>46</v>
      </c>
      <c r="AI110" s="209">
        <v>0</v>
      </c>
      <c r="AJ110" s="225">
        <v>0</v>
      </c>
      <c r="AK110" s="209">
        <v>0</v>
      </c>
      <c r="AL110" s="209">
        <f t="shared" si="25"/>
        <v>0</v>
      </c>
      <c r="AM110" s="209">
        <f t="shared" si="26"/>
        <v>0</v>
      </c>
      <c r="AN110" s="209">
        <v>0</v>
      </c>
      <c r="AO110" s="209">
        <f t="shared" si="27"/>
        <v>0</v>
      </c>
      <c r="AP110" s="208"/>
      <c r="AQ110" s="208"/>
      <c r="AR110" s="208"/>
      <c r="AS110" s="208"/>
      <c r="AT110" s="208"/>
      <c r="AU110" s="208"/>
      <c r="AV110" s="208"/>
      <c r="AW110" s="208"/>
      <c r="AX110" s="208"/>
      <c r="AY110" s="208"/>
      <c r="AZ110" s="208"/>
      <c r="BA110" s="208"/>
      <c r="BB110" s="208"/>
      <c r="BC110" s="208"/>
      <c r="BD110" s="208"/>
      <c r="BE110" s="208"/>
      <c r="BF110" s="208"/>
      <c r="BG110" s="208"/>
      <c r="BH110" s="208"/>
      <c r="BI110" s="208"/>
      <c r="BJ110" s="208"/>
      <c r="BK110" s="208"/>
      <c r="BL110" s="208"/>
      <c r="BM110" s="208"/>
      <c r="BN110" s="208"/>
      <c r="BO110" s="208"/>
      <c r="BP110" s="208"/>
      <c r="BQ110" s="208"/>
      <c r="BR110" s="208"/>
      <c r="BS110" s="208"/>
      <c r="BT110" s="208"/>
      <c r="BU110" s="208"/>
      <c r="BV110" s="208"/>
      <c r="BW110" s="208"/>
      <c r="BX110" s="208"/>
      <c r="BY110" s="208"/>
      <c r="BZ110" s="208"/>
      <c r="CA110" s="208"/>
      <c r="CB110" s="208"/>
      <c r="CC110" s="208"/>
      <c r="CD110" s="208"/>
      <c r="CE110" s="208"/>
      <c r="CF110" s="208"/>
      <c r="CG110" s="208"/>
      <c r="CH110" s="208"/>
      <c r="CI110" s="208"/>
      <c r="CJ110" s="208"/>
      <c r="CK110" s="208"/>
      <c r="CL110" s="208"/>
      <c r="CM110" s="208"/>
      <c r="CN110" s="208"/>
      <c r="CO110" s="208"/>
      <c r="CP110" s="208"/>
      <c r="CQ110" s="208"/>
      <c r="CR110" s="208"/>
      <c r="CS110" s="208"/>
      <c r="CT110" s="208"/>
      <c r="CU110" s="208"/>
      <c r="CV110" s="208"/>
      <c r="CW110" s="208"/>
      <c r="CX110" s="208"/>
      <c r="CY110" s="208"/>
      <c r="CZ110" s="208"/>
      <c r="DA110" s="208"/>
      <c r="DB110" s="208"/>
      <c r="DC110" s="208"/>
      <c r="DD110" s="208"/>
      <c r="DE110" s="208"/>
      <c r="DF110" s="208"/>
      <c r="DG110" s="208"/>
      <c r="DH110" s="208"/>
      <c r="DI110" s="208"/>
    </row>
    <row r="111" spans="1:113" s="381" customFormat="1" ht="20.100000000000001" customHeight="1" x14ac:dyDescent="0.25">
      <c r="A111" s="378"/>
      <c r="B111" s="378"/>
      <c r="C111" s="378"/>
      <c r="D111" s="378"/>
      <c r="E111" s="378"/>
      <c r="F111" s="378"/>
      <c r="G111" s="378"/>
      <c r="H111" s="378"/>
      <c r="I111" s="378"/>
      <c r="J111" s="378"/>
      <c r="K111" s="378"/>
      <c r="L111" s="378"/>
      <c r="M111" s="378"/>
      <c r="N111" s="378"/>
      <c r="O111" s="378"/>
      <c r="P111" s="378"/>
      <c r="Q111" s="378"/>
      <c r="R111" s="378"/>
      <c r="S111" s="208"/>
      <c r="T111" s="208"/>
      <c r="U111" s="208"/>
      <c r="V111" s="208"/>
      <c r="W111" s="232">
        <f t="shared" si="28"/>
        <v>47</v>
      </c>
      <c r="X111" s="347">
        <f t="shared" si="29"/>
        <v>0</v>
      </c>
      <c r="Y111" s="347">
        <f t="shared" si="30"/>
        <v>0</v>
      </c>
      <c r="Z111" s="347">
        <f t="shared" si="31"/>
        <v>0</v>
      </c>
      <c r="AA111" s="348">
        <f t="shared" si="32"/>
        <v>0</v>
      </c>
      <c r="AB111" s="348">
        <f t="shared" si="33"/>
        <v>0</v>
      </c>
      <c r="AC111" s="347">
        <f t="shared" si="34"/>
        <v>0</v>
      </c>
      <c r="AD111" s="348">
        <f t="shared" si="35"/>
        <v>0</v>
      </c>
      <c r="AE111" s="209"/>
      <c r="AF111" s="209"/>
      <c r="AG111" s="209"/>
      <c r="AH111" s="227">
        <v>47</v>
      </c>
      <c r="AI111" s="209">
        <v>0</v>
      </c>
      <c r="AJ111" s="225">
        <v>0</v>
      </c>
      <c r="AK111" s="209">
        <v>0</v>
      </c>
      <c r="AL111" s="209">
        <f t="shared" si="25"/>
        <v>0</v>
      </c>
      <c r="AM111" s="209">
        <f t="shared" si="26"/>
        <v>0</v>
      </c>
      <c r="AN111" s="209">
        <v>0</v>
      </c>
      <c r="AO111" s="209">
        <f t="shared" si="27"/>
        <v>0</v>
      </c>
      <c r="AP111" s="208"/>
      <c r="AQ111" s="208"/>
      <c r="AR111" s="208"/>
      <c r="AS111" s="208"/>
      <c r="AT111" s="208"/>
      <c r="AU111" s="208"/>
      <c r="AV111" s="208"/>
      <c r="AW111" s="208"/>
      <c r="AX111" s="208"/>
      <c r="AY111" s="208"/>
      <c r="AZ111" s="208"/>
      <c r="BA111" s="208"/>
      <c r="BB111" s="208"/>
      <c r="BC111" s="208"/>
      <c r="BD111" s="208"/>
      <c r="BE111" s="208"/>
      <c r="BF111" s="208"/>
      <c r="BG111" s="208"/>
      <c r="BH111" s="208"/>
      <c r="BI111" s="208"/>
      <c r="BJ111" s="208"/>
      <c r="BK111" s="208"/>
      <c r="BL111" s="208"/>
      <c r="BM111" s="208"/>
      <c r="BN111" s="208"/>
      <c r="BO111" s="208"/>
      <c r="BP111" s="208"/>
      <c r="BQ111" s="208"/>
      <c r="BR111" s="208"/>
      <c r="BS111" s="208"/>
      <c r="BT111" s="208"/>
      <c r="BU111" s="208"/>
      <c r="BV111" s="208"/>
      <c r="BW111" s="208"/>
      <c r="BX111" s="208"/>
      <c r="BY111" s="208"/>
      <c r="BZ111" s="208"/>
      <c r="CA111" s="208"/>
      <c r="CB111" s="208"/>
      <c r="CC111" s="208"/>
      <c r="CD111" s="208"/>
      <c r="CE111" s="208"/>
      <c r="CF111" s="208"/>
      <c r="CG111" s="208"/>
      <c r="CH111" s="208"/>
      <c r="CI111" s="208"/>
      <c r="CJ111" s="208"/>
      <c r="CK111" s="208"/>
      <c r="CL111" s="208"/>
      <c r="CM111" s="208"/>
      <c r="CN111" s="208"/>
      <c r="CO111" s="208"/>
      <c r="CP111" s="208"/>
      <c r="CQ111" s="208"/>
      <c r="CR111" s="208"/>
      <c r="CS111" s="208"/>
      <c r="CT111" s="208"/>
      <c r="CU111" s="208"/>
      <c r="CV111" s="208"/>
      <c r="CW111" s="208"/>
      <c r="CX111" s="208"/>
      <c r="CY111" s="208"/>
      <c r="CZ111" s="208"/>
      <c r="DA111" s="208"/>
      <c r="DB111" s="208"/>
      <c r="DC111" s="208"/>
      <c r="DD111" s="208"/>
      <c r="DE111" s="208"/>
      <c r="DF111" s="208"/>
      <c r="DG111" s="208"/>
      <c r="DH111" s="208"/>
      <c r="DI111" s="208"/>
    </row>
    <row r="112" spans="1:113" s="381" customFormat="1" ht="20.100000000000001" customHeight="1" x14ac:dyDescent="0.25">
      <c r="A112" s="378"/>
      <c r="B112" s="378"/>
      <c r="C112" s="378"/>
      <c r="D112" s="378"/>
      <c r="E112" s="378"/>
      <c r="F112" s="378"/>
      <c r="G112" s="378"/>
      <c r="H112" s="378"/>
      <c r="I112" s="378"/>
      <c r="J112" s="378"/>
      <c r="K112" s="378"/>
      <c r="L112" s="378"/>
      <c r="M112" s="378"/>
      <c r="N112" s="378"/>
      <c r="O112" s="378"/>
      <c r="P112" s="378"/>
      <c r="Q112" s="378"/>
      <c r="R112" s="378"/>
      <c r="S112" s="208"/>
      <c r="T112" s="208"/>
      <c r="U112" s="208"/>
      <c r="V112" s="208"/>
      <c r="W112" s="232">
        <f t="shared" si="28"/>
        <v>48</v>
      </c>
      <c r="X112" s="347">
        <f t="shared" si="29"/>
        <v>0</v>
      </c>
      <c r="Y112" s="347">
        <f t="shared" si="30"/>
        <v>0</v>
      </c>
      <c r="Z112" s="347">
        <f t="shared" si="31"/>
        <v>0</v>
      </c>
      <c r="AA112" s="348">
        <f t="shared" si="32"/>
        <v>0</v>
      </c>
      <c r="AB112" s="348">
        <f t="shared" si="33"/>
        <v>0</v>
      </c>
      <c r="AC112" s="347">
        <f t="shared" si="34"/>
        <v>0</v>
      </c>
      <c r="AD112" s="348">
        <f t="shared" si="35"/>
        <v>0</v>
      </c>
      <c r="AE112" s="209"/>
      <c r="AF112" s="209"/>
      <c r="AG112" s="209"/>
      <c r="AH112" s="227">
        <v>48</v>
      </c>
      <c r="AI112" s="209">
        <v>0</v>
      </c>
      <c r="AJ112" s="225">
        <v>0</v>
      </c>
      <c r="AK112" s="209">
        <v>0</v>
      </c>
      <c r="AL112" s="209">
        <f t="shared" si="25"/>
        <v>0</v>
      </c>
      <c r="AM112" s="209">
        <f t="shared" si="26"/>
        <v>0</v>
      </c>
      <c r="AN112" s="209">
        <v>0</v>
      </c>
      <c r="AO112" s="209">
        <f t="shared" si="27"/>
        <v>0</v>
      </c>
      <c r="AP112" s="208"/>
      <c r="AQ112" s="208"/>
      <c r="AR112" s="208"/>
      <c r="AS112" s="208"/>
      <c r="AT112" s="208"/>
      <c r="AU112" s="208"/>
      <c r="AV112" s="208"/>
      <c r="AW112" s="208"/>
      <c r="AX112" s="208"/>
      <c r="AY112" s="208"/>
      <c r="AZ112" s="208"/>
      <c r="BA112" s="208"/>
      <c r="BB112" s="208"/>
      <c r="BC112" s="208"/>
      <c r="BD112" s="208"/>
      <c r="BE112" s="208"/>
      <c r="BF112" s="208"/>
      <c r="BG112" s="208"/>
      <c r="BH112" s="208"/>
      <c r="BI112" s="208"/>
      <c r="BJ112" s="208"/>
      <c r="BK112" s="208"/>
      <c r="BL112" s="208"/>
      <c r="BM112" s="208"/>
      <c r="BN112" s="208"/>
      <c r="BO112" s="208"/>
      <c r="BP112" s="208"/>
      <c r="BQ112" s="208"/>
      <c r="BR112" s="208"/>
      <c r="BS112" s="208"/>
      <c r="BT112" s="208"/>
      <c r="BU112" s="208"/>
      <c r="BV112" s="208"/>
      <c r="BW112" s="208"/>
      <c r="BX112" s="208"/>
      <c r="BY112" s="208"/>
      <c r="BZ112" s="208"/>
      <c r="CA112" s="208"/>
      <c r="CB112" s="208"/>
      <c r="CC112" s="208"/>
      <c r="CD112" s="208"/>
      <c r="CE112" s="208"/>
      <c r="CF112" s="208"/>
      <c r="CG112" s="208"/>
      <c r="CH112" s="208"/>
      <c r="CI112" s="208"/>
      <c r="CJ112" s="208"/>
      <c r="CK112" s="208"/>
      <c r="CL112" s="208"/>
      <c r="CM112" s="208"/>
      <c r="CN112" s="208"/>
      <c r="CO112" s="208"/>
      <c r="CP112" s="208"/>
      <c r="CQ112" s="208"/>
      <c r="CR112" s="208"/>
      <c r="CS112" s="208"/>
      <c r="CT112" s="208"/>
      <c r="CU112" s="208"/>
      <c r="CV112" s="208"/>
      <c r="CW112" s="208"/>
      <c r="CX112" s="208"/>
      <c r="CY112" s="208"/>
      <c r="CZ112" s="208"/>
      <c r="DA112" s="208"/>
      <c r="DB112" s="208"/>
      <c r="DC112" s="208"/>
      <c r="DD112" s="208"/>
      <c r="DE112" s="208"/>
      <c r="DF112" s="208"/>
      <c r="DG112" s="208"/>
      <c r="DH112" s="208"/>
      <c r="DI112" s="208"/>
    </row>
    <row r="113" spans="1:113" s="381" customFormat="1" ht="20.100000000000001" customHeight="1" x14ac:dyDescent="0.25">
      <c r="A113" s="378"/>
      <c r="B113" s="378"/>
      <c r="C113" s="378"/>
      <c r="D113" s="378"/>
      <c r="E113" s="378"/>
      <c r="F113" s="378"/>
      <c r="G113" s="378"/>
      <c r="H113" s="378"/>
      <c r="I113" s="378"/>
      <c r="J113" s="378"/>
      <c r="K113" s="378"/>
      <c r="L113" s="378"/>
      <c r="M113" s="378"/>
      <c r="N113" s="378"/>
      <c r="O113" s="378"/>
      <c r="P113" s="378"/>
      <c r="Q113" s="378"/>
      <c r="R113" s="378"/>
      <c r="S113" s="208"/>
      <c r="T113" s="208"/>
      <c r="U113" s="208"/>
      <c r="V113" s="208"/>
      <c r="W113" s="232">
        <f t="shared" si="28"/>
        <v>49</v>
      </c>
      <c r="X113" s="347">
        <f t="shared" si="29"/>
        <v>0</v>
      </c>
      <c r="Y113" s="347">
        <f t="shared" si="30"/>
        <v>0</v>
      </c>
      <c r="Z113" s="347">
        <f t="shared" si="31"/>
        <v>0</v>
      </c>
      <c r="AA113" s="348">
        <f t="shared" si="32"/>
        <v>0</v>
      </c>
      <c r="AB113" s="348">
        <f t="shared" si="33"/>
        <v>0</v>
      </c>
      <c r="AC113" s="347">
        <f t="shared" si="34"/>
        <v>0</v>
      </c>
      <c r="AD113" s="348">
        <f t="shared" si="35"/>
        <v>0</v>
      </c>
      <c r="AE113" s="209"/>
      <c r="AF113" s="209"/>
      <c r="AG113" s="209"/>
      <c r="AH113" s="227">
        <v>49</v>
      </c>
      <c r="AI113" s="209">
        <v>0</v>
      </c>
      <c r="AJ113" s="225">
        <v>0</v>
      </c>
      <c r="AK113" s="209">
        <v>0</v>
      </c>
      <c r="AL113" s="209">
        <f t="shared" si="25"/>
        <v>0</v>
      </c>
      <c r="AM113" s="209">
        <f t="shared" si="26"/>
        <v>0</v>
      </c>
      <c r="AN113" s="209">
        <v>0</v>
      </c>
      <c r="AO113" s="209">
        <f t="shared" si="27"/>
        <v>0</v>
      </c>
      <c r="AP113" s="208"/>
      <c r="AQ113" s="208"/>
      <c r="AR113" s="208"/>
      <c r="AS113" s="208"/>
      <c r="AT113" s="208"/>
      <c r="AU113" s="208"/>
      <c r="AV113" s="208"/>
      <c r="AW113" s="208"/>
      <c r="AX113" s="208"/>
      <c r="AY113" s="208"/>
      <c r="AZ113" s="208"/>
      <c r="BA113" s="208"/>
      <c r="BB113" s="208"/>
      <c r="BC113" s="208"/>
      <c r="BD113" s="208"/>
      <c r="BE113" s="208"/>
      <c r="BF113" s="208"/>
      <c r="BG113" s="208"/>
      <c r="BH113" s="208"/>
      <c r="BI113" s="208"/>
      <c r="BJ113" s="208"/>
      <c r="BK113" s="208"/>
      <c r="BL113" s="208"/>
      <c r="BM113" s="208"/>
      <c r="BN113" s="208"/>
      <c r="BO113" s="208"/>
      <c r="BP113" s="208"/>
      <c r="BQ113" s="208"/>
      <c r="BR113" s="208"/>
      <c r="BS113" s="208"/>
      <c r="BT113" s="208"/>
      <c r="BU113" s="208"/>
      <c r="BV113" s="208"/>
      <c r="BW113" s="208"/>
      <c r="BX113" s="208"/>
      <c r="BY113" s="208"/>
      <c r="BZ113" s="208"/>
      <c r="CA113" s="208"/>
      <c r="CB113" s="208"/>
      <c r="CC113" s="208"/>
      <c r="CD113" s="208"/>
      <c r="CE113" s="208"/>
      <c r="CF113" s="208"/>
      <c r="CG113" s="208"/>
      <c r="CH113" s="208"/>
      <c r="CI113" s="208"/>
      <c r="CJ113" s="208"/>
      <c r="CK113" s="208"/>
      <c r="CL113" s="208"/>
      <c r="CM113" s="208"/>
      <c r="CN113" s="208"/>
      <c r="CO113" s="208"/>
      <c r="CP113" s="208"/>
      <c r="CQ113" s="208"/>
      <c r="CR113" s="208"/>
      <c r="CS113" s="208"/>
      <c r="CT113" s="208"/>
      <c r="CU113" s="208"/>
      <c r="CV113" s="208"/>
      <c r="CW113" s="208"/>
      <c r="CX113" s="208"/>
      <c r="CY113" s="208"/>
      <c r="CZ113" s="208"/>
      <c r="DA113" s="208"/>
      <c r="DB113" s="208"/>
      <c r="DC113" s="208"/>
      <c r="DD113" s="208"/>
      <c r="DE113" s="208"/>
      <c r="DF113" s="208"/>
      <c r="DG113" s="208"/>
      <c r="DH113" s="208"/>
      <c r="DI113" s="208"/>
    </row>
    <row r="114" spans="1:113" s="381" customFormat="1" ht="20.100000000000001" customHeight="1" x14ac:dyDescent="0.25">
      <c r="A114" s="378"/>
      <c r="B114" s="378"/>
      <c r="C114" s="378"/>
      <c r="D114" s="378"/>
      <c r="E114" s="378"/>
      <c r="F114" s="378"/>
      <c r="G114" s="378"/>
      <c r="H114" s="378"/>
      <c r="I114" s="378"/>
      <c r="J114" s="378"/>
      <c r="K114" s="378"/>
      <c r="L114" s="378"/>
      <c r="M114" s="378"/>
      <c r="N114" s="378"/>
      <c r="O114" s="378"/>
      <c r="P114" s="378"/>
      <c r="Q114" s="378"/>
      <c r="R114" s="378"/>
      <c r="S114" s="208"/>
      <c r="T114" s="208"/>
      <c r="U114" s="208"/>
      <c r="V114" s="208"/>
      <c r="W114" s="232">
        <f t="shared" si="28"/>
        <v>50</v>
      </c>
      <c r="X114" s="347">
        <f t="shared" si="29"/>
        <v>0</v>
      </c>
      <c r="Y114" s="347">
        <f t="shared" si="30"/>
        <v>0</v>
      </c>
      <c r="Z114" s="347">
        <f t="shared" si="31"/>
        <v>0</v>
      </c>
      <c r="AA114" s="348">
        <f t="shared" si="32"/>
        <v>0</v>
      </c>
      <c r="AB114" s="348">
        <f t="shared" si="33"/>
        <v>0</v>
      </c>
      <c r="AC114" s="347">
        <f t="shared" si="34"/>
        <v>0</v>
      </c>
      <c r="AD114" s="348">
        <f t="shared" si="35"/>
        <v>0</v>
      </c>
      <c r="AE114" s="209"/>
      <c r="AF114" s="209"/>
      <c r="AG114" s="209"/>
      <c r="AH114" s="227">
        <v>50</v>
      </c>
      <c r="AI114" s="209">
        <v>0</v>
      </c>
      <c r="AJ114" s="225">
        <v>0</v>
      </c>
      <c r="AK114" s="209">
        <v>0</v>
      </c>
      <c r="AL114" s="209">
        <f t="shared" si="25"/>
        <v>0</v>
      </c>
      <c r="AM114" s="209">
        <f t="shared" si="26"/>
        <v>0</v>
      </c>
      <c r="AN114" s="209">
        <v>0</v>
      </c>
      <c r="AO114" s="209">
        <f t="shared" si="27"/>
        <v>0</v>
      </c>
      <c r="AP114" s="208"/>
      <c r="AQ114" s="208"/>
      <c r="AR114" s="208"/>
      <c r="AS114" s="208"/>
      <c r="AT114" s="208"/>
      <c r="AU114" s="208"/>
      <c r="AV114" s="208"/>
      <c r="AW114" s="208"/>
      <c r="AX114" s="208"/>
      <c r="AY114" s="208"/>
      <c r="AZ114" s="208"/>
      <c r="BA114" s="208"/>
      <c r="BB114" s="208"/>
      <c r="BC114" s="208"/>
      <c r="BD114" s="208"/>
      <c r="BE114" s="208"/>
      <c r="BF114" s="208"/>
      <c r="BG114" s="208"/>
      <c r="BH114" s="208"/>
      <c r="BI114" s="208"/>
      <c r="BJ114" s="208"/>
      <c r="BK114" s="208"/>
      <c r="BL114" s="208"/>
      <c r="BM114" s="208"/>
      <c r="BN114" s="208"/>
      <c r="BO114" s="208"/>
      <c r="BP114" s="208"/>
      <c r="BQ114" s="208"/>
      <c r="BR114" s="208"/>
      <c r="BS114" s="208"/>
      <c r="BT114" s="208"/>
      <c r="BU114" s="208"/>
      <c r="BV114" s="208"/>
      <c r="BW114" s="208"/>
      <c r="BX114" s="208"/>
      <c r="BY114" s="208"/>
      <c r="BZ114" s="208"/>
      <c r="CA114" s="208"/>
      <c r="CB114" s="208"/>
      <c r="CC114" s="208"/>
      <c r="CD114" s="208"/>
      <c r="CE114" s="208"/>
      <c r="CF114" s="208"/>
      <c r="CG114" s="208"/>
      <c r="CH114" s="208"/>
      <c r="CI114" s="208"/>
      <c r="CJ114" s="208"/>
      <c r="CK114" s="208"/>
      <c r="CL114" s="208"/>
      <c r="CM114" s="208"/>
      <c r="CN114" s="208"/>
      <c r="CO114" s="208"/>
      <c r="CP114" s="208"/>
      <c r="CQ114" s="208"/>
      <c r="CR114" s="208"/>
      <c r="CS114" s="208"/>
      <c r="CT114" s="208"/>
      <c r="CU114" s="208"/>
      <c r="CV114" s="208"/>
      <c r="CW114" s="208"/>
      <c r="CX114" s="208"/>
      <c r="CY114" s="208"/>
      <c r="CZ114" s="208"/>
      <c r="DA114" s="208"/>
      <c r="DB114" s="208"/>
      <c r="DC114" s="208"/>
      <c r="DD114" s="208"/>
      <c r="DE114" s="208"/>
      <c r="DF114" s="208"/>
      <c r="DG114" s="208"/>
      <c r="DH114" s="208"/>
      <c r="DI114" s="208"/>
    </row>
    <row r="115" spans="1:113" s="381" customFormat="1" ht="20.100000000000001" customHeight="1" x14ac:dyDescent="0.25">
      <c r="A115" s="378"/>
      <c r="B115" s="378"/>
      <c r="C115" s="378"/>
      <c r="D115" s="378"/>
      <c r="E115" s="378"/>
      <c r="F115" s="378"/>
      <c r="G115" s="378"/>
      <c r="H115" s="378"/>
      <c r="I115" s="378"/>
      <c r="J115" s="378"/>
      <c r="K115" s="378"/>
      <c r="L115" s="378"/>
      <c r="M115" s="378"/>
      <c r="N115" s="378"/>
      <c r="O115" s="378"/>
      <c r="P115" s="378"/>
      <c r="Q115" s="378"/>
      <c r="R115" s="378"/>
      <c r="S115" s="208"/>
      <c r="T115" s="208"/>
      <c r="U115" s="208"/>
      <c r="V115" s="208"/>
      <c r="W115" s="232">
        <f t="shared" si="28"/>
        <v>51</v>
      </c>
      <c r="X115" s="347">
        <f t="shared" si="29"/>
        <v>0</v>
      </c>
      <c r="Y115" s="347">
        <f t="shared" si="30"/>
        <v>0</v>
      </c>
      <c r="Z115" s="347">
        <f t="shared" si="31"/>
        <v>0</v>
      </c>
      <c r="AA115" s="348">
        <f t="shared" si="32"/>
        <v>0</v>
      </c>
      <c r="AB115" s="348">
        <f t="shared" si="33"/>
        <v>0</v>
      </c>
      <c r="AC115" s="347">
        <f t="shared" si="34"/>
        <v>0</v>
      </c>
      <c r="AD115" s="348">
        <f t="shared" si="35"/>
        <v>0</v>
      </c>
      <c r="AE115" s="209"/>
      <c r="AF115" s="209"/>
      <c r="AG115" s="209"/>
      <c r="AH115" s="227">
        <v>51</v>
      </c>
      <c r="AI115" s="209">
        <v>0</v>
      </c>
      <c r="AJ115" s="225">
        <v>0</v>
      </c>
      <c r="AK115" s="209">
        <v>0</v>
      </c>
      <c r="AL115" s="209">
        <f t="shared" si="25"/>
        <v>0</v>
      </c>
      <c r="AM115" s="209">
        <f t="shared" si="26"/>
        <v>0</v>
      </c>
      <c r="AN115" s="209">
        <v>0</v>
      </c>
      <c r="AO115" s="209">
        <f t="shared" si="27"/>
        <v>0</v>
      </c>
      <c r="AP115" s="208"/>
      <c r="AQ115" s="208"/>
      <c r="AR115" s="208"/>
      <c r="AS115" s="208"/>
      <c r="AT115" s="208"/>
      <c r="AU115" s="208"/>
      <c r="AV115" s="208"/>
      <c r="AW115" s="208"/>
      <c r="AX115" s="208"/>
      <c r="AY115" s="208"/>
      <c r="AZ115" s="208"/>
      <c r="BA115" s="208"/>
      <c r="BB115" s="208"/>
      <c r="BC115" s="208"/>
      <c r="BD115" s="208"/>
      <c r="BE115" s="208"/>
      <c r="BF115" s="208"/>
      <c r="BG115" s="208"/>
      <c r="BH115" s="208"/>
      <c r="BI115" s="208"/>
      <c r="BJ115" s="208"/>
      <c r="BK115" s="208"/>
      <c r="BL115" s="208"/>
      <c r="BM115" s="208"/>
      <c r="BN115" s="208"/>
      <c r="BO115" s="208"/>
      <c r="BP115" s="208"/>
      <c r="BQ115" s="208"/>
      <c r="BR115" s="208"/>
      <c r="BS115" s="208"/>
      <c r="BT115" s="208"/>
      <c r="BU115" s="208"/>
      <c r="BV115" s="208"/>
      <c r="BW115" s="208"/>
      <c r="BX115" s="208"/>
      <c r="BY115" s="208"/>
      <c r="BZ115" s="208"/>
      <c r="CA115" s="208"/>
      <c r="CB115" s="208"/>
      <c r="CC115" s="208"/>
      <c r="CD115" s="208"/>
      <c r="CE115" s="208"/>
      <c r="CF115" s="208"/>
      <c r="CG115" s="208"/>
      <c r="CH115" s="208"/>
      <c r="CI115" s="208"/>
      <c r="CJ115" s="208"/>
      <c r="CK115" s="208"/>
      <c r="CL115" s="208"/>
      <c r="CM115" s="208"/>
      <c r="CN115" s="208"/>
      <c r="CO115" s="208"/>
      <c r="CP115" s="208"/>
      <c r="CQ115" s="208"/>
      <c r="CR115" s="208"/>
      <c r="CS115" s="208"/>
      <c r="CT115" s="208"/>
      <c r="CU115" s="208"/>
      <c r="CV115" s="208"/>
      <c r="CW115" s="208"/>
      <c r="CX115" s="208"/>
      <c r="CY115" s="208"/>
      <c r="CZ115" s="208"/>
      <c r="DA115" s="208"/>
      <c r="DB115" s="208"/>
      <c r="DC115" s="208"/>
      <c r="DD115" s="208"/>
      <c r="DE115" s="208"/>
      <c r="DF115" s="208"/>
      <c r="DG115" s="208"/>
      <c r="DH115" s="208"/>
      <c r="DI115" s="208"/>
    </row>
    <row r="116" spans="1:113" s="381" customFormat="1" ht="20.100000000000001" customHeight="1" x14ac:dyDescent="0.25">
      <c r="A116" s="378"/>
      <c r="B116" s="378"/>
      <c r="C116" s="378"/>
      <c r="D116" s="378"/>
      <c r="E116" s="378"/>
      <c r="F116" s="378"/>
      <c r="G116" s="378"/>
      <c r="H116" s="378"/>
      <c r="I116" s="378"/>
      <c r="J116" s="378"/>
      <c r="K116" s="378"/>
      <c r="L116" s="378"/>
      <c r="M116" s="378"/>
      <c r="N116" s="378"/>
      <c r="O116" s="378"/>
      <c r="P116" s="378"/>
      <c r="Q116" s="378"/>
      <c r="R116" s="378"/>
      <c r="S116" s="208"/>
      <c r="T116" s="208"/>
      <c r="U116" s="208"/>
      <c r="V116" s="208"/>
      <c r="W116" s="232">
        <f t="shared" si="28"/>
        <v>52</v>
      </c>
      <c r="X116" s="347">
        <f t="shared" si="29"/>
        <v>0</v>
      </c>
      <c r="Y116" s="347">
        <f t="shared" si="30"/>
        <v>0</v>
      </c>
      <c r="Z116" s="347">
        <f t="shared" si="31"/>
        <v>0</v>
      </c>
      <c r="AA116" s="348">
        <f t="shared" si="32"/>
        <v>0</v>
      </c>
      <c r="AB116" s="348">
        <f t="shared" si="33"/>
        <v>0</v>
      </c>
      <c r="AC116" s="347">
        <f t="shared" si="34"/>
        <v>0</v>
      </c>
      <c r="AD116" s="348">
        <f t="shared" si="35"/>
        <v>0</v>
      </c>
      <c r="AE116" s="209"/>
      <c r="AF116" s="209"/>
      <c r="AG116" s="209"/>
      <c r="AH116" s="227">
        <v>52</v>
      </c>
      <c r="AI116" s="209">
        <v>0</v>
      </c>
      <c r="AJ116" s="225">
        <v>0</v>
      </c>
      <c r="AK116" s="209">
        <v>0</v>
      </c>
      <c r="AL116" s="209">
        <f t="shared" si="25"/>
        <v>0</v>
      </c>
      <c r="AM116" s="209">
        <f t="shared" si="26"/>
        <v>0</v>
      </c>
      <c r="AN116" s="209">
        <v>0</v>
      </c>
      <c r="AO116" s="209">
        <f t="shared" si="27"/>
        <v>0</v>
      </c>
      <c r="AP116" s="208"/>
      <c r="AQ116" s="208"/>
      <c r="AR116" s="208"/>
      <c r="AS116" s="208"/>
      <c r="AT116" s="208"/>
      <c r="AU116" s="208"/>
      <c r="AV116" s="208"/>
      <c r="AW116" s="208"/>
      <c r="AX116" s="208"/>
      <c r="AY116" s="208"/>
      <c r="AZ116" s="208"/>
      <c r="BA116" s="208"/>
      <c r="BB116" s="208"/>
      <c r="BC116" s="208"/>
      <c r="BD116" s="208"/>
      <c r="BE116" s="208"/>
      <c r="BF116" s="208"/>
      <c r="BG116" s="208"/>
      <c r="BH116" s="208"/>
      <c r="BI116" s="208"/>
      <c r="BJ116" s="208"/>
      <c r="BK116" s="208"/>
      <c r="BL116" s="208"/>
      <c r="BM116" s="208"/>
      <c r="BN116" s="208"/>
      <c r="BO116" s="208"/>
      <c r="BP116" s="208"/>
      <c r="BQ116" s="208"/>
      <c r="BR116" s="208"/>
      <c r="BS116" s="208"/>
      <c r="BT116" s="208"/>
      <c r="BU116" s="208"/>
      <c r="BV116" s="208"/>
      <c r="BW116" s="208"/>
      <c r="BX116" s="208"/>
      <c r="BY116" s="208"/>
      <c r="BZ116" s="208"/>
      <c r="CA116" s="208"/>
      <c r="CB116" s="208"/>
      <c r="CC116" s="208"/>
      <c r="CD116" s="208"/>
      <c r="CE116" s="208"/>
      <c r="CF116" s="208"/>
      <c r="CG116" s="208"/>
      <c r="CH116" s="208"/>
      <c r="CI116" s="208"/>
      <c r="CJ116" s="208"/>
      <c r="CK116" s="208"/>
      <c r="CL116" s="208"/>
      <c r="CM116" s="208"/>
      <c r="CN116" s="208"/>
      <c r="CO116" s="208"/>
      <c r="CP116" s="208"/>
      <c r="CQ116" s="208"/>
      <c r="CR116" s="208"/>
      <c r="CS116" s="208"/>
      <c r="CT116" s="208"/>
      <c r="CU116" s="208"/>
      <c r="CV116" s="208"/>
      <c r="CW116" s="208"/>
      <c r="CX116" s="208"/>
      <c r="CY116" s="208"/>
      <c r="CZ116" s="208"/>
      <c r="DA116" s="208"/>
      <c r="DB116" s="208"/>
      <c r="DC116" s="208"/>
      <c r="DD116" s="208"/>
      <c r="DE116" s="208"/>
      <c r="DF116" s="208"/>
      <c r="DG116" s="208"/>
      <c r="DH116" s="208"/>
      <c r="DI116" s="208"/>
    </row>
    <row r="117" spans="1:113" s="381" customFormat="1" ht="20.100000000000001" customHeight="1" x14ac:dyDescent="0.25">
      <c r="A117" s="378"/>
      <c r="B117" s="378"/>
      <c r="C117" s="378"/>
      <c r="D117" s="378"/>
      <c r="E117" s="378"/>
      <c r="F117" s="378"/>
      <c r="G117" s="378"/>
      <c r="H117" s="378"/>
      <c r="I117" s="378"/>
      <c r="J117" s="378"/>
      <c r="K117" s="378"/>
      <c r="L117" s="378"/>
      <c r="M117" s="378"/>
      <c r="N117" s="378"/>
      <c r="O117" s="378"/>
      <c r="P117" s="378"/>
      <c r="Q117" s="378"/>
      <c r="R117" s="378"/>
      <c r="S117" s="208"/>
      <c r="T117" s="208"/>
      <c r="U117" s="208"/>
      <c r="V117" s="208"/>
      <c r="W117" s="232">
        <f t="shared" si="28"/>
        <v>53</v>
      </c>
      <c r="X117" s="347">
        <f t="shared" si="29"/>
        <v>0</v>
      </c>
      <c r="Y117" s="347">
        <f t="shared" si="30"/>
        <v>0</v>
      </c>
      <c r="Z117" s="347">
        <f t="shared" si="31"/>
        <v>0</v>
      </c>
      <c r="AA117" s="348">
        <f t="shared" si="32"/>
        <v>0</v>
      </c>
      <c r="AB117" s="348">
        <f t="shared" si="33"/>
        <v>0</v>
      </c>
      <c r="AC117" s="347">
        <f t="shared" si="34"/>
        <v>0</v>
      </c>
      <c r="AD117" s="348">
        <f t="shared" si="35"/>
        <v>0</v>
      </c>
      <c r="AE117" s="209"/>
      <c r="AF117" s="209"/>
      <c r="AG117" s="209"/>
      <c r="AH117" s="227">
        <v>53</v>
      </c>
      <c r="AI117" s="209">
        <v>0</v>
      </c>
      <c r="AJ117" s="225">
        <v>0</v>
      </c>
      <c r="AK117" s="209">
        <v>0</v>
      </c>
      <c r="AL117" s="209">
        <f t="shared" si="25"/>
        <v>0</v>
      </c>
      <c r="AM117" s="209">
        <f t="shared" si="26"/>
        <v>0</v>
      </c>
      <c r="AN117" s="209">
        <v>0</v>
      </c>
      <c r="AO117" s="209">
        <f t="shared" si="27"/>
        <v>0</v>
      </c>
      <c r="AP117" s="208"/>
      <c r="AQ117" s="208"/>
      <c r="AR117" s="208"/>
      <c r="AS117" s="208"/>
      <c r="AT117" s="208"/>
      <c r="AU117" s="208"/>
      <c r="AV117" s="208"/>
      <c r="AW117" s="208"/>
      <c r="AX117" s="208"/>
      <c r="AY117" s="208"/>
      <c r="AZ117" s="208"/>
      <c r="BA117" s="208"/>
      <c r="BB117" s="208"/>
      <c r="BC117" s="208"/>
      <c r="BD117" s="208"/>
      <c r="BE117" s="208"/>
      <c r="BF117" s="208"/>
      <c r="BG117" s="208"/>
      <c r="BH117" s="208"/>
      <c r="BI117" s="208"/>
      <c r="BJ117" s="208"/>
      <c r="BK117" s="208"/>
      <c r="BL117" s="208"/>
      <c r="BM117" s="208"/>
      <c r="BN117" s="208"/>
      <c r="BO117" s="208"/>
      <c r="BP117" s="208"/>
      <c r="BQ117" s="208"/>
      <c r="BR117" s="208"/>
      <c r="BS117" s="208"/>
      <c r="BT117" s="208"/>
      <c r="BU117" s="208"/>
      <c r="BV117" s="208"/>
      <c r="BW117" s="208"/>
      <c r="BX117" s="208"/>
      <c r="BY117" s="208"/>
      <c r="BZ117" s="208"/>
      <c r="CA117" s="208"/>
      <c r="CB117" s="208"/>
      <c r="CC117" s="208"/>
      <c r="CD117" s="208"/>
      <c r="CE117" s="208"/>
      <c r="CF117" s="208"/>
      <c r="CG117" s="208"/>
      <c r="CH117" s="208"/>
      <c r="CI117" s="208"/>
      <c r="CJ117" s="208"/>
      <c r="CK117" s="208"/>
      <c r="CL117" s="208"/>
      <c r="CM117" s="208"/>
      <c r="CN117" s="208"/>
      <c r="CO117" s="208"/>
      <c r="CP117" s="208"/>
      <c r="CQ117" s="208"/>
      <c r="CR117" s="208"/>
      <c r="CS117" s="208"/>
      <c r="CT117" s="208"/>
      <c r="CU117" s="208"/>
      <c r="CV117" s="208"/>
      <c r="CW117" s="208"/>
      <c r="CX117" s="208"/>
      <c r="CY117" s="208"/>
      <c r="CZ117" s="208"/>
      <c r="DA117" s="208"/>
      <c r="DB117" s="208"/>
      <c r="DC117" s="208"/>
      <c r="DD117" s="208"/>
      <c r="DE117" s="208"/>
      <c r="DF117" s="208"/>
      <c r="DG117" s="208"/>
      <c r="DH117" s="208"/>
      <c r="DI117" s="208"/>
    </row>
    <row r="118" spans="1:113" s="381" customFormat="1" ht="20.100000000000001" customHeight="1" x14ac:dyDescent="0.25">
      <c r="A118" s="378"/>
      <c r="B118" s="378"/>
      <c r="C118" s="378"/>
      <c r="D118" s="378"/>
      <c r="E118" s="378"/>
      <c r="F118" s="378"/>
      <c r="G118" s="378"/>
      <c r="H118" s="378"/>
      <c r="I118" s="378"/>
      <c r="J118" s="378"/>
      <c r="K118" s="378"/>
      <c r="L118" s="378"/>
      <c r="M118" s="378"/>
      <c r="N118" s="378"/>
      <c r="O118" s="378"/>
      <c r="P118" s="378"/>
      <c r="Q118" s="378"/>
      <c r="R118" s="378"/>
      <c r="S118" s="208"/>
      <c r="T118" s="208"/>
      <c r="U118" s="208"/>
      <c r="V118" s="208"/>
      <c r="W118" s="232">
        <f t="shared" si="28"/>
        <v>54</v>
      </c>
      <c r="X118" s="347">
        <f t="shared" si="29"/>
        <v>0</v>
      </c>
      <c r="Y118" s="347">
        <f t="shared" si="30"/>
        <v>0</v>
      </c>
      <c r="Z118" s="347">
        <f t="shared" si="31"/>
        <v>0</v>
      </c>
      <c r="AA118" s="348">
        <f t="shared" si="32"/>
        <v>0</v>
      </c>
      <c r="AB118" s="348">
        <f t="shared" si="33"/>
        <v>0</v>
      </c>
      <c r="AC118" s="347">
        <f t="shared" si="34"/>
        <v>0</v>
      </c>
      <c r="AD118" s="348">
        <f t="shared" si="35"/>
        <v>0</v>
      </c>
      <c r="AE118" s="209"/>
      <c r="AF118" s="209"/>
      <c r="AG118" s="209"/>
      <c r="AH118" s="227">
        <v>54</v>
      </c>
      <c r="AI118" s="209">
        <v>0</v>
      </c>
      <c r="AJ118" s="225">
        <v>0</v>
      </c>
      <c r="AK118" s="209">
        <v>0</v>
      </c>
      <c r="AL118" s="209">
        <f t="shared" si="25"/>
        <v>0</v>
      </c>
      <c r="AM118" s="209">
        <f t="shared" si="26"/>
        <v>0</v>
      </c>
      <c r="AN118" s="209">
        <v>0</v>
      </c>
      <c r="AO118" s="209">
        <f t="shared" si="27"/>
        <v>0</v>
      </c>
      <c r="AP118" s="208"/>
      <c r="AQ118" s="208"/>
      <c r="AR118" s="208"/>
      <c r="AS118" s="208"/>
      <c r="AT118" s="208"/>
      <c r="AU118" s="208"/>
      <c r="AV118" s="208"/>
      <c r="AW118" s="208"/>
      <c r="AX118" s="208"/>
      <c r="AY118" s="208"/>
      <c r="AZ118" s="208"/>
      <c r="BA118" s="208"/>
      <c r="BB118" s="208"/>
      <c r="BC118" s="208"/>
      <c r="BD118" s="208"/>
      <c r="BE118" s="208"/>
      <c r="BF118" s="208"/>
      <c r="BG118" s="208"/>
      <c r="BH118" s="208"/>
      <c r="BI118" s="208"/>
      <c r="BJ118" s="208"/>
      <c r="BK118" s="208"/>
      <c r="BL118" s="208"/>
      <c r="BM118" s="208"/>
      <c r="BN118" s="208"/>
      <c r="BO118" s="208"/>
      <c r="BP118" s="208"/>
      <c r="BQ118" s="208"/>
      <c r="BR118" s="208"/>
      <c r="BS118" s="208"/>
      <c r="BT118" s="208"/>
      <c r="BU118" s="208"/>
      <c r="BV118" s="208"/>
      <c r="BW118" s="208"/>
      <c r="BX118" s="208"/>
      <c r="BY118" s="208"/>
      <c r="BZ118" s="208"/>
      <c r="CA118" s="208"/>
      <c r="CB118" s="208"/>
      <c r="CC118" s="208"/>
      <c r="CD118" s="208"/>
      <c r="CE118" s="208"/>
      <c r="CF118" s="208"/>
      <c r="CG118" s="208"/>
      <c r="CH118" s="208"/>
      <c r="CI118" s="208"/>
      <c r="CJ118" s="208"/>
      <c r="CK118" s="208"/>
      <c r="CL118" s="208"/>
      <c r="CM118" s="208"/>
      <c r="CN118" s="208"/>
      <c r="CO118" s="208"/>
      <c r="CP118" s="208"/>
      <c r="CQ118" s="208"/>
      <c r="CR118" s="208"/>
      <c r="CS118" s="208"/>
      <c r="CT118" s="208"/>
      <c r="CU118" s="208"/>
      <c r="CV118" s="208"/>
      <c r="CW118" s="208"/>
      <c r="CX118" s="208"/>
      <c r="CY118" s="208"/>
      <c r="CZ118" s="208"/>
      <c r="DA118" s="208"/>
      <c r="DB118" s="208"/>
      <c r="DC118" s="208"/>
      <c r="DD118" s="208"/>
      <c r="DE118" s="208"/>
      <c r="DF118" s="208"/>
      <c r="DG118" s="208"/>
      <c r="DH118" s="208"/>
      <c r="DI118" s="208"/>
    </row>
    <row r="119" spans="1:113" ht="20.100000000000001" customHeight="1" x14ac:dyDescent="0.25">
      <c r="W119" s="232">
        <f t="shared" si="28"/>
        <v>55</v>
      </c>
      <c r="X119" s="347">
        <f t="shared" si="29"/>
        <v>0</v>
      </c>
      <c r="Y119" s="347">
        <f t="shared" si="30"/>
        <v>0</v>
      </c>
      <c r="Z119" s="347">
        <f t="shared" si="31"/>
        <v>0</v>
      </c>
      <c r="AA119" s="348">
        <f t="shared" si="32"/>
        <v>0</v>
      </c>
      <c r="AB119" s="348">
        <f t="shared" si="33"/>
        <v>0</v>
      </c>
      <c r="AC119" s="347">
        <f t="shared" si="34"/>
        <v>0</v>
      </c>
      <c r="AD119" s="348">
        <f t="shared" si="35"/>
        <v>0</v>
      </c>
      <c r="AH119" s="227">
        <v>55</v>
      </c>
      <c r="AI119" s="209">
        <v>0</v>
      </c>
      <c r="AJ119" s="225">
        <v>0</v>
      </c>
      <c r="AK119" s="209">
        <v>0</v>
      </c>
      <c r="AL119" s="209">
        <f t="shared" si="25"/>
        <v>0</v>
      </c>
      <c r="AM119" s="209">
        <f t="shared" si="26"/>
        <v>0</v>
      </c>
      <c r="AN119" s="209">
        <v>0</v>
      </c>
      <c r="AO119" s="209">
        <f t="shared" si="27"/>
        <v>0</v>
      </c>
    </row>
    <row r="120" spans="1:113" ht="20.100000000000001" customHeight="1" x14ac:dyDescent="0.25">
      <c r="W120" s="232">
        <f t="shared" si="28"/>
        <v>56</v>
      </c>
      <c r="X120" s="347">
        <f t="shared" si="29"/>
        <v>0</v>
      </c>
      <c r="Y120" s="347">
        <f t="shared" si="30"/>
        <v>0</v>
      </c>
      <c r="Z120" s="347">
        <f t="shared" si="31"/>
        <v>0</v>
      </c>
      <c r="AA120" s="348">
        <f t="shared" si="32"/>
        <v>0</v>
      </c>
      <c r="AB120" s="348">
        <f t="shared" si="33"/>
        <v>0</v>
      </c>
      <c r="AC120" s="347">
        <f t="shared" si="34"/>
        <v>0</v>
      </c>
      <c r="AD120" s="348">
        <f t="shared" si="35"/>
        <v>0</v>
      </c>
      <c r="AH120" s="227">
        <v>56</v>
      </c>
      <c r="AI120" s="209">
        <v>0</v>
      </c>
      <c r="AJ120" s="225">
        <v>0</v>
      </c>
      <c r="AK120" s="209">
        <v>0</v>
      </c>
      <c r="AL120" s="209">
        <f t="shared" si="25"/>
        <v>0</v>
      </c>
      <c r="AM120" s="209">
        <f t="shared" si="26"/>
        <v>0</v>
      </c>
      <c r="AN120" s="209">
        <v>0</v>
      </c>
      <c r="AO120" s="209">
        <f t="shared" si="27"/>
        <v>0</v>
      </c>
    </row>
    <row r="121" spans="1:113" ht="20.100000000000001" customHeight="1" x14ac:dyDescent="0.25">
      <c r="W121" s="232">
        <f t="shared" si="28"/>
        <v>57</v>
      </c>
      <c r="X121" s="347">
        <f t="shared" si="29"/>
        <v>0</v>
      </c>
      <c r="Y121" s="347">
        <f t="shared" si="30"/>
        <v>0</v>
      </c>
      <c r="Z121" s="347">
        <f t="shared" si="31"/>
        <v>0</v>
      </c>
      <c r="AA121" s="348">
        <f t="shared" si="32"/>
        <v>0</v>
      </c>
      <c r="AB121" s="348">
        <f t="shared" si="33"/>
        <v>0</v>
      </c>
      <c r="AC121" s="347">
        <f t="shared" si="34"/>
        <v>0</v>
      </c>
      <c r="AD121" s="348">
        <f t="shared" si="35"/>
        <v>0</v>
      </c>
      <c r="AH121" s="227">
        <v>57</v>
      </c>
      <c r="AI121" s="209">
        <v>0</v>
      </c>
      <c r="AJ121" s="225">
        <v>0</v>
      </c>
      <c r="AK121" s="209">
        <v>0</v>
      </c>
      <c r="AL121" s="209">
        <f t="shared" si="25"/>
        <v>0</v>
      </c>
      <c r="AM121" s="209">
        <f t="shared" si="26"/>
        <v>0</v>
      </c>
      <c r="AN121" s="209">
        <v>0</v>
      </c>
      <c r="AO121" s="209">
        <f t="shared" si="27"/>
        <v>0</v>
      </c>
    </row>
    <row r="122" spans="1:113" ht="20.100000000000001" customHeight="1" x14ac:dyDescent="0.25">
      <c r="W122" s="232">
        <f t="shared" si="28"/>
        <v>58</v>
      </c>
      <c r="X122" s="347">
        <f t="shared" si="29"/>
        <v>0</v>
      </c>
      <c r="Y122" s="347">
        <f t="shared" si="30"/>
        <v>0</v>
      </c>
      <c r="Z122" s="347">
        <f t="shared" si="31"/>
        <v>0</v>
      </c>
      <c r="AA122" s="348">
        <f t="shared" si="32"/>
        <v>0</v>
      </c>
      <c r="AB122" s="348">
        <f t="shared" si="33"/>
        <v>0</v>
      </c>
      <c r="AC122" s="347">
        <f t="shared" si="34"/>
        <v>0</v>
      </c>
      <c r="AD122" s="348">
        <f t="shared" si="35"/>
        <v>0</v>
      </c>
      <c r="AH122" s="227">
        <v>58</v>
      </c>
      <c r="AI122" s="209">
        <v>0</v>
      </c>
      <c r="AJ122" s="225">
        <v>0</v>
      </c>
      <c r="AK122" s="209">
        <v>0</v>
      </c>
      <c r="AL122" s="209">
        <f t="shared" si="25"/>
        <v>0</v>
      </c>
      <c r="AM122" s="209">
        <f t="shared" si="26"/>
        <v>0</v>
      </c>
      <c r="AN122" s="209">
        <v>0</v>
      </c>
      <c r="AO122" s="209">
        <f t="shared" si="27"/>
        <v>0</v>
      </c>
    </row>
    <row r="123" spans="1:113" ht="20.100000000000001" customHeight="1" x14ac:dyDescent="0.25">
      <c r="W123" s="232">
        <f t="shared" si="28"/>
        <v>59</v>
      </c>
      <c r="X123" s="347">
        <f t="shared" si="29"/>
        <v>0</v>
      </c>
      <c r="Y123" s="347">
        <f t="shared" si="30"/>
        <v>0</v>
      </c>
      <c r="Z123" s="347">
        <f t="shared" si="31"/>
        <v>0</v>
      </c>
      <c r="AA123" s="348">
        <f t="shared" si="32"/>
        <v>0</v>
      </c>
      <c r="AB123" s="348">
        <f t="shared" si="33"/>
        <v>0</v>
      </c>
      <c r="AC123" s="347">
        <f t="shared" si="34"/>
        <v>0</v>
      </c>
      <c r="AD123" s="348">
        <f t="shared" si="35"/>
        <v>0</v>
      </c>
      <c r="AH123" s="227">
        <v>59</v>
      </c>
      <c r="AI123" s="209">
        <v>0</v>
      </c>
      <c r="AJ123" s="225">
        <v>0</v>
      </c>
      <c r="AK123" s="209">
        <v>0</v>
      </c>
      <c r="AL123" s="209">
        <f t="shared" si="25"/>
        <v>0</v>
      </c>
      <c r="AM123" s="209">
        <f t="shared" si="26"/>
        <v>0</v>
      </c>
      <c r="AN123" s="209">
        <v>0</v>
      </c>
      <c r="AO123" s="209">
        <f t="shared" si="27"/>
        <v>0</v>
      </c>
    </row>
    <row r="124" spans="1:113" ht="20.100000000000001" customHeight="1" x14ac:dyDescent="0.25">
      <c r="W124" s="232">
        <f t="shared" si="28"/>
        <v>60</v>
      </c>
      <c r="X124" s="347">
        <f t="shared" si="29"/>
        <v>0</v>
      </c>
      <c r="Y124" s="347">
        <f t="shared" si="30"/>
        <v>0</v>
      </c>
      <c r="Z124" s="347">
        <f t="shared" si="31"/>
        <v>0</v>
      </c>
      <c r="AA124" s="348">
        <f t="shared" si="32"/>
        <v>0</v>
      </c>
      <c r="AB124" s="348">
        <f t="shared" si="33"/>
        <v>0</v>
      </c>
      <c r="AC124" s="347">
        <f t="shared" si="34"/>
        <v>0</v>
      </c>
      <c r="AD124" s="348">
        <f t="shared" si="35"/>
        <v>0</v>
      </c>
      <c r="AH124" s="227">
        <v>60</v>
      </c>
      <c r="AI124" s="209">
        <v>0</v>
      </c>
      <c r="AJ124" s="225">
        <v>0</v>
      </c>
      <c r="AK124" s="209">
        <v>0</v>
      </c>
      <c r="AL124" s="209">
        <f t="shared" si="25"/>
        <v>0</v>
      </c>
      <c r="AM124" s="209">
        <f t="shared" si="26"/>
        <v>0</v>
      </c>
      <c r="AN124" s="209">
        <v>0</v>
      </c>
      <c r="AO124" s="209">
        <f t="shared" si="27"/>
        <v>0</v>
      </c>
    </row>
    <row r="125" spans="1:113" ht="20.100000000000001" customHeight="1" x14ac:dyDescent="0.25">
      <c r="W125" s="232">
        <f t="shared" si="28"/>
        <v>61</v>
      </c>
      <c r="X125" s="347">
        <f t="shared" si="29"/>
        <v>0</v>
      </c>
      <c r="Y125" s="347">
        <f t="shared" si="30"/>
        <v>0</v>
      </c>
      <c r="Z125" s="347">
        <f t="shared" si="31"/>
        <v>0</v>
      </c>
      <c r="AA125" s="348">
        <f t="shared" si="32"/>
        <v>0</v>
      </c>
      <c r="AB125" s="348">
        <f t="shared" si="33"/>
        <v>0</v>
      </c>
      <c r="AC125" s="347">
        <f t="shared" si="34"/>
        <v>0</v>
      </c>
      <c r="AD125" s="348">
        <f t="shared" si="35"/>
        <v>0</v>
      </c>
      <c r="AH125" s="227">
        <v>61</v>
      </c>
      <c r="AI125" s="209">
        <v>0</v>
      </c>
      <c r="AJ125" s="225">
        <v>0</v>
      </c>
      <c r="AK125" s="209">
        <v>0</v>
      </c>
      <c r="AL125" s="209">
        <f t="shared" si="25"/>
        <v>0</v>
      </c>
      <c r="AM125" s="209">
        <f t="shared" si="26"/>
        <v>0</v>
      </c>
      <c r="AN125" s="209">
        <v>0</v>
      </c>
      <c r="AO125" s="209">
        <f t="shared" si="27"/>
        <v>0</v>
      </c>
    </row>
    <row r="126" spans="1:113" ht="20.100000000000001" customHeight="1" x14ac:dyDescent="0.25">
      <c r="W126" s="232">
        <f t="shared" si="28"/>
        <v>62</v>
      </c>
      <c r="X126" s="347">
        <f t="shared" si="29"/>
        <v>0</v>
      </c>
      <c r="Y126" s="347">
        <f t="shared" si="30"/>
        <v>0</v>
      </c>
      <c r="Z126" s="347">
        <f t="shared" si="31"/>
        <v>0</v>
      </c>
      <c r="AA126" s="348">
        <f t="shared" si="32"/>
        <v>0</v>
      </c>
      <c r="AB126" s="348">
        <f t="shared" si="33"/>
        <v>0</v>
      </c>
      <c r="AC126" s="347">
        <f t="shared" si="34"/>
        <v>0</v>
      </c>
      <c r="AD126" s="348">
        <f t="shared" si="35"/>
        <v>0</v>
      </c>
      <c r="AH126" s="227">
        <v>62</v>
      </c>
      <c r="AI126" s="209">
        <v>0</v>
      </c>
      <c r="AJ126" s="225">
        <v>0</v>
      </c>
      <c r="AK126" s="209">
        <v>0</v>
      </c>
      <c r="AL126" s="209">
        <f t="shared" si="25"/>
        <v>0</v>
      </c>
      <c r="AM126" s="209">
        <f t="shared" si="26"/>
        <v>0</v>
      </c>
      <c r="AN126" s="209">
        <v>0</v>
      </c>
      <c r="AO126" s="209">
        <f t="shared" si="27"/>
        <v>0</v>
      </c>
    </row>
    <row r="127" spans="1:113" ht="20.100000000000001" customHeight="1" x14ac:dyDescent="0.25">
      <c r="W127" s="232">
        <f t="shared" si="28"/>
        <v>63</v>
      </c>
      <c r="X127" s="347">
        <f t="shared" si="29"/>
        <v>0</v>
      </c>
      <c r="Y127" s="347">
        <f t="shared" si="30"/>
        <v>0</v>
      </c>
      <c r="Z127" s="347">
        <f t="shared" si="31"/>
        <v>0</v>
      </c>
      <c r="AA127" s="348">
        <f t="shared" si="32"/>
        <v>0</v>
      </c>
      <c r="AB127" s="348">
        <f t="shared" si="33"/>
        <v>0</v>
      </c>
      <c r="AC127" s="347">
        <f t="shared" si="34"/>
        <v>0</v>
      </c>
      <c r="AD127" s="348">
        <f t="shared" si="35"/>
        <v>0</v>
      </c>
      <c r="AH127" s="227">
        <v>63</v>
      </c>
      <c r="AI127" s="209">
        <v>0</v>
      </c>
      <c r="AJ127" s="225">
        <v>0</v>
      </c>
      <c r="AK127" s="209">
        <v>0</v>
      </c>
      <c r="AL127" s="209">
        <f t="shared" si="25"/>
        <v>0</v>
      </c>
      <c r="AM127" s="209">
        <f t="shared" si="26"/>
        <v>0</v>
      </c>
      <c r="AN127" s="209">
        <v>0</v>
      </c>
      <c r="AO127" s="209">
        <f t="shared" si="27"/>
        <v>0</v>
      </c>
    </row>
    <row r="128" spans="1:113" ht="20.100000000000001" customHeight="1" x14ac:dyDescent="0.25">
      <c r="W128" s="232">
        <f t="shared" si="28"/>
        <v>64</v>
      </c>
      <c r="X128" s="347">
        <f t="shared" si="29"/>
        <v>0</v>
      </c>
      <c r="Y128" s="347">
        <f t="shared" si="30"/>
        <v>0</v>
      </c>
      <c r="Z128" s="347">
        <f t="shared" si="31"/>
        <v>0</v>
      </c>
      <c r="AA128" s="348">
        <f t="shared" si="32"/>
        <v>0</v>
      </c>
      <c r="AB128" s="348">
        <f t="shared" si="33"/>
        <v>0</v>
      </c>
      <c r="AC128" s="347">
        <f t="shared" si="34"/>
        <v>0</v>
      </c>
      <c r="AD128" s="348">
        <f t="shared" si="35"/>
        <v>0</v>
      </c>
      <c r="AH128" s="227">
        <v>64</v>
      </c>
      <c r="AI128" s="209">
        <v>0</v>
      </c>
      <c r="AJ128" s="225">
        <v>0</v>
      </c>
      <c r="AK128" s="209">
        <v>0</v>
      </c>
      <c r="AL128" s="209">
        <f t="shared" ref="AL128:AL144" si="36">AN128</f>
        <v>0</v>
      </c>
      <c r="AM128" s="209">
        <f t="shared" ref="AM128:AM144" si="37">AK128</f>
        <v>0</v>
      </c>
      <c r="AN128" s="209">
        <v>0</v>
      </c>
      <c r="AO128" s="209">
        <f t="shared" ref="AO128:AO144" si="38">AI128</f>
        <v>0</v>
      </c>
    </row>
    <row r="129" spans="1:41" ht="20.100000000000001" customHeight="1" x14ac:dyDescent="0.25">
      <c r="W129" s="232">
        <f t="shared" ref="W129:W144" si="39">AH129</f>
        <v>65</v>
      </c>
      <c r="X129" s="347">
        <f t="shared" ref="X129:X144" si="40">AI129/100</f>
        <v>0</v>
      </c>
      <c r="Y129" s="347">
        <f t="shared" ref="Y129:Y144" si="41">AJ129/100</f>
        <v>0</v>
      </c>
      <c r="Z129" s="347">
        <f t="shared" ref="Z129:Z144" si="42">AK129/100</f>
        <v>0</v>
      </c>
      <c r="AA129" s="348">
        <f t="shared" ref="AA129:AA144" si="43">AC129</f>
        <v>0</v>
      </c>
      <c r="AB129" s="348">
        <f t="shared" ref="AB129:AB144" si="44">Z129</f>
        <v>0</v>
      </c>
      <c r="AC129" s="347">
        <f t="shared" ref="AC129:AC144" si="45">AN129/100</f>
        <v>0</v>
      </c>
      <c r="AD129" s="348">
        <f t="shared" ref="AD129:AD144" si="46">X129</f>
        <v>0</v>
      </c>
      <c r="AH129" s="227">
        <v>65</v>
      </c>
      <c r="AI129" s="209">
        <v>0</v>
      </c>
      <c r="AJ129" s="225">
        <v>0</v>
      </c>
      <c r="AK129" s="209">
        <v>0</v>
      </c>
      <c r="AL129" s="209">
        <f t="shared" si="36"/>
        <v>0</v>
      </c>
      <c r="AM129" s="209">
        <f t="shared" si="37"/>
        <v>0</v>
      </c>
      <c r="AN129" s="209">
        <v>0</v>
      </c>
      <c r="AO129" s="209">
        <f t="shared" si="38"/>
        <v>0</v>
      </c>
    </row>
    <row r="130" spans="1:41" ht="20.100000000000001" customHeight="1" x14ac:dyDescent="0.25">
      <c r="W130" s="232">
        <f t="shared" si="39"/>
        <v>66</v>
      </c>
      <c r="X130" s="347">
        <f t="shared" si="40"/>
        <v>0</v>
      </c>
      <c r="Y130" s="347">
        <f t="shared" si="41"/>
        <v>0</v>
      </c>
      <c r="Z130" s="347">
        <f t="shared" si="42"/>
        <v>0</v>
      </c>
      <c r="AA130" s="348">
        <f t="shared" si="43"/>
        <v>0</v>
      </c>
      <c r="AB130" s="348">
        <f t="shared" si="44"/>
        <v>0</v>
      </c>
      <c r="AC130" s="347">
        <f t="shared" si="45"/>
        <v>0</v>
      </c>
      <c r="AD130" s="348">
        <f t="shared" si="46"/>
        <v>0</v>
      </c>
      <c r="AH130" s="227">
        <v>66</v>
      </c>
      <c r="AI130" s="209">
        <v>0</v>
      </c>
      <c r="AJ130" s="225">
        <v>0</v>
      </c>
      <c r="AK130" s="209">
        <v>0</v>
      </c>
      <c r="AL130" s="209">
        <f t="shared" si="36"/>
        <v>0</v>
      </c>
      <c r="AM130" s="209">
        <f t="shared" si="37"/>
        <v>0</v>
      </c>
      <c r="AN130" s="209">
        <v>0</v>
      </c>
      <c r="AO130" s="209">
        <f t="shared" si="38"/>
        <v>0</v>
      </c>
    </row>
    <row r="131" spans="1:41" ht="20.100000000000001" customHeight="1" x14ac:dyDescent="0.25">
      <c r="W131" s="232">
        <f t="shared" si="39"/>
        <v>67</v>
      </c>
      <c r="X131" s="347">
        <f t="shared" si="40"/>
        <v>0</v>
      </c>
      <c r="Y131" s="347">
        <f t="shared" si="41"/>
        <v>0</v>
      </c>
      <c r="Z131" s="347">
        <f t="shared" si="42"/>
        <v>0</v>
      </c>
      <c r="AA131" s="348">
        <f t="shared" si="43"/>
        <v>0</v>
      </c>
      <c r="AB131" s="348">
        <f t="shared" si="44"/>
        <v>0</v>
      </c>
      <c r="AC131" s="347">
        <f t="shared" si="45"/>
        <v>0</v>
      </c>
      <c r="AD131" s="348">
        <f t="shared" si="46"/>
        <v>0</v>
      </c>
      <c r="AH131" s="227">
        <v>67</v>
      </c>
      <c r="AI131" s="209">
        <v>0</v>
      </c>
      <c r="AJ131" s="225">
        <v>0</v>
      </c>
      <c r="AK131" s="209">
        <v>0</v>
      </c>
      <c r="AL131" s="209">
        <f t="shared" si="36"/>
        <v>0</v>
      </c>
      <c r="AM131" s="209">
        <f t="shared" si="37"/>
        <v>0</v>
      </c>
      <c r="AN131" s="209">
        <v>0</v>
      </c>
      <c r="AO131" s="209">
        <f t="shared" si="38"/>
        <v>0</v>
      </c>
    </row>
    <row r="132" spans="1:41" ht="20.100000000000001" customHeight="1" x14ac:dyDescent="0.25">
      <c r="W132" s="232">
        <f t="shared" si="39"/>
        <v>68</v>
      </c>
      <c r="X132" s="347">
        <f t="shared" si="40"/>
        <v>0</v>
      </c>
      <c r="Y132" s="347">
        <f t="shared" si="41"/>
        <v>0</v>
      </c>
      <c r="Z132" s="347">
        <f t="shared" si="42"/>
        <v>0</v>
      </c>
      <c r="AA132" s="348">
        <f t="shared" si="43"/>
        <v>0</v>
      </c>
      <c r="AB132" s="348">
        <f t="shared" si="44"/>
        <v>0</v>
      </c>
      <c r="AC132" s="347">
        <f t="shared" si="45"/>
        <v>0</v>
      </c>
      <c r="AD132" s="348">
        <f t="shared" si="46"/>
        <v>0</v>
      </c>
      <c r="AH132" s="227">
        <v>68</v>
      </c>
      <c r="AI132" s="209">
        <v>0</v>
      </c>
      <c r="AJ132" s="225">
        <v>0</v>
      </c>
      <c r="AK132" s="209">
        <v>0</v>
      </c>
      <c r="AL132" s="209">
        <f t="shared" si="36"/>
        <v>0</v>
      </c>
      <c r="AM132" s="209">
        <f t="shared" si="37"/>
        <v>0</v>
      </c>
      <c r="AN132" s="209">
        <v>0</v>
      </c>
      <c r="AO132" s="209">
        <f t="shared" si="38"/>
        <v>0</v>
      </c>
    </row>
    <row r="133" spans="1:41" ht="20.100000000000001" customHeight="1" x14ac:dyDescent="0.25">
      <c r="W133" s="232">
        <f t="shared" si="39"/>
        <v>69</v>
      </c>
      <c r="X133" s="347">
        <f t="shared" si="40"/>
        <v>0</v>
      </c>
      <c r="Y133" s="347">
        <f t="shared" si="41"/>
        <v>0</v>
      </c>
      <c r="Z133" s="347">
        <f t="shared" si="42"/>
        <v>0</v>
      </c>
      <c r="AA133" s="348">
        <f t="shared" si="43"/>
        <v>0</v>
      </c>
      <c r="AB133" s="348">
        <f t="shared" si="44"/>
        <v>0</v>
      </c>
      <c r="AC133" s="347">
        <f t="shared" si="45"/>
        <v>0</v>
      </c>
      <c r="AD133" s="348">
        <f t="shared" si="46"/>
        <v>0</v>
      </c>
      <c r="AH133" s="227">
        <v>69</v>
      </c>
      <c r="AI133" s="209">
        <v>0</v>
      </c>
      <c r="AJ133" s="225">
        <v>0</v>
      </c>
      <c r="AK133" s="209">
        <v>0</v>
      </c>
      <c r="AL133" s="209">
        <f t="shared" si="36"/>
        <v>0</v>
      </c>
      <c r="AM133" s="209">
        <f t="shared" si="37"/>
        <v>0</v>
      </c>
      <c r="AN133" s="209">
        <v>0</v>
      </c>
      <c r="AO133" s="209">
        <f t="shared" si="38"/>
        <v>0</v>
      </c>
    </row>
    <row r="134" spans="1:41" ht="20.100000000000001" customHeight="1" x14ac:dyDescent="0.25">
      <c r="A134" s="240"/>
      <c r="B134" s="240"/>
      <c r="C134" s="240"/>
      <c r="D134" s="240"/>
      <c r="E134" s="240"/>
      <c r="F134" s="240"/>
      <c r="G134" s="240"/>
      <c r="H134" s="240"/>
      <c r="I134" s="240"/>
      <c r="J134" s="240"/>
      <c r="K134" s="240"/>
      <c r="L134" s="240"/>
      <c r="M134" s="240"/>
      <c r="N134" s="240"/>
      <c r="O134" s="240"/>
      <c r="P134" s="240"/>
      <c r="Q134" s="240"/>
      <c r="R134" s="240"/>
      <c r="W134" s="232">
        <f t="shared" si="39"/>
        <v>70</v>
      </c>
      <c r="X134" s="347">
        <f t="shared" si="40"/>
        <v>0</v>
      </c>
      <c r="Y134" s="347">
        <f t="shared" si="41"/>
        <v>0</v>
      </c>
      <c r="Z134" s="347">
        <f t="shared" si="42"/>
        <v>0</v>
      </c>
      <c r="AA134" s="348">
        <f t="shared" si="43"/>
        <v>0</v>
      </c>
      <c r="AB134" s="348">
        <f t="shared" si="44"/>
        <v>0</v>
      </c>
      <c r="AC134" s="347">
        <f t="shared" si="45"/>
        <v>0</v>
      </c>
      <c r="AD134" s="348">
        <f t="shared" si="46"/>
        <v>0</v>
      </c>
      <c r="AH134" s="227">
        <v>70</v>
      </c>
      <c r="AI134" s="209">
        <v>0</v>
      </c>
      <c r="AJ134" s="225">
        <v>0</v>
      </c>
      <c r="AK134" s="209">
        <v>0</v>
      </c>
      <c r="AL134" s="209">
        <f t="shared" si="36"/>
        <v>0</v>
      </c>
      <c r="AM134" s="209">
        <f t="shared" si="37"/>
        <v>0</v>
      </c>
      <c r="AN134" s="209">
        <v>0</v>
      </c>
      <c r="AO134" s="209">
        <f t="shared" si="38"/>
        <v>0</v>
      </c>
    </row>
    <row r="135" spans="1:41" ht="20.100000000000001" customHeight="1" x14ac:dyDescent="0.25">
      <c r="A135" s="240"/>
      <c r="B135" s="240"/>
      <c r="C135" s="240"/>
      <c r="D135" s="240"/>
      <c r="E135" s="240"/>
      <c r="F135" s="240"/>
      <c r="G135" s="240"/>
      <c r="H135" s="240"/>
      <c r="I135" s="240"/>
      <c r="J135" s="240"/>
      <c r="K135" s="240"/>
      <c r="L135" s="240"/>
      <c r="M135" s="240"/>
      <c r="N135" s="240"/>
      <c r="O135" s="240"/>
      <c r="P135" s="240"/>
      <c r="Q135" s="240"/>
      <c r="R135" s="240"/>
      <c r="W135" s="232">
        <f t="shared" si="39"/>
        <v>71</v>
      </c>
      <c r="X135" s="347">
        <f t="shared" si="40"/>
        <v>0</v>
      </c>
      <c r="Y135" s="347">
        <f t="shared" si="41"/>
        <v>0</v>
      </c>
      <c r="Z135" s="347">
        <f t="shared" si="42"/>
        <v>0</v>
      </c>
      <c r="AA135" s="348">
        <f t="shared" si="43"/>
        <v>0</v>
      </c>
      <c r="AB135" s="348">
        <f t="shared" si="44"/>
        <v>0</v>
      </c>
      <c r="AC135" s="347">
        <f t="shared" si="45"/>
        <v>0</v>
      </c>
      <c r="AD135" s="348">
        <f t="shared" si="46"/>
        <v>0</v>
      </c>
      <c r="AH135" s="227">
        <v>71</v>
      </c>
      <c r="AI135" s="209">
        <v>0</v>
      </c>
      <c r="AJ135" s="225">
        <v>0</v>
      </c>
      <c r="AK135" s="209">
        <v>0</v>
      </c>
      <c r="AL135" s="209">
        <f t="shared" si="36"/>
        <v>0</v>
      </c>
      <c r="AM135" s="209">
        <f t="shared" si="37"/>
        <v>0</v>
      </c>
      <c r="AN135" s="209">
        <v>0</v>
      </c>
      <c r="AO135" s="209">
        <f t="shared" si="38"/>
        <v>0</v>
      </c>
    </row>
    <row r="136" spans="1:41" ht="20.100000000000001" customHeight="1" x14ac:dyDescent="0.25">
      <c r="A136" s="240"/>
      <c r="B136" s="240"/>
      <c r="C136" s="240"/>
      <c r="D136" s="240"/>
      <c r="E136" s="240"/>
      <c r="F136" s="240"/>
      <c r="G136" s="240"/>
      <c r="H136" s="240"/>
      <c r="I136" s="240"/>
      <c r="J136" s="240"/>
      <c r="K136" s="240"/>
      <c r="L136" s="240"/>
      <c r="M136" s="240"/>
      <c r="N136" s="240"/>
      <c r="O136" s="240"/>
      <c r="P136" s="240"/>
      <c r="Q136" s="240"/>
      <c r="R136" s="240"/>
      <c r="W136" s="232">
        <f t="shared" si="39"/>
        <v>72</v>
      </c>
      <c r="X136" s="347">
        <f t="shared" si="40"/>
        <v>0</v>
      </c>
      <c r="Y136" s="347">
        <f t="shared" si="41"/>
        <v>0</v>
      </c>
      <c r="Z136" s="347">
        <f t="shared" si="42"/>
        <v>0</v>
      </c>
      <c r="AA136" s="348">
        <f t="shared" si="43"/>
        <v>0</v>
      </c>
      <c r="AB136" s="348">
        <f t="shared" si="44"/>
        <v>0</v>
      </c>
      <c r="AC136" s="347">
        <f t="shared" si="45"/>
        <v>0</v>
      </c>
      <c r="AD136" s="348">
        <f t="shared" si="46"/>
        <v>0</v>
      </c>
      <c r="AH136" s="227">
        <v>72</v>
      </c>
      <c r="AI136" s="209">
        <v>0</v>
      </c>
      <c r="AJ136" s="225">
        <v>0</v>
      </c>
      <c r="AK136" s="209">
        <v>0</v>
      </c>
      <c r="AL136" s="209">
        <f t="shared" si="36"/>
        <v>0</v>
      </c>
      <c r="AM136" s="209">
        <f t="shared" si="37"/>
        <v>0</v>
      </c>
      <c r="AN136" s="209">
        <v>0</v>
      </c>
      <c r="AO136" s="209">
        <f t="shared" si="38"/>
        <v>0</v>
      </c>
    </row>
    <row r="137" spans="1:41" ht="20.100000000000001" customHeight="1" x14ac:dyDescent="0.25">
      <c r="A137" s="240"/>
      <c r="B137" s="240"/>
      <c r="C137" s="240"/>
      <c r="D137" s="240"/>
      <c r="E137" s="240"/>
      <c r="F137" s="240"/>
      <c r="G137" s="240"/>
      <c r="H137" s="240"/>
      <c r="I137" s="240"/>
      <c r="J137" s="240"/>
      <c r="K137" s="240"/>
      <c r="L137" s="240"/>
      <c r="M137" s="240"/>
      <c r="N137" s="240"/>
      <c r="O137" s="240"/>
      <c r="P137" s="240"/>
      <c r="Q137" s="240"/>
      <c r="R137" s="240"/>
      <c r="W137" s="232">
        <f t="shared" si="39"/>
        <v>73</v>
      </c>
      <c r="X137" s="347">
        <f t="shared" si="40"/>
        <v>0</v>
      </c>
      <c r="Y137" s="347">
        <f t="shared" si="41"/>
        <v>0</v>
      </c>
      <c r="Z137" s="347">
        <f t="shared" si="42"/>
        <v>0</v>
      </c>
      <c r="AA137" s="348">
        <f t="shared" si="43"/>
        <v>0</v>
      </c>
      <c r="AB137" s="348">
        <f t="shared" si="44"/>
        <v>0</v>
      </c>
      <c r="AC137" s="347">
        <f t="shared" si="45"/>
        <v>0</v>
      </c>
      <c r="AD137" s="348">
        <f t="shared" si="46"/>
        <v>0</v>
      </c>
      <c r="AH137" s="227">
        <v>73</v>
      </c>
      <c r="AI137" s="209">
        <v>0</v>
      </c>
      <c r="AJ137" s="225">
        <v>0</v>
      </c>
      <c r="AK137" s="209">
        <v>0</v>
      </c>
      <c r="AL137" s="209">
        <f t="shared" si="36"/>
        <v>0</v>
      </c>
      <c r="AM137" s="209">
        <f t="shared" si="37"/>
        <v>0</v>
      </c>
      <c r="AN137" s="209">
        <v>0</v>
      </c>
      <c r="AO137" s="209">
        <f t="shared" si="38"/>
        <v>0</v>
      </c>
    </row>
    <row r="138" spans="1:41" ht="20.100000000000001" customHeight="1" x14ac:dyDescent="0.25">
      <c r="A138" s="240"/>
      <c r="B138" s="240"/>
      <c r="C138" s="240"/>
      <c r="D138" s="240"/>
      <c r="E138" s="240"/>
      <c r="F138" s="240"/>
      <c r="G138" s="240"/>
      <c r="H138" s="240"/>
      <c r="I138" s="240"/>
      <c r="J138" s="240"/>
      <c r="K138" s="240"/>
      <c r="L138" s="240"/>
      <c r="M138" s="240"/>
      <c r="N138" s="240"/>
      <c r="O138" s="240"/>
      <c r="P138" s="240"/>
      <c r="Q138" s="240"/>
      <c r="R138" s="240"/>
      <c r="W138" s="232">
        <f t="shared" si="39"/>
        <v>74</v>
      </c>
      <c r="X138" s="347">
        <f t="shared" si="40"/>
        <v>0</v>
      </c>
      <c r="Y138" s="347">
        <f t="shared" si="41"/>
        <v>0</v>
      </c>
      <c r="Z138" s="347">
        <f t="shared" si="42"/>
        <v>0</v>
      </c>
      <c r="AA138" s="348">
        <f t="shared" si="43"/>
        <v>0</v>
      </c>
      <c r="AB138" s="348">
        <f t="shared" si="44"/>
        <v>0</v>
      </c>
      <c r="AC138" s="347">
        <f t="shared" si="45"/>
        <v>0</v>
      </c>
      <c r="AD138" s="348">
        <f t="shared" si="46"/>
        <v>0</v>
      </c>
      <c r="AH138" s="227">
        <v>74</v>
      </c>
      <c r="AI138" s="209">
        <v>0</v>
      </c>
      <c r="AJ138" s="225">
        <v>0</v>
      </c>
      <c r="AK138" s="209">
        <v>0</v>
      </c>
      <c r="AL138" s="209">
        <f t="shared" si="36"/>
        <v>0</v>
      </c>
      <c r="AM138" s="209">
        <f t="shared" si="37"/>
        <v>0</v>
      </c>
      <c r="AN138" s="209">
        <v>0</v>
      </c>
      <c r="AO138" s="209">
        <f t="shared" si="38"/>
        <v>0</v>
      </c>
    </row>
    <row r="139" spans="1:41" ht="20.100000000000001" customHeight="1" x14ac:dyDescent="0.25">
      <c r="W139" s="232">
        <f t="shared" si="39"/>
        <v>75</v>
      </c>
      <c r="X139" s="347">
        <f t="shared" si="40"/>
        <v>0</v>
      </c>
      <c r="Y139" s="347">
        <f t="shared" si="41"/>
        <v>0</v>
      </c>
      <c r="Z139" s="347">
        <f t="shared" si="42"/>
        <v>0</v>
      </c>
      <c r="AA139" s="348">
        <f t="shared" si="43"/>
        <v>0</v>
      </c>
      <c r="AB139" s="348">
        <f t="shared" si="44"/>
        <v>0</v>
      </c>
      <c r="AC139" s="347">
        <f t="shared" si="45"/>
        <v>0</v>
      </c>
      <c r="AD139" s="348">
        <f t="shared" si="46"/>
        <v>0</v>
      </c>
      <c r="AH139" s="227">
        <v>75</v>
      </c>
      <c r="AI139" s="209">
        <v>0</v>
      </c>
      <c r="AJ139" s="225">
        <v>0</v>
      </c>
      <c r="AK139" s="209">
        <v>0</v>
      </c>
      <c r="AL139" s="209">
        <f t="shared" si="36"/>
        <v>0</v>
      </c>
      <c r="AM139" s="209">
        <f t="shared" si="37"/>
        <v>0</v>
      </c>
      <c r="AN139" s="209">
        <v>0</v>
      </c>
      <c r="AO139" s="209">
        <f t="shared" si="38"/>
        <v>0</v>
      </c>
    </row>
    <row r="140" spans="1:41" ht="20.100000000000001" customHeight="1" x14ac:dyDescent="0.25">
      <c r="W140" s="232">
        <f t="shared" si="39"/>
        <v>76</v>
      </c>
      <c r="X140" s="347">
        <f t="shared" si="40"/>
        <v>0</v>
      </c>
      <c r="Y140" s="347">
        <f t="shared" si="41"/>
        <v>0</v>
      </c>
      <c r="Z140" s="347">
        <f t="shared" si="42"/>
        <v>0</v>
      </c>
      <c r="AA140" s="348">
        <f t="shared" si="43"/>
        <v>0</v>
      </c>
      <c r="AB140" s="348">
        <f t="shared" si="44"/>
        <v>0</v>
      </c>
      <c r="AC140" s="347">
        <f t="shared" si="45"/>
        <v>0</v>
      </c>
      <c r="AD140" s="348">
        <f t="shared" si="46"/>
        <v>0</v>
      </c>
      <c r="AH140" s="227">
        <v>76</v>
      </c>
      <c r="AI140" s="209">
        <v>0</v>
      </c>
      <c r="AJ140" s="225">
        <v>0</v>
      </c>
      <c r="AK140" s="209">
        <v>0</v>
      </c>
      <c r="AL140" s="209">
        <f t="shared" si="36"/>
        <v>0</v>
      </c>
      <c r="AM140" s="209">
        <f t="shared" si="37"/>
        <v>0</v>
      </c>
      <c r="AN140" s="209">
        <v>0</v>
      </c>
      <c r="AO140" s="209">
        <f t="shared" si="38"/>
        <v>0</v>
      </c>
    </row>
    <row r="141" spans="1:41" ht="20.100000000000001" customHeight="1" x14ac:dyDescent="0.25">
      <c r="W141" s="232">
        <f t="shared" si="39"/>
        <v>77</v>
      </c>
      <c r="X141" s="347">
        <f t="shared" si="40"/>
        <v>0</v>
      </c>
      <c r="Y141" s="347">
        <f t="shared" si="41"/>
        <v>0</v>
      </c>
      <c r="Z141" s="347">
        <f t="shared" si="42"/>
        <v>0</v>
      </c>
      <c r="AA141" s="348">
        <f t="shared" si="43"/>
        <v>0</v>
      </c>
      <c r="AB141" s="348">
        <f t="shared" si="44"/>
        <v>0</v>
      </c>
      <c r="AC141" s="347">
        <f t="shared" si="45"/>
        <v>0</v>
      </c>
      <c r="AD141" s="348">
        <f t="shared" si="46"/>
        <v>0</v>
      </c>
      <c r="AH141" s="227">
        <v>77</v>
      </c>
      <c r="AI141" s="209">
        <v>0</v>
      </c>
      <c r="AJ141" s="225">
        <v>0</v>
      </c>
      <c r="AK141" s="209">
        <v>0</v>
      </c>
      <c r="AL141" s="209">
        <f t="shared" si="36"/>
        <v>0</v>
      </c>
      <c r="AM141" s="209">
        <f t="shared" si="37"/>
        <v>0</v>
      </c>
      <c r="AN141" s="209">
        <v>0</v>
      </c>
      <c r="AO141" s="209">
        <f t="shared" si="38"/>
        <v>0</v>
      </c>
    </row>
    <row r="142" spans="1:41" ht="20.100000000000001" customHeight="1" x14ac:dyDescent="0.25">
      <c r="W142" s="232">
        <f t="shared" si="39"/>
        <v>78</v>
      </c>
      <c r="X142" s="347">
        <f t="shared" si="40"/>
        <v>0</v>
      </c>
      <c r="Y142" s="347">
        <f t="shared" si="41"/>
        <v>0</v>
      </c>
      <c r="Z142" s="347">
        <f t="shared" si="42"/>
        <v>0</v>
      </c>
      <c r="AA142" s="348">
        <f t="shared" si="43"/>
        <v>0</v>
      </c>
      <c r="AB142" s="348">
        <f t="shared" si="44"/>
        <v>0</v>
      </c>
      <c r="AC142" s="347">
        <f t="shared" si="45"/>
        <v>0</v>
      </c>
      <c r="AD142" s="348">
        <f t="shared" si="46"/>
        <v>0</v>
      </c>
      <c r="AH142" s="227">
        <v>78</v>
      </c>
      <c r="AI142" s="209">
        <v>0</v>
      </c>
      <c r="AJ142" s="225">
        <v>0</v>
      </c>
      <c r="AK142" s="209">
        <v>0</v>
      </c>
      <c r="AL142" s="209">
        <f t="shared" si="36"/>
        <v>0</v>
      </c>
      <c r="AM142" s="209">
        <f t="shared" si="37"/>
        <v>0</v>
      </c>
      <c r="AN142" s="209">
        <v>0</v>
      </c>
      <c r="AO142" s="209">
        <f t="shared" si="38"/>
        <v>0</v>
      </c>
    </row>
    <row r="143" spans="1:41" ht="20.100000000000001" customHeight="1" x14ac:dyDescent="0.25">
      <c r="W143" s="232">
        <f t="shared" si="39"/>
        <v>79</v>
      </c>
      <c r="X143" s="347">
        <f t="shared" si="40"/>
        <v>0</v>
      </c>
      <c r="Y143" s="347">
        <f t="shared" si="41"/>
        <v>0</v>
      </c>
      <c r="Z143" s="347">
        <f t="shared" si="42"/>
        <v>0</v>
      </c>
      <c r="AA143" s="348">
        <f t="shared" si="43"/>
        <v>0</v>
      </c>
      <c r="AB143" s="348">
        <f t="shared" si="44"/>
        <v>0</v>
      </c>
      <c r="AC143" s="347">
        <f t="shared" si="45"/>
        <v>0</v>
      </c>
      <c r="AD143" s="348">
        <f t="shared" si="46"/>
        <v>0</v>
      </c>
      <c r="AH143" s="227">
        <v>79</v>
      </c>
      <c r="AI143" s="209">
        <v>0</v>
      </c>
      <c r="AJ143" s="225">
        <v>0</v>
      </c>
      <c r="AK143" s="209">
        <v>0</v>
      </c>
      <c r="AL143" s="209">
        <f t="shared" si="36"/>
        <v>0</v>
      </c>
      <c r="AM143" s="209">
        <f t="shared" si="37"/>
        <v>0</v>
      </c>
      <c r="AN143" s="209">
        <v>0</v>
      </c>
      <c r="AO143" s="209">
        <f t="shared" si="38"/>
        <v>0</v>
      </c>
    </row>
    <row r="144" spans="1:41" ht="20.100000000000001" customHeight="1" x14ac:dyDescent="0.25">
      <c r="W144" s="232">
        <f t="shared" si="39"/>
        <v>80</v>
      </c>
      <c r="X144" s="347">
        <f t="shared" si="40"/>
        <v>0</v>
      </c>
      <c r="Y144" s="347">
        <f t="shared" si="41"/>
        <v>0</v>
      </c>
      <c r="Z144" s="347">
        <f t="shared" si="42"/>
        <v>0</v>
      </c>
      <c r="AA144" s="348">
        <f t="shared" si="43"/>
        <v>0</v>
      </c>
      <c r="AB144" s="348">
        <f t="shared" si="44"/>
        <v>0</v>
      </c>
      <c r="AC144" s="347">
        <f t="shared" si="45"/>
        <v>0</v>
      </c>
      <c r="AD144" s="348">
        <f t="shared" si="46"/>
        <v>0</v>
      </c>
      <c r="AH144" s="227">
        <v>80</v>
      </c>
      <c r="AI144" s="209">
        <v>0</v>
      </c>
      <c r="AJ144" s="225">
        <v>0</v>
      </c>
      <c r="AK144" s="209">
        <v>0</v>
      </c>
      <c r="AL144" s="209">
        <f t="shared" si="36"/>
        <v>0</v>
      </c>
      <c r="AM144" s="209">
        <f t="shared" si="37"/>
        <v>0</v>
      </c>
      <c r="AN144" s="209">
        <v>0</v>
      </c>
      <c r="AO144" s="209">
        <f t="shared" si="38"/>
        <v>0</v>
      </c>
    </row>
  </sheetData>
  <sheetProtection algorithmName="SHA-512" hashValue="aAAc9swp0cMJXFlzQXI62qlLpo2jovVWgBGFn3vc1TP6VjRBNn5stWr9BquBp88LYPK1/9tCpUeRYJPmDHjkgQ==" saltValue="mtS6ZYZ24Dv6qCpgAxz1kA==" spinCount="100000" sheet="1" objects="1" scenarios="1"/>
  <mergeCells count="167">
    <mergeCell ref="P1:R1"/>
    <mergeCell ref="A91:R92"/>
    <mergeCell ref="A93:R94"/>
    <mergeCell ref="A95:R96"/>
    <mergeCell ref="A97:R98"/>
    <mergeCell ref="A99:R99"/>
    <mergeCell ref="A100:R100"/>
    <mergeCell ref="A85:R85"/>
    <mergeCell ref="A86:R86"/>
    <mergeCell ref="A87:R87"/>
    <mergeCell ref="A88:R88"/>
    <mergeCell ref="A89:R89"/>
    <mergeCell ref="A90:R90"/>
    <mergeCell ref="A79:R79"/>
    <mergeCell ref="A80:R80"/>
    <mergeCell ref="A82:R82"/>
    <mergeCell ref="A83:R83"/>
    <mergeCell ref="A84:R84"/>
    <mergeCell ref="A64:R64"/>
    <mergeCell ref="A65:C65"/>
    <mergeCell ref="K65:R65"/>
    <mergeCell ref="A66:C66"/>
    <mergeCell ref="A67:K67"/>
    <mergeCell ref="L67:R67"/>
    <mergeCell ref="T84:U84"/>
    <mergeCell ref="K74:N74"/>
    <mergeCell ref="O74:R74"/>
    <mergeCell ref="K76:N76"/>
    <mergeCell ref="O76:R76"/>
    <mergeCell ref="A77:R77"/>
    <mergeCell ref="A78:R78"/>
    <mergeCell ref="A69:N69"/>
    <mergeCell ref="O69:R69"/>
    <mergeCell ref="A71:R71"/>
    <mergeCell ref="K72:N72"/>
    <mergeCell ref="O72:R72"/>
    <mergeCell ref="K73:N73"/>
    <mergeCell ref="O73:R73"/>
    <mergeCell ref="A59:K59"/>
    <mergeCell ref="L59:R59"/>
    <mergeCell ref="A60:K60"/>
    <mergeCell ref="L60:R60"/>
    <mergeCell ref="A62:K62"/>
    <mergeCell ref="L62:R62"/>
    <mergeCell ref="A55:H55"/>
    <mergeCell ref="I55:L55"/>
    <mergeCell ref="A56:H56"/>
    <mergeCell ref="I56:L56"/>
    <mergeCell ref="A57:H57"/>
    <mergeCell ref="I57:L57"/>
    <mergeCell ref="A51:E51"/>
    <mergeCell ref="F51:L51"/>
    <mergeCell ref="A52:E52"/>
    <mergeCell ref="F52:L52"/>
    <mergeCell ref="A53:E53"/>
    <mergeCell ref="F53:L53"/>
    <mergeCell ref="A45:R45"/>
    <mergeCell ref="A47:D47"/>
    <mergeCell ref="E47:H47"/>
    <mergeCell ref="A48:D48"/>
    <mergeCell ref="E48:H48"/>
    <mergeCell ref="A49:D49"/>
    <mergeCell ref="E49:H49"/>
    <mergeCell ref="A41:K41"/>
    <mergeCell ref="L41:R41"/>
    <mergeCell ref="A42:K42"/>
    <mergeCell ref="L42:R42"/>
    <mergeCell ref="A43:K43"/>
    <mergeCell ref="L43:R43"/>
    <mergeCell ref="B36:J36"/>
    <mergeCell ref="K36:L36"/>
    <mergeCell ref="M36:N36"/>
    <mergeCell ref="O36:P36"/>
    <mergeCell ref="Q36:R36"/>
    <mergeCell ref="B38:J38"/>
    <mergeCell ref="K38:L38"/>
    <mergeCell ref="N38:P38"/>
    <mergeCell ref="Q38:R38"/>
    <mergeCell ref="B34:J34"/>
    <mergeCell ref="K34:L34"/>
    <mergeCell ref="M34:N34"/>
    <mergeCell ref="O34:P34"/>
    <mergeCell ref="Q34:R34"/>
    <mergeCell ref="B35:J35"/>
    <mergeCell ref="K35:L35"/>
    <mergeCell ref="M35:N35"/>
    <mergeCell ref="O35:P35"/>
    <mergeCell ref="Q35:R35"/>
    <mergeCell ref="B32:J32"/>
    <mergeCell ref="K32:L32"/>
    <mergeCell ref="M32:N32"/>
    <mergeCell ref="O32:P32"/>
    <mergeCell ref="Q32:R32"/>
    <mergeCell ref="B33:J33"/>
    <mergeCell ref="K33:L33"/>
    <mergeCell ref="M33:N33"/>
    <mergeCell ref="O33:P33"/>
    <mergeCell ref="Q33:R33"/>
    <mergeCell ref="B30:J30"/>
    <mergeCell ref="K30:L30"/>
    <mergeCell ref="M30:N30"/>
    <mergeCell ref="O30:P30"/>
    <mergeCell ref="Q30:R30"/>
    <mergeCell ref="B31:J31"/>
    <mergeCell ref="K31:L31"/>
    <mergeCell ref="M31:N31"/>
    <mergeCell ref="O31:P31"/>
    <mergeCell ref="Q31:R31"/>
    <mergeCell ref="B28:J28"/>
    <mergeCell ref="K28:L28"/>
    <mergeCell ref="M28:N28"/>
    <mergeCell ref="O28:P28"/>
    <mergeCell ref="Q28:R28"/>
    <mergeCell ref="B29:J29"/>
    <mergeCell ref="K29:L29"/>
    <mergeCell ref="M29:N29"/>
    <mergeCell ref="O29:P29"/>
    <mergeCell ref="Q29:R29"/>
    <mergeCell ref="B26:J26"/>
    <mergeCell ref="K26:L26"/>
    <mergeCell ref="M26:N26"/>
    <mergeCell ref="O26:P26"/>
    <mergeCell ref="Q26:R26"/>
    <mergeCell ref="B27:J27"/>
    <mergeCell ref="K27:L27"/>
    <mergeCell ref="M27:N27"/>
    <mergeCell ref="O27:P27"/>
    <mergeCell ref="Q27:R27"/>
    <mergeCell ref="B24:J24"/>
    <mergeCell ref="K24:L24"/>
    <mergeCell ref="M24:N24"/>
    <mergeCell ref="O24:P24"/>
    <mergeCell ref="Q24:R24"/>
    <mergeCell ref="B25:J25"/>
    <mergeCell ref="K25:L25"/>
    <mergeCell ref="M25:N25"/>
    <mergeCell ref="O25:P25"/>
    <mergeCell ref="Q25:R25"/>
    <mergeCell ref="B22:J22"/>
    <mergeCell ref="K22:L22"/>
    <mergeCell ref="M22:N22"/>
    <mergeCell ref="O22:P22"/>
    <mergeCell ref="Q22:R22"/>
    <mergeCell ref="B23:J23"/>
    <mergeCell ref="K23:L23"/>
    <mergeCell ref="M23:N23"/>
    <mergeCell ref="O23:P23"/>
    <mergeCell ref="Q23:R23"/>
    <mergeCell ref="A5:R5"/>
    <mergeCell ref="A7:R9"/>
    <mergeCell ref="A11:C11"/>
    <mergeCell ref="D11:I11"/>
    <mergeCell ref="J11:M11"/>
    <mergeCell ref="O11:R11"/>
    <mergeCell ref="A15:R15"/>
    <mergeCell ref="A16:R20"/>
    <mergeCell ref="B21:J21"/>
    <mergeCell ref="K21:L21"/>
    <mergeCell ref="M21:N21"/>
    <mergeCell ref="O21:P21"/>
    <mergeCell ref="Q21:R21"/>
    <mergeCell ref="A12:C12"/>
    <mergeCell ref="D12:I12"/>
    <mergeCell ref="J12:M12"/>
    <mergeCell ref="O12:R12"/>
    <mergeCell ref="A13:K13"/>
    <mergeCell ref="L13:R13"/>
  </mergeCells>
  <conditionalFormatting sqref="A16:A17">
    <cfRule type="cellIs" dxfId="69" priority="8" operator="equal">
      <formula>"Observações"</formula>
    </cfRule>
    <cfRule type="cellIs" dxfId="68" priority="9" operator="equal">
      <formula>"Observação"</formula>
    </cfRule>
    <cfRule type="cellIs" dxfId="67" priority="10" operator="lessThan">
      <formula>0</formula>
    </cfRule>
  </conditionalFormatting>
  <conditionalFormatting sqref="A21 K21 M21 O21 Q21 A37 K38 N38 Q38">
    <cfRule type="cellIs" dxfId="66" priority="2" operator="equal">
      <formula>"Observações"</formula>
    </cfRule>
    <cfRule type="cellIs" dxfId="65" priority="3" operator="equal">
      <formula>"Observação"</formula>
    </cfRule>
    <cfRule type="cellIs" dxfId="64" priority="4" operator="lessThan">
      <formula>0</formula>
    </cfRule>
  </conditionalFormatting>
  <conditionalFormatting sqref="A15:G15">
    <cfRule type="cellIs" dxfId="63" priority="5" operator="equal">
      <formula>"Observações"</formula>
    </cfRule>
    <cfRule type="cellIs" dxfId="62" priority="6" operator="equal">
      <formula>"Observação"</formula>
    </cfRule>
    <cfRule type="cellIs" dxfId="61" priority="7" operator="lessThan">
      <formula>0</formula>
    </cfRule>
  </conditionalFormatting>
  <conditionalFormatting sqref="O74:P74">
    <cfRule type="cellIs" dxfId="60" priority="11" operator="greaterThan">
      <formula>0.01</formula>
    </cfRule>
  </conditionalFormatting>
  <conditionalFormatting sqref="S81">
    <cfRule type="containsText" dxfId="59" priority="12" operator="containsText" text="Reduzir o número de casas decimais">
      <formula>NOT(ISERROR(SEARCH("Reduzir o número de casas decimais",S81)))</formula>
    </cfRule>
  </conditionalFormatting>
  <conditionalFormatting sqref="T84">
    <cfRule type="containsText" dxfId="58" priority="1" operator="containsText" text="Reduzir o número de casas decimais">
      <formula>NOT(ISERROR(SEARCH("Reduzir o número de casas decimais",T84)))</formula>
    </cfRule>
  </conditionalFormatting>
  <dataValidations count="6">
    <dataValidation type="list" allowBlank="1" showInputMessage="1" showErrorMessage="1" sqref="F51:L51" xr:uid="{4A1C45C3-B123-4AA2-9D2D-63D7F4584A02}">
      <formula1>$T$51:$T$59</formula1>
    </dataValidation>
    <dataValidation type="list" allowBlank="1" showInputMessage="1" showErrorMessage="1" sqref="K65:R65" xr:uid="{1E1C34DF-E3BB-4DA0-97CE-5F80922BFC00}">
      <formula1>$X$63:$AD$63</formula1>
    </dataValidation>
    <dataValidation type="list" allowBlank="1" showInputMessage="1" showErrorMessage="1" sqref="D12:I12" xr:uid="{CDAB9C48-50D2-4E1F-9EB0-C6B5D40B896A}">
      <formula1>$U$11:$U$19</formula1>
    </dataValidation>
    <dataValidation type="list" allowBlank="1" showInputMessage="1" showErrorMessage="1" sqref="O11:R11" xr:uid="{C7121EB2-732A-4F61-9EAB-3B7DAFF415C3}">
      <formula1>$V$11:$V$14</formula1>
    </dataValidation>
    <dataValidation type="list" allowBlank="1" showInputMessage="1" showErrorMessage="1" sqref="D11:I11" xr:uid="{1A7D5F76-ABFC-417F-BCA9-5458E488415F}">
      <formula1>$T$11:$T$15</formula1>
    </dataValidation>
    <dataValidation type="list" allowBlank="1" showInputMessage="1" showErrorMessage="1" sqref="M51:R51" xr:uid="{18C99951-0318-4BEF-9C93-F54D9C1494D7}">
      <formula1>$AA$70:$AA$77</formula1>
    </dataValidation>
  </dataValidations>
  <hyperlinks>
    <hyperlink ref="T1" location="MENU!B14" display="MENU" xr:uid="{3EA5AAB8-AFAE-494F-8948-2A3D67265E70}"/>
  </hyperlinks>
  <pageMargins left="0.511811024" right="0.511811024" top="0.78740157499999996" bottom="0.78740157499999996" header="0.31496062000000002" footer="0.31496062000000002"/>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23</vt:i4>
      </vt:variant>
      <vt:variant>
        <vt:lpstr>Intervalos Nomeados</vt:lpstr>
      </vt:variant>
      <vt:variant>
        <vt:i4>7</vt:i4>
      </vt:variant>
    </vt:vector>
  </HeadingPairs>
  <TitlesOfParts>
    <vt:vector size="30" baseType="lpstr">
      <vt:lpstr>MENU</vt:lpstr>
      <vt:lpstr>AMOSTRA DOS TERRENOS</vt:lpstr>
      <vt:lpstr>PLANILHA TIPO 1</vt:lpstr>
      <vt:lpstr>PLANILHA TIPO 2</vt:lpstr>
      <vt:lpstr>PLANILHA TIPO 3</vt:lpstr>
      <vt:lpstr>PLANILHA TIPO 4</vt:lpstr>
      <vt:lpstr>PLANILHA TIPO 5</vt:lpstr>
      <vt:lpstr>BENFEITORIA TIPO 1</vt:lpstr>
      <vt:lpstr>BENFEITORIA TIPO 2</vt:lpstr>
      <vt:lpstr>BENFEITORIA TIPO 3</vt:lpstr>
      <vt:lpstr>BENFEITORIA TIPO 4</vt:lpstr>
      <vt:lpstr>FATOR DE PROFUNDIDADE</vt:lpstr>
      <vt:lpstr>FATOR FRENTES MÚLT E DE ESQUINA</vt:lpstr>
      <vt:lpstr>FATOR DE FRENTE</vt:lpstr>
      <vt:lpstr>FATOR DE TOPOGRAFIA</vt:lpstr>
      <vt:lpstr>FATOR DE CONSISTÊNCIA DO SOLO</vt:lpstr>
      <vt:lpstr>FATORES ESPECIAIS</vt:lpstr>
      <vt:lpstr>TABELAS</vt:lpstr>
      <vt:lpstr>VANTAGEM DA COISA FEITA</vt:lpstr>
      <vt:lpstr>VISTORIA TERRENO</vt:lpstr>
      <vt:lpstr>VISTORIA TERRENO BENFEITORIAS</vt:lpstr>
      <vt:lpstr>VISTORIA APARTAMENTO</vt:lpstr>
      <vt:lpstr>FONTES</vt:lpstr>
      <vt:lpstr>'FATOR DE FRENTE'!Area_de_impressao</vt:lpstr>
      <vt:lpstr>'PLANILHA TIPO 1'!Area_de_impressao</vt:lpstr>
      <vt:lpstr>'PLANILHA TIPO 2'!Area_de_impressao</vt:lpstr>
      <vt:lpstr>'PLANILHA TIPO 3'!Area_de_impressao</vt:lpstr>
      <vt:lpstr>'PLANILHA TIPO 4'!Area_de_impressao</vt:lpstr>
      <vt:lpstr>'PLANILHA TIPO 5'!Area_de_impressao</vt:lpstr>
      <vt:lpstr>TABELAS!Area_de_impressao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Samuel Jesus de Oliveira</dc:creator>
  <cp:lastModifiedBy>Samuel Jesus de Oliveira</cp:lastModifiedBy>
  <cp:lastPrinted>2026-08-12T12:36:35Z</cp:lastPrinted>
  <dcterms:created xsi:type="dcterms:W3CDTF">2024-06-02T16:00:59Z</dcterms:created>
  <dcterms:modified xsi:type="dcterms:W3CDTF">2026-08-31T22:30:25Z</dcterms:modified>
</cp:coreProperties>
</file>