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767bc6245dff04e/Documentos/Projetos/ALFA PROJETO/Planilhas/Terrenos/Fatores de homogeneização/"/>
    </mc:Choice>
  </mc:AlternateContent>
  <xr:revisionPtr revIDLastSave="156" documentId="8_{81C5315E-098C-48C9-A366-5D9BD5A04F14}" xr6:coauthVersionLast="47" xr6:coauthVersionMax="47" xr10:uidLastSave="{9FA9CC41-E3E5-4380-8744-D34B53A2C281}"/>
  <bookViews>
    <workbookView xWindow="-120" yWindow="-120" windowWidth="29040" windowHeight="15720" tabRatio="767" xr2:uid="{6508EFDF-4289-4AD2-884C-3D616334D4BC}"/>
  </bookViews>
  <sheets>
    <sheet name="TESTADA" sheetId="4" r:id="rId1"/>
    <sheet name="TESTADA EQUIVALENTE" sheetId="9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1" i="4" l="1"/>
  <c r="B29" i="4"/>
  <c r="B18" i="4" a="1"/>
  <c r="B18" i="4" s="1"/>
  <c r="E18" i="4" l="1"/>
  <c r="D19" i="4" s="1" a="1"/>
  <c r="D19" i="4" s="1"/>
  <c r="E16" i="4"/>
  <c r="D24" i="4" s="1"/>
  <c r="E24" i="4" s="1"/>
  <c r="C57" i="4" a="1"/>
  <c r="C57" i="4" s="1"/>
  <c r="F53" i="4" s="1"/>
  <c r="F55" i="4" s="1"/>
  <c r="V209" i="9" l="1"/>
  <c r="U209" i="9" a="1"/>
  <c r="U209" i="9" s="1"/>
  <c r="W209" i="9" s="1"/>
  <c r="X209" i="9" s="1"/>
  <c r="V208" i="9"/>
  <c r="U208" i="9" a="1"/>
  <c r="U208" i="9" s="1"/>
  <c r="W208" i="9" s="1"/>
  <c r="X208" i="9" s="1"/>
  <c r="V207" i="9"/>
  <c r="U207" i="9" a="1"/>
  <c r="U207" i="9" s="1"/>
  <c r="W207" i="9" s="1"/>
  <c r="X207" i="9" s="1"/>
  <c r="N9" i="4"/>
  <c r="N10" i="4" s="1"/>
  <c r="O8" i="4" a="1"/>
  <c r="O8" i="4" s="1"/>
  <c r="S84" i="4" s="1"/>
  <c r="Q8" i="4" l="1"/>
  <c r="S9" i="4"/>
  <c r="S15" i="4"/>
  <c r="S18" i="4"/>
  <c r="S28" i="4"/>
  <c r="S34" i="4"/>
  <c r="S40" i="4"/>
  <c r="S46" i="4"/>
  <c r="S52" i="4"/>
  <c r="S58" i="4"/>
  <c r="S64" i="4"/>
  <c r="S70" i="4"/>
  <c r="S76" i="4"/>
  <c r="S82" i="4"/>
  <c r="S29" i="4"/>
  <c r="S35" i="4"/>
  <c r="S47" i="4"/>
  <c r="S53" i="4"/>
  <c r="S65" i="4"/>
  <c r="S71" i="4"/>
  <c r="S83" i="4"/>
  <c r="S43" i="4"/>
  <c r="S73" i="4"/>
  <c r="S13" i="4"/>
  <c r="S56" i="4"/>
  <c r="S39" i="4"/>
  <c r="S63" i="4"/>
  <c r="S24" i="4"/>
  <c r="S41" i="4"/>
  <c r="S59" i="4"/>
  <c r="S77" i="4"/>
  <c r="S31" i="4"/>
  <c r="S67" i="4"/>
  <c r="S22" i="4"/>
  <c r="S38" i="4"/>
  <c r="S68" i="4"/>
  <c r="S45" i="4"/>
  <c r="S75" i="4"/>
  <c r="S10" i="4"/>
  <c r="S19" i="4"/>
  <c r="S36" i="4"/>
  <c r="S48" i="4"/>
  <c r="S60" i="4"/>
  <c r="S66" i="4"/>
  <c r="S78" i="4"/>
  <c r="S21" i="4"/>
  <c r="S55" i="4"/>
  <c r="S26" i="4"/>
  <c r="S44" i="4"/>
  <c r="S74" i="4"/>
  <c r="S33" i="4"/>
  <c r="S69" i="4"/>
  <c r="S11" i="4"/>
  <c r="S20" i="4"/>
  <c r="S25" i="4"/>
  <c r="S30" i="4"/>
  <c r="S42" i="4"/>
  <c r="S54" i="4"/>
  <c r="S72" i="4"/>
  <c r="S8" i="4"/>
  <c r="S37" i="4"/>
  <c r="S49" i="4"/>
  <c r="S61" i="4"/>
  <c r="S79" i="4"/>
  <c r="S16" i="4"/>
  <c r="S32" i="4"/>
  <c r="S50" i="4"/>
  <c r="S62" i="4"/>
  <c r="S80" i="4"/>
  <c r="S23" i="4"/>
  <c r="S57" i="4"/>
  <c r="S12" i="4"/>
  <c r="S14" i="4"/>
  <c r="S17" i="4"/>
  <c r="S27" i="4"/>
  <c r="S51" i="4"/>
  <c r="S81" i="4"/>
  <c r="N11" i="4"/>
  <c r="N12" i="4" s="1"/>
  <c r="N13" i="4" s="1"/>
  <c r="N14" i="4" s="1"/>
  <c r="N15" i="4" s="1"/>
  <c r="N16" i="4" s="1"/>
  <c r="N17" i="4" s="1"/>
  <c r="N18" i="4" s="1"/>
  <c r="N19" i="4" s="1"/>
  <c r="N20" i="4" s="1"/>
  <c r="N21" i="4" s="1"/>
  <c r="N22" i="4" s="1"/>
  <c r="N23" i="4" s="1"/>
  <c r="N24" i="4" s="1"/>
  <c r="N25" i="4" s="1"/>
  <c r="N26" i="4" s="1"/>
  <c r="N27" i="4" s="1"/>
  <c r="N28" i="4" s="1"/>
  <c r="N29" i="4" s="1"/>
  <c r="N30" i="4" s="1"/>
  <c r="N31" i="4" s="1"/>
  <c r="N32" i="4" s="1"/>
  <c r="N33" i="4" s="1"/>
  <c r="N34" i="4" s="1"/>
  <c r="N35" i="4" s="1"/>
  <c r="N36" i="4" s="1"/>
  <c r="N37" i="4" s="1"/>
  <c r="N38" i="4" s="1"/>
  <c r="N39" i="4" s="1"/>
  <c r="N40" i="4" s="1"/>
  <c r="N41" i="4" s="1"/>
  <c r="N42" i="4" s="1"/>
  <c r="N43" i="4" s="1"/>
  <c r="N44" i="4" s="1"/>
  <c r="N45" i="4" s="1"/>
  <c r="N46" i="4" s="1"/>
  <c r="N47" i="4" s="1"/>
  <c r="N48" i="4" s="1"/>
  <c r="N49" i="4" s="1"/>
  <c r="N50" i="4" s="1"/>
  <c r="N51" i="4" s="1"/>
  <c r="N52" i="4" s="1"/>
  <c r="N53" i="4" s="1"/>
  <c r="N54" i="4" s="1"/>
  <c r="N55" i="4" s="1"/>
  <c r="N56" i="4" s="1"/>
  <c r="N57" i="4" s="1"/>
  <c r="N58" i="4" s="1"/>
  <c r="N59" i="4" s="1"/>
  <c r="N60" i="4" s="1"/>
  <c r="N61" i="4" s="1"/>
  <c r="N62" i="4" s="1"/>
  <c r="N63" i="4" s="1"/>
  <c r="N64" i="4" s="1"/>
  <c r="N65" i="4" s="1"/>
  <c r="N66" i="4" s="1"/>
  <c r="N67" i="4" s="1"/>
  <c r="N68" i="4" s="1"/>
  <c r="O10" i="4" a="1"/>
  <c r="O10" i="4" s="1"/>
  <c r="Q10" i="4" s="1"/>
  <c r="O9" i="4" a="1"/>
  <c r="O9" i="4" s="1"/>
  <c r="Q9" i="4" s="1"/>
  <c r="O11" i="4" l="1" a="1"/>
  <c r="O11" i="4" s="1"/>
  <c r="Q11" i="4" s="1"/>
  <c r="N69" i="4"/>
  <c r="N70" i="4" s="1"/>
  <c r="O26" i="4" a="1"/>
  <c r="O26" i="4" s="1"/>
  <c r="Q26" i="4" s="1"/>
  <c r="O12" i="4" a="1"/>
  <c r="O12" i="4" s="1"/>
  <c r="Q12" i="4" s="1"/>
  <c r="N71" i="4" l="1"/>
  <c r="O71" i="4" s="1" a="1"/>
  <c r="O71" i="4" s="1"/>
  <c r="Q71" i="4" s="1"/>
  <c r="O13" i="4" a="1"/>
  <c r="O13" i="4" s="1"/>
  <c r="Q13" i="4" s="1"/>
  <c r="N72" i="4" l="1"/>
  <c r="N73" i="4" s="1"/>
  <c r="N74" i="4" s="1"/>
  <c r="N75" i="4" s="1"/>
  <c r="N76" i="4" s="1"/>
  <c r="N77" i="4" s="1"/>
  <c r="N78" i="4" s="1"/>
  <c r="N79" i="4" s="1"/>
  <c r="N80" i="4" s="1"/>
  <c r="N81" i="4" s="1"/>
  <c r="N82" i="4" s="1"/>
  <c r="N83" i="4" s="1"/>
  <c r="N84" i="4" s="1"/>
  <c r="O84" i="4" s="1" a="1"/>
  <c r="O84" i="4" s="1"/>
  <c r="Q84" i="4" s="1"/>
  <c r="O14" i="4" a="1"/>
  <c r="O14" i="4" s="1"/>
  <c r="Q14" i="4" s="1"/>
  <c r="O15" i="4" l="1" a="1"/>
  <c r="O15" i="4" s="1"/>
  <c r="Q15" i="4" s="1"/>
  <c r="O16" i="4" l="1" a="1"/>
  <c r="O16" i="4" s="1"/>
  <c r="Q16" i="4" s="1"/>
  <c r="O17" i="4" l="1" a="1"/>
  <c r="O17" i="4" s="1"/>
  <c r="Q17" i="4" s="1"/>
  <c r="O18" i="4" l="1" a="1"/>
  <c r="O18" i="4" s="1"/>
  <c r="Q18" i="4" s="1"/>
  <c r="O19" i="4" l="1" a="1"/>
  <c r="O19" i="4" s="1"/>
  <c r="Q19" i="4" s="1"/>
  <c r="O20" i="4" l="1" a="1"/>
  <c r="O20" i="4" s="1"/>
  <c r="Q20" i="4" s="1"/>
  <c r="O21" i="4" l="1" a="1"/>
  <c r="O21" i="4" s="1"/>
  <c r="Q21" i="4" s="1"/>
  <c r="O22" i="4" l="1" a="1"/>
  <c r="O22" i="4" s="1"/>
  <c r="Q22" i="4" s="1"/>
  <c r="O23" i="4" l="1" a="1"/>
  <c r="O23" i="4" s="1"/>
  <c r="Q23" i="4" s="1"/>
  <c r="O24" i="4" l="1" a="1"/>
  <c r="O24" i="4" s="1"/>
  <c r="Q24" i="4" s="1"/>
  <c r="O25" i="4" l="1" a="1"/>
  <c r="O25" i="4" s="1"/>
  <c r="Q25" i="4" s="1"/>
  <c r="O27" i="4" l="1" a="1"/>
  <c r="O27" i="4" s="1"/>
  <c r="Q27" i="4" s="1"/>
  <c r="O28" i="4" l="1" a="1"/>
  <c r="O28" i="4" s="1"/>
  <c r="Q28" i="4" s="1"/>
  <c r="O29" i="4" l="1" a="1"/>
  <c r="O29" i="4" s="1"/>
  <c r="Q29" i="4" s="1"/>
  <c r="O30" i="4" l="1" a="1"/>
  <c r="O30" i="4" s="1"/>
  <c r="Q30" i="4" s="1"/>
  <c r="O31" i="4" l="1" a="1"/>
  <c r="O31" i="4" s="1"/>
  <c r="Q31" i="4" s="1"/>
  <c r="O32" i="4" l="1" a="1"/>
  <c r="O32" i="4" s="1"/>
  <c r="Q32" i="4" s="1"/>
  <c r="O33" i="4" l="1" a="1"/>
  <c r="O33" i="4" s="1"/>
  <c r="Q33" i="4" s="1"/>
  <c r="O34" i="4" l="1" a="1"/>
  <c r="O34" i="4" s="1"/>
  <c r="Q34" i="4" s="1"/>
  <c r="O35" i="4" l="1" a="1"/>
  <c r="O35" i="4" s="1"/>
  <c r="Q35" i="4" s="1"/>
  <c r="O36" i="4" l="1" a="1"/>
  <c r="O36" i="4" s="1"/>
  <c r="Q36" i="4" s="1"/>
  <c r="O37" i="4" l="1" a="1"/>
  <c r="O37" i="4" s="1"/>
  <c r="Q37" i="4" s="1"/>
  <c r="O38" i="4" l="1" a="1"/>
  <c r="O38" i="4" s="1"/>
  <c r="Q38" i="4" s="1"/>
  <c r="O39" i="4" l="1" a="1"/>
  <c r="O39" i="4" s="1"/>
  <c r="Q39" i="4" s="1"/>
  <c r="O40" i="4" l="1" a="1"/>
  <c r="O40" i="4" s="1"/>
  <c r="Q40" i="4" s="1"/>
  <c r="O41" i="4" l="1" a="1"/>
  <c r="O41" i="4" s="1"/>
  <c r="Q41" i="4" s="1"/>
  <c r="O42" i="4" l="1" a="1"/>
  <c r="O42" i="4" s="1"/>
  <c r="Q42" i="4" s="1"/>
  <c r="O43" i="4" l="1" a="1"/>
  <c r="O43" i="4" s="1"/>
  <c r="Q43" i="4" s="1"/>
  <c r="O44" i="4" l="1" a="1"/>
  <c r="O44" i="4" s="1"/>
  <c r="Q44" i="4" s="1"/>
  <c r="O45" i="4" l="1" a="1"/>
  <c r="O45" i="4" s="1"/>
  <c r="Q45" i="4" s="1"/>
  <c r="O46" i="4" l="1" a="1"/>
  <c r="O46" i="4" s="1"/>
  <c r="Q46" i="4" s="1"/>
  <c r="O47" i="4" l="1" a="1"/>
  <c r="O47" i="4" s="1"/>
  <c r="Q47" i="4" s="1"/>
  <c r="O48" i="4" l="1" a="1"/>
  <c r="O48" i="4" s="1"/>
  <c r="Q48" i="4" s="1"/>
  <c r="O49" i="4" l="1" a="1"/>
  <c r="O49" i="4" s="1"/>
  <c r="Q49" i="4" s="1"/>
  <c r="O50" i="4" l="1" a="1"/>
  <c r="O50" i="4" s="1"/>
  <c r="Q50" i="4" s="1"/>
  <c r="O51" i="4" l="1" a="1"/>
  <c r="O51" i="4" s="1"/>
  <c r="Q51" i="4" s="1"/>
  <c r="O52" i="4" l="1" a="1"/>
  <c r="O52" i="4" s="1"/>
  <c r="Q52" i="4" s="1"/>
  <c r="O53" i="4" l="1" a="1"/>
  <c r="O53" i="4" s="1"/>
  <c r="Q53" i="4" s="1"/>
  <c r="O54" i="4" l="1" a="1"/>
  <c r="O54" i="4" s="1"/>
  <c r="Q54" i="4" s="1"/>
  <c r="O55" i="4" l="1" a="1"/>
  <c r="O55" i="4" s="1"/>
  <c r="Q55" i="4" s="1"/>
  <c r="O56" i="4" l="1" a="1"/>
  <c r="O56" i="4" s="1"/>
  <c r="Q56" i="4" s="1"/>
  <c r="O57" i="4" l="1" a="1"/>
  <c r="O57" i="4" s="1"/>
  <c r="Q57" i="4" s="1"/>
  <c r="O58" i="4" l="1" a="1"/>
  <c r="O58" i="4" s="1"/>
  <c r="Q58" i="4" s="1"/>
  <c r="O59" i="4" l="1" a="1"/>
  <c r="O59" i="4" s="1"/>
  <c r="Q59" i="4" s="1"/>
  <c r="O60" i="4" l="1" a="1"/>
  <c r="O60" i="4" s="1"/>
  <c r="Q60" i="4" s="1"/>
  <c r="O61" i="4" l="1" a="1"/>
  <c r="O61" i="4" s="1"/>
  <c r="Q61" i="4" s="1"/>
  <c r="O62" i="4" l="1" a="1"/>
  <c r="O62" i="4" s="1"/>
  <c r="Q62" i="4" s="1"/>
  <c r="O63" i="4" l="1" a="1"/>
  <c r="O63" i="4" s="1"/>
  <c r="Q63" i="4" s="1"/>
  <c r="O64" i="4" l="1" a="1"/>
  <c r="O64" i="4" s="1"/>
  <c r="Q64" i="4" s="1"/>
  <c r="O65" i="4" l="1" a="1"/>
  <c r="O65" i="4" s="1"/>
  <c r="Q65" i="4" s="1"/>
  <c r="O66" i="4" l="1" a="1"/>
  <c r="O66" i="4" s="1"/>
  <c r="Q66" i="4" s="1"/>
  <c r="O67" i="4" l="1" a="1"/>
  <c r="O67" i="4" s="1"/>
  <c r="Q67" i="4" s="1"/>
  <c r="O68" i="4" l="1" a="1"/>
  <c r="O68" i="4" s="1"/>
  <c r="Q68" i="4" s="1"/>
  <c r="O69" i="4" l="1" a="1"/>
  <c r="O69" i="4" s="1"/>
  <c r="Q69" i="4" s="1"/>
  <c r="O70" i="4" l="1" a="1"/>
  <c r="O70" i="4" s="1"/>
  <c r="Q70" i="4" s="1"/>
  <c r="O72" i="4" l="1" a="1"/>
  <c r="O72" i="4" s="1"/>
  <c r="Q72" i="4" s="1"/>
  <c r="O73" i="4" l="1" a="1"/>
  <c r="O73" i="4" s="1"/>
  <c r="Q73" i="4" s="1"/>
  <c r="O74" i="4" l="1" a="1"/>
  <c r="O74" i="4" s="1"/>
  <c r="Q74" i="4" s="1"/>
  <c r="O75" i="4" l="1" a="1"/>
  <c r="O75" i="4" s="1"/>
  <c r="Q75" i="4" s="1"/>
  <c r="O76" i="4" l="1" a="1"/>
  <c r="O76" i="4" s="1"/>
  <c r="Q76" i="4" s="1"/>
  <c r="O77" i="4" l="1" a="1"/>
  <c r="O77" i="4" s="1"/>
  <c r="Q77" i="4" s="1"/>
  <c r="O78" i="4" l="1" a="1"/>
  <c r="O78" i="4" s="1"/>
  <c r="Q78" i="4" s="1"/>
  <c r="O79" i="4" l="1" a="1"/>
  <c r="O79" i="4" s="1"/>
  <c r="Q79" i="4" s="1"/>
  <c r="O80" i="4" l="1" a="1"/>
  <c r="O80" i="4" s="1"/>
  <c r="Q80" i="4" s="1"/>
  <c r="O81" i="4" l="1" a="1"/>
  <c r="O81" i="4" s="1"/>
  <c r="Q81" i="4" s="1"/>
  <c r="O82" i="4" l="1" a="1"/>
  <c r="O82" i="4" s="1"/>
  <c r="Q82" i="4" s="1"/>
  <c r="O83" i="4" l="1" a="1"/>
  <c r="O83" i="4" s="1"/>
  <c r="T84" i="4" s="1"/>
  <c r="Q83" i="4" l="1"/>
  <c r="T8" i="4"/>
  <c r="T20" i="4"/>
  <c r="T60" i="4"/>
  <c r="T49" i="4"/>
  <c r="T67" i="4"/>
  <c r="T17" i="4"/>
  <c r="T75" i="4"/>
  <c r="T9" i="4"/>
  <c r="T15" i="4"/>
  <c r="T18" i="4"/>
  <c r="T28" i="4"/>
  <c r="T34" i="4"/>
  <c r="T40" i="4"/>
  <c r="T46" i="4"/>
  <c r="T52" i="4"/>
  <c r="T58" i="4"/>
  <c r="T64" i="4"/>
  <c r="T70" i="4"/>
  <c r="T76" i="4"/>
  <c r="T82" i="4"/>
  <c r="T11" i="4"/>
  <c r="T36" i="4"/>
  <c r="T48" i="4"/>
  <c r="T72" i="4"/>
  <c r="T12" i="4"/>
  <c r="T37" i="4"/>
  <c r="T73" i="4"/>
  <c r="T27" i="4"/>
  <c r="T51" i="4"/>
  <c r="T10" i="4"/>
  <c r="T19" i="4"/>
  <c r="T24" i="4"/>
  <c r="T29" i="4"/>
  <c r="T35" i="4"/>
  <c r="T41" i="4"/>
  <c r="T47" i="4"/>
  <c r="T53" i="4"/>
  <c r="T59" i="4"/>
  <c r="T65" i="4"/>
  <c r="T71" i="4"/>
  <c r="T77" i="4"/>
  <c r="T83" i="4"/>
  <c r="T30" i="4"/>
  <c r="T42" i="4"/>
  <c r="T66" i="4"/>
  <c r="T78" i="4"/>
  <c r="T31" i="4"/>
  <c r="T55" i="4"/>
  <c r="T79" i="4"/>
  <c r="T23" i="4"/>
  <c r="T63" i="4"/>
  <c r="T25" i="4"/>
  <c r="T54" i="4"/>
  <c r="T21" i="4"/>
  <c r="T43" i="4"/>
  <c r="T61" i="4"/>
  <c r="T14" i="4"/>
  <c r="T45" i="4"/>
  <c r="T81" i="4"/>
  <c r="T13" i="4"/>
  <c r="T16" i="4"/>
  <c r="T22" i="4"/>
  <c r="T26" i="4"/>
  <c r="T32" i="4"/>
  <c r="T38" i="4"/>
  <c r="T44" i="4"/>
  <c r="T50" i="4"/>
  <c r="T56" i="4"/>
  <c r="T62" i="4"/>
  <c r="T68" i="4"/>
  <c r="T74" i="4"/>
  <c r="T80" i="4"/>
  <c r="T33" i="4"/>
  <c r="T39" i="4"/>
  <c r="T57" i="4"/>
  <c r="T69" i="4"/>
  <c r="C65" i="4"/>
  <c r="E65" i="4" s="1"/>
  <c r="C66" i="4"/>
  <c r="E6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<sst xmlns="http://schemas.openxmlformats.org/spreadsheetml/2006/main" count="57" uniqueCount="53">
  <si>
    <t>Coeficiente</t>
  </si>
  <si>
    <t>Fator</t>
  </si>
  <si>
    <t>fator testada</t>
  </si>
  <si>
    <t>testada do terreno</t>
  </si>
  <si>
    <t>r</t>
  </si>
  <si>
    <t>testada referencial da zona instituída pelo Plano Diretor</t>
  </si>
  <si>
    <t>a =</t>
  </si>
  <si>
    <t>r =</t>
  </si>
  <si>
    <t>Plano Diretor</t>
  </si>
  <si>
    <t>ZR1-01</t>
  </si>
  <si>
    <t>Anexo 1 - Quadro 01. Zonas de uso - Classificação das zonas e suas características</t>
  </si>
  <si>
    <t>Lei complementar n. 122, de 9 de agosto de 2017</t>
  </si>
  <si>
    <t>Fator testada</t>
  </si>
  <si>
    <t>Fórmula de Harper-Berrini</t>
  </si>
  <si>
    <t>Zona</t>
  </si>
  <si>
    <t>Fontes:</t>
  </si>
  <si>
    <t>BEBEDOURO. Lei complementar n. 122, de 9 de agosto de 2017. Disponível em: &lt;https://www.bebedouro.sp.gov.br/portal/LEI-COMPLEMENTAR-122-17.pdf&gt; Acesso em: 1º out. 2022.</t>
  </si>
  <si>
    <t>Bebedouro-SP</t>
  </si>
  <si>
    <t>mínimo</t>
  </si>
  <si>
    <t>máximo</t>
  </si>
  <si>
    <t>Desvalorização</t>
  </si>
  <si>
    <t>A</t>
  </si>
  <si>
    <t>CAIRES, Hélio. Avaliação de glebas urbanizáveis. São Paulo: Pini, 1984, p. 39</t>
  </si>
  <si>
    <t>ABUNAHMAN, Sérgio Antônio. Curso básico de engenharia legal e de avaliações. 4 ed. ver. e ampl. São Paulo: Pini, 2008, p. 67.</t>
  </si>
  <si>
    <t>VEGNI-NERI, Guilherme Bomfim. Avaliação de imóveis urbanos e rurais: método prático e moderno. 4. ed. revista, melhorada e atualizada. São Paulo: Ed. Nacional, 1979, p. 17.</t>
  </si>
  <si>
    <t>Fórmula</t>
  </si>
  <si>
    <t>fator testada equivalente</t>
  </si>
  <si>
    <t>testada equivalente</t>
  </si>
  <si>
    <t>testada referencial na zona</t>
  </si>
  <si>
    <t>THOFEHRN, Ragnar. Avaliação de terrenos : por fórmulas matemáticas. São Paulo: Pini, 2008, p. 54.</t>
  </si>
  <si>
    <t>TERRENOS. FATORES DE HOMOGENEIZAÇÃO. TESTADA EQUIVALENTE.</t>
  </si>
  <si>
    <t>Resultado</t>
  </si>
  <si>
    <t>testada referencial</t>
  </si>
  <si>
    <t>THOFEHRN, Ragnar. Avaliação de terrenos : por fórmulas matemáticas. São Paulo: Pini, 2008, p. 53-54.</t>
  </si>
  <si>
    <t>Coeficientes</t>
  </si>
  <si>
    <t>a</t>
  </si>
  <si>
    <t>Paradigma</t>
  </si>
  <si>
    <t>Fator mínimo</t>
  </si>
  <si>
    <t>Fator máximo</t>
  </si>
  <si>
    <t>coeficiente</t>
  </si>
  <si>
    <r>
      <t>f</t>
    </r>
    <r>
      <rPr>
        <vertAlign val="subscript"/>
        <sz val="12"/>
        <rFont val="Arial Nova"/>
        <family val="2"/>
      </rPr>
      <t>teq</t>
    </r>
  </si>
  <si>
    <t>fator</t>
  </si>
  <si>
    <r>
      <t>f</t>
    </r>
    <r>
      <rPr>
        <vertAlign val="subscript"/>
        <sz val="12"/>
        <rFont val="Aptos"/>
        <family val="2"/>
      </rPr>
      <t>t</t>
    </r>
    <r>
      <rPr>
        <sz val="12"/>
        <rFont val="Aptos"/>
        <family val="2"/>
      </rPr>
      <t xml:space="preserve"> = </t>
    </r>
  </si>
  <si>
    <r>
      <t>f</t>
    </r>
    <r>
      <rPr>
        <b/>
        <vertAlign val="subscript"/>
        <sz val="12"/>
        <rFont val="Aptos"/>
        <family val="2"/>
      </rPr>
      <t>t</t>
    </r>
  </si>
  <si>
    <r>
      <t xml:space="preserve">Em função da fórmula e dos seus limites de aplicação, os </t>
    </r>
    <r>
      <rPr>
        <b/>
        <sz val="12"/>
        <rFont val="Aptos"/>
        <family val="2"/>
      </rPr>
      <t>valores mínimo e máximo são</t>
    </r>
    <r>
      <rPr>
        <sz val="12"/>
        <rFont val="Aptos"/>
        <family val="2"/>
      </rPr>
      <t>:</t>
    </r>
  </si>
  <si>
    <r>
      <rPr>
        <b/>
        <sz val="12"/>
        <rFont val="Aptos"/>
        <family val="2"/>
      </rPr>
      <t>Observação</t>
    </r>
    <r>
      <rPr>
        <sz val="12"/>
        <rFont val="Aptos"/>
        <family val="2"/>
      </rPr>
      <t>: considerando-se as três hipóteses possíveis e as fórmulas associadas a cada uma delas, temos que a máxima desvalorização do terreno não será inferior a -15,91% e a máxima valorização não será superior a 18,92%.</t>
    </r>
  </si>
  <si>
    <t>Limite inferior (0,8409)</t>
  </si>
  <si>
    <t>Limite superior (1,1892)</t>
  </si>
  <si>
    <t>Exemplo de homogeneização</t>
  </si>
  <si>
    <t>Valor unitário (R$/m²)</t>
  </si>
  <si>
    <t>Valor unitário do terreno padrão</t>
  </si>
  <si>
    <t>Valor unitário do terreno avaliando</t>
  </si>
  <si>
    <t>TERRENOS. FATORES DE HOMOGENEIZAÇÃO. TESTADA ( ft )
Fórmula de Harper-Berrini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</si>
</sst>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_ ;[Red]\-#,##0.00\ "/>
    <numFmt numFmtId="165" formatCode="#,##0.00_ ;\-#,##0.00\ "/>
    <numFmt numFmtId="166" formatCode="#,##0.0000_ ;\-#,##0.0000\ "/>
  </numFmts>
  <fonts count="18" x14ac:knownFonts="1">
    <font>
      <sz val="11"/>
      <color theme="1"/>
      <name val="Aptos"/>
      <family val="2"/>
    </font>
    <font>
      <sz val="11"/>
      <color theme="1"/>
      <name val="Aptos"/>
      <family val="2"/>
    </font>
    <font>
      <sz val="11"/>
      <color theme="1"/>
      <name val="Arial Nova"/>
      <family val="2"/>
    </font>
    <font>
      <sz val="12"/>
      <color theme="0"/>
      <name val="Arial Nova"/>
      <family val="2"/>
    </font>
    <font>
      <sz val="12"/>
      <name val="Arial Nova"/>
      <family val="2"/>
    </font>
    <font>
      <vertAlign val="subscript"/>
      <sz val="12"/>
      <name val="Arial Nova"/>
      <family val="2"/>
    </font>
    <font>
      <sz val="12"/>
      <name val="Aptos"/>
      <family val="2"/>
    </font>
    <font>
      <b/>
      <sz val="12"/>
      <name val="Aptos"/>
      <family val="2"/>
    </font>
    <font>
      <vertAlign val="subscript"/>
      <sz val="12"/>
      <name val="Aptos"/>
      <family val="2"/>
    </font>
    <font>
      <i/>
      <sz val="10"/>
      <name val="Aptos"/>
      <family val="2"/>
    </font>
    <font>
      <b/>
      <vertAlign val="subscript"/>
      <sz val="12"/>
      <name val="Aptos"/>
      <family val="2"/>
    </font>
    <font>
      <b/>
      <sz val="12"/>
      <name val="Arial Nova"/>
      <family val="2"/>
    </font>
    <font>
      <sz val="12"/>
      <color theme="0"/>
      <name val="Aptos"/>
      <family val="2"/>
    </font>
    <font>
      <b/>
      <sz val="11"/>
      <color theme="0"/>
      <name val="Aptos"/>
      <family val="2"/>
    </font>
    <font>
      <sz val="11"/>
      <color theme="0"/>
      <name val="Aptos"/>
      <family val="2"/>
    </font>
    <font>
      <sz val="11"/>
      <name val="Aptos"/>
      <family val="2"/>
    </font>
    <font>
      <sz val="11"/>
      <color rgb="FF000000"/>
      <name val="Aptos"/>
      <family val="2"/>
    </font>
    <font>
      <sz val="11"/>
      <color theme="1"/>
      <name val="Aptos"/>
      <family val="2"/>
    </font>
  </fonts>
  <fills count="6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174C4C"/>
        <bgColor indexed="64"/>
      </patternFill>
    </fill>
    <fill>
      <patternFill patternType="solid">
        <fgColor rgb="FF165B5B"/>
        <bgColor indexed="64"/>
      </patternFill>
    </fill>
    <fill>
      <patternFill patternType="solid">
        <fgColor rgb="FF427574"/>
        <bgColor indexed="64"/>
      </patternFill>
    </fill>
    <fill>
      <patternFill patternType="solid">
        <fgColor rgb="FF688F8E"/>
        <bgColor indexed="64"/>
      </patternFill>
    </fill>
    <fill>
      <patternFill patternType="solid">
        <fgColor rgb="FF8CAAA9"/>
        <bgColor indexed="64"/>
      </patternFill>
    </fill>
    <fill>
      <patternFill patternType="solid">
        <fgColor rgb="FF13293B"/>
        <bgColor indexed="64"/>
      </patternFill>
    </fill>
    <fill>
      <patternFill patternType="solid">
        <fgColor rgb="FF12354F"/>
        <bgColor indexed="64"/>
      </patternFill>
    </fill>
    <fill>
      <patternFill patternType="solid">
        <fgColor rgb="FF054F77"/>
        <bgColor indexed="64"/>
      </patternFill>
    </fill>
    <fill>
      <patternFill patternType="solid">
        <fgColor rgb="FF40698D"/>
        <bgColor indexed="64"/>
      </patternFill>
    </fill>
    <fill>
      <patternFill patternType="solid">
        <fgColor rgb="FF8DA2B9"/>
        <bgColor indexed="64"/>
      </patternFill>
    </fill>
    <fill>
      <patternFill patternType="solid">
        <fgColor rgb="FFF5FAFF"/>
        <bgColor indexed="64"/>
      </patternFill>
    </fill>
    <fill>
      <patternFill patternType="solid">
        <fgColor rgb="FFFFED00"/>
        <bgColor indexed="64"/>
      </patternFill>
    </fill>
    <fill>
      <patternFill patternType="solid">
        <fgColor rgb="FFFFF04F"/>
        <bgColor indexed="64"/>
      </patternFill>
    </fill>
    <fill>
      <patternFill patternType="solid">
        <fgColor rgb="FFFFF277"/>
        <bgColor indexed="64"/>
      </patternFill>
    </fill>
    <fill>
      <patternFill patternType="solid">
        <fgColor rgb="FFFFF59B"/>
        <bgColor indexed="64"/>
      </patternFill>
    </fill>
    <fill>
      <patternFill patternType="solid">
        <fgColor rgb="FFFFF8BD"/>
        <bgColor indexed="64"/>
      </patternFill>
    </fill>
    <fill>
      <patternFill patternType="solid">
        <fgColor rgb="FF2A356A"/>
        <bgColor indexed="64"/>
      </patternFill>
    </fill>
    <fill>
      <patternFill patternType="solid">
        <fgColor rgb="FF3D7882"/>
        <bgColor indexed="64"/>
      </patternFill>
    </fill>
    <fill>
      <patternFill patternType="solid">
        <fgColor rgb="FF4998A5"/>
        <bgColor indexed="64"/>
      </patternFill>
    </fill>
    <fill>
      <patternFill patternType="solid">
        <fgColor rgb="FF56BACA"/>
        <bgColor indexed="64"/>
      </patternFill>
    </fill>
    <fill>
      <patternFill patternType="solid">
        <fgColor rgb="FF78C5D3"/>
        <bgColor indexed="64"/>
      </patternFill>
    </fill>
    <fill>
      <patternFill patternType="solid">
        <fgColor rgb="FF96D1DB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FBDB65"/>
        <bgColor indexed="64"/>
      </patternFill>
    </fill>
    <fill>
      <patternFill patternType="solid">
        <fgColor rgb="FF01426A"/>
        <bgColor indexed="64"/>
      </patternFill>
    </fill>
    <fill>
      <patternFill patternType="solid">
        <fgColor rgb="FF0067A0"/>
        <bgColor indexed="64"/>
      </patternFill>
    </fill>
    <fill>
      <patternFill patternType="solid">
        <fgColor rgb="FF007B5F"/>
        <bgColor indexed="64"/>
      </patternFill>
    </fill>
    <fill>
      <patternFill patternType="solid">
        <fgColor rgb="FF00B388"/>
        <bgColor indexed="64"/>
      </patternFill>
    </fill>
    <fill>
      <patternFill patternType="solid">
        <fgColor rgb="FF026842"/>
        <bgColor indexed="64"/>
      </patternFill>
    </fill>
    <fill>
      <patternFill patternType="solid">
        <fgColor rgb="FF3D805E"/>
        <bgColor indexed="64"/>
      </patternFill>
    </fill>
    <fill>
      <patternFill patternType="solid">
        <fgColor rgb="FF64997C"/>
        <bgColor indexed="64"/>
      </patternFill>
    </fill>
    <fill>
      <patternFill patternType="solid">
        <fgColor rgb="FF8BB29B"/>
        <bgColor indexed="64"/>
      </patternFill>
    </fill>
    <fill>
      <patternFill patternType="solid">
        <fgColor rgb="FFB1CBBC"/>
        <bgColor indexed="64"/>
      </patternFill>
    </fill>
    <fill>
      <patternFill patternType="solid">
        <fgColor rgb="FF293126"/>
        <bgColor indexed="64"/>
      </patternFill>
    </fill>
    <fill>
      <patternFill patternType="solid">
        <fgColor rgb="FF3B4836"/>
        <bgColor indexed="64"/>
      </patternFill>
    </fill>
    <fill>
      <patternFill patternType="solid">
        <fgColor rgb="FF4D6047"/>
        <bgColor indexed="64"/>
      </patternFill>
    </fill>
    <fill>
      <patternFill patternType="solid">
        <fgColor rgb="FF617A59"/>
        <bgColor indexed="64"/>
      </patternFill>
    </fill>
    <fill>
      <patternFill patternType="solid">
        <fgColor rgb="FF75946B"/>
        <bgColor indexed="64"/>
      </patternFill>
    </fill>
    <fill>
      <patternFill patternType="solid">
        <fgColor rgb="FF8BA582"/>
        <bgColor indexed="64"/>
      </patternFill>
    </fill>
    <fill>
      <patternFill patternType="solid">
        <fgColor rgb="FFA2B79A"/>
        <bgColor indexed="64"/>
      </patternFill>
    </fill>
    <fill>
      <patternFill patternType="solid">
        <fgColor rgb="FF292929"/>
        <bgColor indexed="64"/>
      </patternFill>
    </fill>
    <fill>
      <patternFill patternType="solid">
        <fgColor rgb="FF4E4E4E"/>
        <bgColor indexed="64"/>
      </patternFill>
    </fill>
    <fill>
      <patternFill patternType="solid">
        <fgColor rgb="FF777777"/>
        <bgColor indexed="64"/>
      </patternFill>
    </fill>
    <fill>
      <patternFill patternType="solid">
        <fgColor rgb="FFA2A2A2"/>
        <bgColor indexed="64"/>
      </patternFill>
    </fill>
    <fill>
      <patternFill patternType="solid">
        <fgColor rgb="FFD0D0D0"/>
        <bgColor indexed="64"/>
      </patternFill>
    </fill>
    <fill>
      <patternFill patternType="solid">
        <fgColor rgb="FF21372B"/>
        <bgColor indexed="64"/>
      </patternFill>
    </fill>
    <fill>
      <patternFill patternType="solid">
        <fgColor rgb="FF294837"/>
        <bgColor indexed="64"/>
      </patternFill>
    </fill>
    <fill>
      <patternFill patternType="solid">
        <fgColor rgb="FF325A45"/>
        <bgColor indexed="64"/>
      </patternFill>
    </fill>
    <fill>
      <patternFill patternType="solid">
        <fgColor rgb="FF3A6D52"/>
        <bgColor indexed="64"/>
      </patternFill>
    </fill>
    <fill>
      <patternFill patternType="solid">
        <fgColor rgb="FF5A846C"/>
        <bgColor indexed="64"/>
      </patternFill>
    </fill>
    <fill>
      <patternFill patternType="solid">
        <fgColor rgb="FF242721"/>
        <bgColor indexed="64"/>
      </patternFill>
    </fill>
    <fill>
      <patternFill patternType="solid">
        <fgColor rgb="FF3C4236"/>
        <bgColor indexed="64"/>
      </patternFill>
    </fill>
    <fill>
      <patternFill patternType="solid">
        <fgColor rgb="FF4F5847"/>
        <bgColor indexed="64"/>
      </patternFill>
    </fill>
    <fill>
      <patternFill patternType="solid">
        <fgColor rgb="FF636E59"/>
        <bgColor indexed="64"/>
      </patternFill>
    </fill>
    <fill>
      <patternFill patternType="solid">
        <fgColor rgb="FF8D9982"/>
        <bgColor indexed="64"/>
      </patternFill>
    </fill>
    <fill>
      <patternFill patternType="solid">
        <fgColor rgb="FFB9C1B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6">
    <xf numFmtId="165" fontId="0" fillId="0" borderId="0">
      <alignment vertical="center"/>
      <protection hidden="1"/>
    </xf>
    <xf numFmtId="9" fontId="2" fillId="0" borderId="0" applyFont="0" applyFill="0" applyBorder="0" applyAlignment="0" applyProtection="0"/>
    <xf numFmtId="164" fontId="14" fillId="4" borderId="0">
      <protection hidden="1"/>
    </xf>
    <xf numFmtId="165" fontId="1" fillId="5" borderId="0" applyBorder="0" applyProtection="0">
      <alignment vertical="center"/>
    </xf>
    <xf numFmtId="164" fontId="14" fillId="6" borderId="0">
      <alignment horizontal="justify" vertical="center" wrapText="1"/>
      <protection hidden="1"/>
    </xf>
    <xf numFmtId="164" fontId="14" fillId="7" borderId="0">
      <alignment horizontal="justify" vertical="center" wrapText="1"/>
      <protection hidden="1"/>
    </xf>
    <xf numFmtId="164" fontId="14" fillId="8" borderId="0">
      <alignment horizontal="justify" vertical="center" wrapText="1"/>
      <protection locked="0" hidden="1"/>
    </xf>
    <xf numFmtId="165" fontId="15" fillId="9" borderId="0">
      <alignment horizontal="left" vertical="center"/>
      <protection locked="0" hidden="1"/>
    </xf>
    <xf numFmtId="165" fontId="15" fillId="10" borderId="0">
      <alignment horizontal="center" vertical="center" wrapText="1"/>
      <protection hidden="1"/>
    </xf>
    <xf numFmtId="165" fontId="14" fillId="11" borderId="0">
      <alignment vertical="center"/>
      <protection hidden="1"/>
    </xf>
    <xf numFmtId="165" fontId="14" fillId="12" borderId="0">
      <alignment vertical="center"/>
      <protection hidden="1"/>
    </xf>
    <xf numFmtId="165" fontId="14" fillId="13" borderId="0">
      <alignment vertical="center"/>
      <protection hidden="1"/>
    </xf>
    <xf numFmtId="165" fontId="14" fillId="14" borderId="0">
      <alignment vertical="center"/>
      <protection hidden="1"/>
    </xf>
    <xf numFmtId="165" fontId="15" fillId="15" borderId="0">
      <alignment horizontal="center" vertical="center"/>
      <protection hidden="1"/>
    </xf>
    <xf numFmtId="165" fontId="16" fillId="16" borderId="2">
      <alignment horizontal="justify" vertical="center" wrapText="1"/>
      <protection hidden="1"/>
    </xf>
    <xf numFmtId="164" fontId="15" fillId="17" borderId="0">
      <alignment horizontal="justify" vertical="center" wrapText="1"/>
      <protection hidden="1"/>
    </xf>
    <xf numFmtId="164" fontId="15" fillId="18" borderId="0">
      <alignment horizontal="justify" vertical="center" wrapText="1"/>
      <protection hidden="1"/>
    </xf>
    <xf numFmtId="164" fontId="15" fillId="19" borderId="0">
      <alignment horizontal="justify" vertical="center" wrapText="1"/>
      <protection locked="0" hidden="1"/>
    </xf>
    <xf numFmtId="165" fontId="15" fillId="20" borderId="0">
      <alignment horizontal="left" vertical="center"/>
      <protection locked="0" hidden="1"/>
    </xf>
    <xf numFmtId="165" fontId="15" fillId="21" borderId="0">
      <alignment horizontal="center" vertical="center" wrapText="1"/>
      <protection locked="0" hidden="1"/>
    </xf>
    <xf numFmtId="165" fontId="13" fillId="22" borderId="0">
      <alignment horizontal="center" vertical="center"/>
      <protection hidden="1"/>
    </xf>
    <xf numFmtId="164" fontId="14" fillId="23" borderId="0">
      <alignment horizontal="justify" vertical="center" wrapText="1"/>
      <protection hidden="1"/>
    </xf>
    <xf numFmtId="164" fontId="14" fillId="24" borderId="0">
      <alignment horizontal="justify" vertical="center" wrapText="1"/>
      <protection locked="0" hidden="1"/>
    </xf>
    <xf numFmtId="164" fontId="14" fillId="25" borderId="0">
      <alignment horizontal="justify" vertical="center" wrapText="1"/>
      <protection hidden="1"/>
    </xf>
    <xf numFmtId="165" fontId="15" fillId="26" borderId="0">
      <alignment horizontal="left" vertical="center"/>
      <protection locked="0" hidden="1"/>
    </xf>
    <xf numFmtId="165" fontId="15" fillId="27" borderId="0">
      <alignment horizontal="left" vertical="center" wrapText="1"/>
      <protection locked="0" hidden="1"/>
    </xf>
    <xf numFmtId="165" fontId="14" fillId="11" borderId="0">
      <alignment horizontal="justify" vertical="center" wrapText="1"/>
      <protection hidden="1"/>
    </xf>
    <xf numFmtId="165" fontId="14" fillId="12" borderId="0">
      <alignment horizontal="justify" vertical="center" wrapText="1"/>
      <protection locked="0" hidden="1"/>
    </xf>
    <xf numFmtId="165" fontId="14" fillId="13" borderId="0">
      <alignment horizontal="justify" vertical="center" wrapText="1"/>
      <protection hidden="1"/>
    </xf>
    <xf numFmtId="165" fontId="14" fillId="14" borderId="0">
      <alignment horizontal="left" vertical="center"/>
      <protection hidden="1"/>
    </xf>
    <xf numFmtId="165" fontId="15" fillId="15" borderId="0">
      <alignment horizontal="center" vertical="center" wrapText="1"/>
      <protection locked="0" hidden="1"/>
    </xf>
    <xf numFmtId="164" fontId="14" fillId="28" borderId="0">
      <alignment horizontal="justify" vertical="center"/>
      <protection hidden="1"/>
    </xf>
    <xf numFmtId="165" fontId="15" fillId="29" borderId="0">
      <alignment horizontal="justify" vertical="center" wrapText="1"/>
      <protection hidden="1"/>
    </xf>
    <xf numFmtId="165" fontId="15" fillId="30" borderId="0">
      <alignment horizontal="justify" vertical="center" wrapText="1"/>
      <protection hidden="1"/>
    </xf>
    <xf numFmtId="165" fontId="14" fillId="31" borderId="0">
      <alignment horizontal="justify" vertical="center" wrapText="1"/>
      <protection hidden="1"/>
    </xf>
    <xf numFmtId="165" fontId="14" fillId="32" borderId="0">
      <alignment horizontal="justify" vertical="center" wrapText="1"/>
      <protection hidden="1"/>
    </xf>
    <xf numFmtId="165" fontId="14" fillId="33" borderId="0">
      <alignment horizontal="justify" vertical="center" wrapText="1"/>
      <protection hidden="1"/>
    </xf>
    <xf numFmtId="165" fontId="14" fillId="34" borderId="0">
      <alignment horizontal="justify" vertical="center" wrapText="1"/>
      <protection hidden="1"/>
    </xf>
    <xf numFmtId="164" fontId="14" fillId="35" borderId="0">
      <alignment horizontal="justify" vertical="center" wrapText="1"/>
      <protection hidden="1"/>
    </xf>
    <xf numFmtId="164" fontId="14" fillId="36" borderId="0">
      <alignment horizontal="justify" vertical="center" wrapText="1"/>
      <protection hidden="1"/>
    </xf>
    <xf numFmtId="164" fontId="14" fillId="37" borderId="0">
      <alignment horizontal="justify" vertical="center" wrapText="1"/>
      <protection locked="0" hidden="1"/>
    </xf>
    <xf numFmtId="165" fontId="15" fillId="38" borderId="0">
      <alignment horizontal="left" vertical="center"/>
      <protection locked="0" hidden="1"/>
    </xf>
    <xf numFmtId="165" fontId="15" fillId="39" borderId="0">
      <alignment horizontal="left" vertical="center" wrapText="1"/>
      <protection locked="0" hidden="1"/>
    </xf>
    <xf numFmtId="165" fontId="14" fillId="40" borderId="0">
      <alignment horizontal="justify" vertical="center" wrapText="1"/>
      <protection hidden="1"/>
    </xf>
    <xf numFmtId="165" fontId="14" fillId="41" borderId="0">
      <alignment horizontal="justify" vertical="center" wrapText="1"/>
      <protection hidden="1"/>
    </xf>
    <xf numFmtId="165" fontId="14" fillId="42" borderId="0">
      <alignment horizontal="justify" vertical="center" wrapText="1"/>
      <protection hidden="1"/>
    </xf>
    <xf numFmtId="165" fontId="14" fillId="43" borderId="0">
      <alignment horizontal="justify" vertical="center" wrapText="1"/>
      <protection hidden="1"/>
    </xf>
    <xf numFmtId="165" fontId="15" fillId="44" borderId="0">
      <alignment horizontal="justify" vertical="center"/>
      <protection hidden="1"/>
    </xf>
    <xf numFmtId="165" fontId="15" fillId="45" borderId="0">
      <alignment horizontal="center" vertical="center" wrapText="1"/>
      <protection hidden="1"/>
    </xf>
    <xf numFmtId="165" fontId="15" fillId="46" borderId="0">
      <alignment horizontal="center" vertical="center" wrapText="1"/>
      <protection hidden="1"/>
    </xf>
    <xf numFmtId="164" fontId="14" fillId="47" borderId="0">
      <alignment horizontal="justify" vertical="center" wrapText="1"/>
      <protection hidden="1"/>
    </xf>
    <xf numFmtId="164" fontId="14" fillId="48" borderId="0">
      <alignment horizontal="justify" vertical="center" wrapText="1"/>
      <protection locked="0" hidden="1"/>
    </xf>
    <xf numFmtId="164" fontId="14" fillId="49" borderId="0">
      <alignment horizontal="justify" vertical="center" wrapText="1"/>
      <protection hidden="1"/>
    </xf>
    <xf numFmtId="165" fontId="17" fillId="50" borderId="0">
      <alignment horizontal="left" vertical="center"/>
      <protection locked="0" hidden="1"/>
    </xf>
    <xf numFmtId="165" fontId="15" fillId="51" borderId="0">
      <alignment horizontal="left" vertical="center" wrapText="1"/>
      <protection locked="0" hidden="1"/>
    </xf>
    <xf numFmtId="165" fontId="14" fillId="52" borderId="0">
      <alignment horizontal="justify" vertical="center" wrapText="1"/>
      <protection hidden="1"/>
    </xf>
    <xf numFmtId="165" fontId="14" fillId="53" borderId="0">
      <alignment horizontal="justify" vertical="center" wrapText="1"/>
      <protection hidden="1"/>
    </xf>
    <xf numFmtId="165" fontId="14" fillId="54" borderId="0">
      <alignment horizontal="justify" vertical="center" wrapText="1"/>
      <protection hidden="1"/>
    </xf>
    <xf numFmtId="165" fontId="14" fillId="55" borderId="0">
      <alignment horizontal="justify" vertical="center"/>
      <protection hidden="1"/>
    </xf>
    <xf numFmtId="165" fontId="14" fillId="56" borderId="0">
      <alignment horizontal="center" vertical="center" wrapText="1"/>
      <protection hidden="1"/>
    </xf>
    <xf numFmtId="165" fontId="14" fillId="57" borderId="0">
      <alignment horizontal="justify" vertical="center" wrapText="1"/>
      <protection hidden="1"/>
    </xf>
    <xf numFmtId="165" fontId="14" fillId="58" borderId="0">
      <alignment horizontal="justify" vertical="center" wrapText="1"/>
      <protection hidden="1"/>
    </xf>
    <xf numFmtId="165" fontId="14" fillId="59" borderId="0">
      <alignment horizontal="justify" vertical="center" wrapText="1"/>
      <protection hidden="1"/>
    </xf>
    <xf numFmtId="165" fontId="14" fillId="60" borderId="0">
      <alignment horizontal="justify" vertical="center" wrapText="1"/>
      <protection hidden="1"/>
    </xf>
    <xf numFmtId="165" fontId="15" fillId="61" borderId="0">
      <alignment horizontal="justify" vertical="center"/>
      <protection hidden="1"/>
    </xf>
    <xf numFmtId="165" fontId="15" fillId="62" borderId="0">
      <alignment horizontal="center" vertical="center" wrapText="1"/>
      <protection hidden="1"/>
    </xf>
  </cellStyleXfs>
  <cellXfs count="50">
    <xf numFmtId="165" fontId="0" fillId="0" borderId="0" xfId="0">
      <alignment vertical="center"/>
      <protection hidden="1"/>
    </xf>
    <xf numFmtId="165" fontId="3" fillId="0" borderId="0" xfId="0" applyFont="1" applyAlignment="1">
      <alignment horizontal="right" vertical="center" wrapText="1" readingOrder="1"/>
      <protection hidden="1"/>
    </xf>
    <xf numFmtId="165" fontId="4" fillId="0" borderId="0" xfId="0" applyFont="1" applyAlignment="1">
      <alignment horizontal="right" vertical="center" wrapText="1" readingOrder="1"/>
      <protection hidden="1"/>
    </xf>
    <xf numFmtId="165" fontId="4" fillId="0" borderId="0" xfId="0" applyFont="1" applyAlignment="1">
      <alignment horizontal="left" vertical="center" wrapText="1" readingOrder="1"/>
      <protection hidden="1"/>
    </xf>
    <xf numFmtId="165" fontId="4" fillId="0" borderId="0" xfId="0" applyFont="1" applyAlignment="1">
      <alignment vertical="center" wrapText="1" readingOrder="1"/>
      <protection hidden="1"/>
    </xf>
    <xf numFmtId="165" fontId="3" fillId="0" borderId="0" xfId="0" applyFont="1" applyAlignment="1">
      <alignment vertical="center" wrapText="1" readingOrder="1"/>
      <protection hidden="1"/>
    </xf>
    <xf numFmtId="165" fontId="6" fillId="0" borderId="0" xfId="0" applyFont="1" applyAlignment="1">
      <alignment horizontal="right" vertical="center" wrapText="1" readingOrder="1"/>
      <protection hidden="1"/>
    </xf>
    <xf numFmtId="165" fontId="6" fillId="0" borderId="0" xfId="0" applyFont="1" applyAlignment="1">
      <alignment horizontal="left" vertical="center" wrapText="1" readingOrder="1"/>
      <protection hidden="1"/>
    </xf>
    <xf numFmtId="165" fontId="7" fillId="0" borderId="2" xfId="0" applyFont="1" applyBorder="1" applyAlignment="1">
      <alignment horizontal="right" vertical="center" wrapText="1" readingOrder="1"/>
      <protection hidden="1"/>
    </xf>
    <xf numFmtId="165" fontId="6" fillId="0" borderId="2" xfId="0" applyFont="1" applyBorder="1" applyAlignment="1">
      <alignment horizontal="right" vertical="center" wrapText="1" readingOrder="1"/>
      <protection hidden="1"/>
    </xf>
    <xf numFmtId="166" fontId="6" fillId="0" borderId="2" xfId="0" applyNumberFormat="1" applyFont="1" applyBorder="1" applyAlignment="1">
      <alignment horizontal="right" vertical="center" wrapText="1" readingOrder="1"/>
      <protection hidden="1"/>
    </xf>
    <xf numFmtId="165" fontId="9" fillId="0" borderId="0" xfId="0" applyFont="1" applyAlignment="1">
      <alignment vertical="center" wrapText="1" readingOrder="1"/>
      <protection hidden="1"/>
    </xf>
    <xf numFmtId="165" fontId="7" fillId="0" borderId="3" xfId="0" applyFont="1" applyBorder="1" applyAlignment="1">
      <alignment horizontal="right" vertical="center" wrapText="1" readingOrder="1"/>
      <protection hidden="1"/>
    </xf>
    <xf numFmtId="10" fontId="6" fillId="0" borderId="2" xfId="1" applyNumberFormat="1" applyFont="1" applyBorder="1" applyAlignment="1" applyProtection="1">
      <alignment horizontal="right" vertical="center" wrapText="1" readingOrder="1"/>
      <protection hidden="1"/>
    </xf>
    <xf numFmtId="165" fontId="6" fillId="0" borderId="0" xfId="0" applyFont="1" applyAlignment="1">
      <alignment vertical="center" wrapText="1" readingOrder="1"/>
      <protection hidden="1"/>
    </xf>
    <xf numFmtId="165" fontId="6" fillId="0" borderId="2" xfId="0" applyFont="1" applyBorder="1" applyAlignment="1">
      <alignment horizontal="center" vertical="center" wrapText="1" readingOrder="1"/>
      <protection hidden="1"/>
    </xf>
    <xf numFmtId="165" fontId="6" fillId="0" borderId="2" xfId="0" applyFont="1" applyBorder="1" applyAlignment="1">
      <alignment horizontal="left" vertical="center" wrapText="1" readingOrder="1"/>
      <protection hidden="1"/>
    </xf>
    <xf numFmtId="166" fontId="6" fillId="0" borderId="2" xfId="0" applyNumberFormat="1" applyFont="1" applyBorder="1" applyAlignment="1">
      <alignment horizontal="center" vertical="center" wrapText="1" readingOrder="1"/>
      <protection hidden="1"/>
    </xf>
    <xf numFmtId="165" fontId="6" fillId="0" borderId="1" xfId="0" applyFont="1" applyBorder="1" applyAlignment="1">
      <alignment horizontal="right" vertical="center" wrapText="1" readingOrder="1"/>
      <protection hidden="1"/>
    </xf>
    <xf numFmtId="165" fontId="7" fillId="0" borderId="0" xfId="0" applyFont="1" applyAlignment="1">
      <alignment horizontal="right" vertical="center" wrapText="1" readingOrder="1"/>
      <protection hidden="1"/>
    </xf>
    <xf numFmtId="166" fontId="7" fillId="0" borderId="2" xfId="0" applyNumberFormat="1" applyFont="1" applyBorder="1" applyAlignment="1">
      <alignment horizontal="right" vertical="center" wrapText="1" readingOrder="1"/>
      <protection hidden="1"/>
    </xf>
    <xf numFmtId="165" fontId="6" fillId="2" borderId="2" xfId="0" applyFont="1" applyFill="1" applyBorder="1" applyAlignment="1" applyProtection="1">
      <alignment horizontal="right" vertical="center" wrapText="1" readingOrder="1"/>
      <protection locked="0"/>
    </xf>
    <xf numFmtId="166" fontId="7" fillId="0" borderId="3" xfId="0" applyNumberFormat="1" applyFont="1" applyBorder="1" applyAlignment="1">
      <alignment horizontal="right" vertical="center" wrapText="1" readingOrder="1"/>
      <protection hidden="1"/>
    </xf>
    <xf numFmtId="165" fontId="11" fillId="0" borderId="2" xfId="0" applyFont="1" applyBorder="1" applyAlignment="1">
      <alignment horizontal="center" wrapText="1" readingOrder="1"/>
      <protection hidden="1"/>
    </xf>
    <xf numFmtId="165" fontId="11" fillId="0" borderId="3" xfId="0" applyFont="1" applyBorder="1" applyAlignment="1">
      <alignment horizontal="center" wrapText="1" readingOrder="1"/>
      <protection hidden="1"/>
    </xf>
    <xf numFmtId="165" fontId="4" fillId="0" borderId="3" xfId="0" applyFont="1" applyBorder="1" applyAlignment="1">
      <alignment horizontal="right" wrapText="1" indent="1" readingOrder="1"/>
      <protection hidden="1"/>
    </xf>
    <xf numFmtId="165" fontId="4" fillId="3" borderId="3" xfId="0" applyFont="1" applyFill="1" applyBorder="1" applyAlignment="1">
      <alignment horizontal="right" wrapText="1" indent="1" readingOrder="1"/>
      <protection hidden="1"/>
    </xf>
    <xf numFmtId="166" fontId="4" fillId="0" borderId="3" xfId="0" applyNumberFormat="1" applyFont="1" applyBorder="1" applyAlignment="1">
      <alignment horizontal="right" wrapText="1" indent="1" readingOrder="1"/>
      <protection hidden="1"/>
    </xf>
    <xf numFmtId="166" fontId="4" fillId="3" borderId="3" xfId="0" applyNumberFormat="1" applyFont="1" applyFill="1" applyBorder="1" applyAlignment="1">
      <alignment horizontal="right" wrapText="1" indent="1" readingOrder="1"/>
      <protection hidden="1"/>
    </xf>
    <xf numFmtId="165" fontId="9" fillId="0" borderId="0" xfId="0" applyFont="1" applyAlignment="1">
      <alignment horizontal="center" vertical="center" wrapText="1" readingOrder="1"/>
      <protection hidden="1"/>
    </xf>
    <xf numFmtId="165" fontId="12" fillId="0" borderId="0" xfId="0" applyFont="1" applyAlignment="1">
      <alignment horizontal="right" vertical="center" wrapText="1" readingOrder="1"/>
      <protection hidden="1"/>
    </xf>
    <xf numFmtId="166" fontId="12" fillId="0" borderId="0" xfId="0" applyNumberFormat="1" applyFont="1" applyAlignment="1">
      <alignment vertical="center" wrapText="1" readingOrder="1"/>
      <protection hidden="1"/>
    </xf>
    <xf numFmtId="166" fontId="12" fillId="0" borderId="0" xfId="0" applyNumberFormat="1" applyFont="1" applyAlignment="1">
      <alignment horizontal="right" vertical="center" wrapText="1" readingOrder="1"/>
      <protection hidden="1"/>
    </xf>
    <xf numFmtId="165" fontId="14" fillId="40" borderId="0" xfId="43">
      <alignment horizontal="justify" vertical="center" wrapText="1"/>
      <protection hidden="1"/>
    </xf>
    <xf numFmtId="165" fontId="6" fillId="0" borderId="0" xfId="0" applyFont="1" applyAlignment="1">
      <alignment horizontal="justify" vertical="center" wrapText="1" readingOrder="1"/>
      <protection hidden="1"/>
    </xf>
    <xf numFmtId="165" fontId="7" fillId="0" borderId="1" xfId="0" applyFont="1" applyBorder="1" applyAlignment="1">
      <alignment horizontal="center" vertical="center" wrapText="1" readingOrder="1"/>
      <protection hidden="1"/>
    </xf>
    <xf numFmtId="166" fontId="6" fillId="0" borderId="0" xfId="0" applyNumberFormat="1" applyFont="1" applyAlignment="1">
      <alignment horizontal="center" vertical="center" wrapText="1" readingOrder="1"/>
      <protection hidden="1"/>
    </xf>
    <xf numFmtId="10" fontId="6" fillId="0" borderId="0" xfId="1" applyNumberFormat="1" applyFont="1" applyAlignment="1" applyProtection="1">
      <alignment horizontal="center" vertical="center" wrapText="1" readingOrder="1"/>
      <protection hidden="1"/>
    </xf>
    <xf numFmtId="10" fontId="6" fillId="0" borderId="3" xfId="1" applyNumberFormat="1" applyFont="1" applyBorder="1" applyAlignment="1" applyProtection="1">
      <alignment horizontal="center" vertical="center" wrapText="1" readingOrder="1"/>
      <protection hidden="1"/>
    </xf>
    <xf numFmtId="166" fontId="6" fillId="0" borderId="3" xfId="0" applyNumberFormat="1" applyFont="1" applyBorder="1" applyAlignment="1">
      <alignment horizontal="center" vertical="center" wrapText="1" readingOrder="1"/>
      <protection hidden="1"/>
    </xf>
    <xf numFmtId="165" fontId="13" fillId="40" borderId="0" xfId="43" applyFont="1">
      <alignment horizontal="justify" vertical="center" wrapText="1"/>
      <protection hidden="1"/>
    </xf>
    <xf numFmtId="165" fontId="9" fillId="0" borderId="4" xfId="0" applyFont="1" applyBorder="1" applyAlignment="1">
      <alignment horizontal="center" vertical="center" wrapText="1" readingOrder="1"/>
      <protection hidden="1"/>
    </xf>
    <xf numFmtId="165" fontId="7" fillId="0" borderId="2" xfId="0" applyFont="1" applyBorder="1" applyAlignment="1">
      <alignment horizontal="left" vertical="center" wrapText="1" readingOrder="1"/>
      <protection hidden="1"/>
    </xf>
    <xf numFmtId="165" fontId="6" fillId="0" borderId="0" xfId="0" applyFont="1" applyAlignment="1">
      <alignment vertical="center" wrapText="1" readingOrder="1"/>
      <protection hidden="1"/>
    </xf>
    <xf numFmtId="165" fontId="6" fillId="0" borderId="2" xfId="0" applyFont="1" applyBorder="1" applyAlignment="1">
      <alignment vertical="center" wrapText="1" readingOrder="1"/>
      <protection hidden="1"/>
    </xf>
    <xf numFmtId="165" fontId="11" fillId="3" borderId="2" xfId="0" applyFont="1" applyFill="1" applyBorder="1" applyAlignment="1">
      <alignment wrapText="1" readingOrder="1"/>
      <protection hidden="1"/>
    </xf>
    <xf numFmtId="165" fontId="4" fillId="0" borderId="3" xfId="0" applyFont="1" applyBorder="1" applyAlignment="1">
      <alignment wrapText="1" readingOrder="1"/>
      <protection hidden="1"/>
    </xf>
    <xf numFmtId="165" fontId="4" fillId="3" borderId="3" xfId="0" applyFont="1" applyFill="1" applyBorder="1" applyAlignment="1">
      <alignment wrapText="1" readingOrder="1"/>
      <protection hidden="1"/>
    </xf>
    <xf numFmtId="165" fontId="4" fillId="0" borderId="0" xfId="0" applyFont="1" applyAlignment="1">
      <alignment horizontal="justify" vertical="center" wrapText="1" readingOrder="1"/>
      <protection hidden="1"/>
    </xf>
    <xf numFmtId="165" fontId="4" fillId="0" borderId="0" xfId="0" applyFont="1" applyAlignment="1">
      <alignment horizontal="left" vertical="center" wrapText="1" readingOrder="1"/>
      <protection hidden="1"/>
    </xf>
  </cellXfs>
  <cellStyles count="66">
    <cellStyle name="40% - Ênfase6" xfId="3" builtinId="51" customBuiltin="1"/>
    <cellStyle name="APT1" xfId="4" xr:uid="{0EA0CD18-D8D1-4574-B88B-04DF76F23939}"/>
    <cellStyle name="APT2" xfId="5" xr:uid="{C239AB00-6771-4304-9B9A-883FD89F609E}"/>
    <cellStyle name="APT3" xfId="6" xr:uid="{5D44663F-A904-43DD-9AF4-5FF4E660E274}"/>
    <cellStyle name="APT4" xfId="7" xr:uid="{C26C4C0F-2E8F-45FC-B433-7688096C7320}"/>
    <cellStyle name="APT5" xfId="8" xr:uid="{4ABDE290-870F-46F2-A04E-791680F5204C}"/>
    <cellStyle name="AZUL1" xfId="9" xr:uid="{21653CA1-8429-42DA-A8B8-2F9B5C1DFCB1}"/>
    <cellStyle name="AZUL2" xfId="10" xr:uid="{C6500061-8CD5-488D-9322-FC8CA2A7BF68}"/>
    <cellStyle name="AZUL3" xfId="11" xr:uid="{84006A3F-089A-4616-AD8D-33E1E6974DD0}"/>
    <cellStyle name="AZUL4" xfId="12" xr:uid="{291A98CE-C208-4837-A427-8DA467375EA5}"/>
    <cellStyle name="AZUL5" xfId="13" xr:uid="{34CD847E-BEC3-46F3-A499-F9251F2E1F4E}"/>
    <cellStyle name="CLARO1" xfId="14" xr:uid="{907BC2D0-8E5F-468F-A5BA-77E8C7D55A45}"/>
    <cellStyle name="COMERCIAL1" xfId="15" xr:uid="{2C76DBB2-392F-426B-9281-2A7E44667FC6}"/>
    <cellStyle name="COMERCIAL2" xfId="16" xr:uid="{A7AD9BAD-7197-4268-8B5E-561983E82226}"/>
    <cellStyle name="COMERCIAL3" xfId="17" xr:uid="{BE72B815-4E43-48FC-83E5-8BFDA0D20760}"/>
    <cellStyle name="COMERCIAL4" xfId="18" xr:uid="{0001819C-3405-48FA-AD73-915F1192B944}"/>
    <cellStyle name="COMERCIAL5" xfId="19" xr:uid="{860A253B-E9E8-4C3C-82BA-AFC27F685C12}"/>
    <cellStyle name="Ênfase6" xfId="2" builtinId="49" customBuiltin="1"/>
    <cellStyle name="ESCURO1" xfId="20" xr:uid="{0B84CD12-EFB4-4F49-A45A-5E4CC77CC9E1}"/>
    <cellStyle name="ESTILO1" xfId="21" xr:uid="{5BC2077C-1A9F-4F8B-A850-15A5CE626265}"/>
    <cellStyle name="ESTILO2" xfId="22" xr:uid="{DD0EBFFD-4B62-41E9-A2B4-A0EB36AAD1C3}"/>
    <cellStyle name="ESTILO3" xfId="23" xr:uid="{E9E6A0FE-C3FD-4911-B856-D2EA1F4024BB}"/>
    <cellStyle name="ESTILO4" xfId="24" xr:uid="{962B0159-94DB-42B5-AC81-F5945675B197}"/>
    <cellStyle name="ESTILO5" xfId="25" xr:uid="{1364FCB1-7797-4A04-B8D9-8AD43C912BAF}"/>
    <cellStyle name="FORTE1" xfId="26" xr:uid="{5FCFAD81-68E9-4F0A-B115-EF8A1018C16E}"/>
    <cellStyle name="FORTE2" xfId="27" xr:uid="{F5971ACA-0855-4990-B8F4-EF408B06A200}"/>
    <cellStyle name="FORTE3" xfId="28" xr:uid="{4263A19F-74A4-49D3-8F88-F23C42EA91E3}"/>
    <cellStyle name="FORTE4" xfId="29" xr:uid="{E22341F3-22C3-4E24-878F-D16EAD8CC050}"/>
    <cellStyle name="FORTE5" xfId="30" xr:uid="{652B73EF-AE03-4CAB-9F36-162A31A4CBAE}"/>
    <cellStyle name="Inverso" xfId="31" xr:uid="{252EF120-C1E2-4E1E-AF79-F313A2741CB2}"/>
    <cellStyle name="JTAMARELO 1" xfId="32" xr:uid="{C5F20D06-2EA3-4790-9383-5649B21F9D3E}"/>
    <cellStyle name="JTAMARELO 2" xfId="33" xr:uid="{581D6B01-8390-4CA4-8C9E-A3CFF1783DB4}"/>
    <cellStyle name="JTAZUL 1" xfId="34" xr:uid="{40D5C9E1-7526-4636-83B7-AC8B1F5B4A77}"/>
    <cellStyle name="JTAZUL 2" xfId="35" xr:uid="{32FB6010-E3DB-46BA-AE8F-C0BFA0AF26C1}"/>
    <cellStyle name="JTVERDE 1" xfId="36" xr:uid="{34828E27-8C45-4B5E-9952-47CB6BEF0CAA}"/>
    <cellStyle name="JTVERDE 2" xfId="37" xr:uid="{5E1F5B3A-452C-44EA-9C59-FCAF9692FE22}"/>
    <cellStyle name="LINHA1" xfId="38" xr:uid="{D47FE72D-31C6-4E65-B590-A33B7501295C}"/>
    <cellStyle name="LINHA2" xfId="39" xr:uid="{12379F04-9718-4F0D-898F-E0B3C7A96C1D}"/>
    <cellStyle name="LINHA3" xfId="40" xr:uid="{6AE5D36C-C6F9-4A88-9780-C7E7407C52E7}"/>
    <cellStyle name="LINHA4" xfId="41" xr:uid="{92EB5FF6-DD25-4088-A3C0-1EB4152EB630}"/>
    <cellStyle name="LINHA5" xfId="42" xr:uid="{50EBA513-511C-4BC0-AED2-4C91AB0F23BC}"/>
    <cellStyle name="Normal" xfId="0" builtinId="0" customBuiltin="1"/>
    <cellStyle name="Porcentagem" xfId="1" builtinId="5"/>
    <cellStyle name="RESEDA" xfId="43" xr:uid="{2324E39A-DFD9-41BE-A707-82A6D42D00CD}"/>
    <cellStyle name="RESEDA1" xfId="44" xr:uid="{7F970C3C-9743-4468-88EB-4A9CA0AEBCC6}"/>
    <cellStyle name="RESEDA2" xfId="45" xr:uid="{A3C65273-7217-4A73-BF84-BAD5CCE86793}"/>
    <cellStyle name="RESEDA3" xfId="46" xr:uid="{BC26FD5B-7DD0-49FD-8BEF-1A1D1161302E}"/>
    <cellStyle name="RESEDA4" xfId="47" xr:uid="{B0BCFD2F-930A-4C2D-89BB-FA486CBA7F0E}"/>
    <cellStyle name="RESEDA5" xfId="48" xr:uid="{44FFC924-ED89-450D-8832-2E53A3102E32}"/>
    <cellStyle name="RESEDA6" xfId="49" xr:uid="{53269C4C-FA44-495A-8F07-D6ECC63058EA}"/>
    <cellStyle name="RESID1" xfId="50" xr:uid="{E41E1412-7A75-48E3-85A3-A24D1FADCB6A}"/>
    <cellStyle name="RESID2" xfId="51" xr:uid="{8F675861-6CF6-45C4-9AF7-2C75DF7E2AFA}"/>
    <cellStyle name="RESID3" xfId="52" xr:uid="{7F825800-458C-4910-BC37-9AD098626005}"/>
    <cellStyle name="RESID4" xfId="53" xr:uid="{851B621C-673C-42E2-9F28-B73BC5220CC0}"/>
    <cellStyle name="RESID5" xfId="54" xr:uid="{BEB4A80F-F7B7-4E03-B880-EFB7FD49E67F}"/>
    <cellStyle name="RURAL1" xfId="55" xr:uid="{D41250DA-ABB5-42F3-8A7D-C7DA6A1E73EE}"/>
    <cellStyle name="RURAL2" xfId="56" xr:uid="{8723C949-2378-4008-9C0D-72999D688953}"/>
    <cellStyle name="RURAL3" xfId="57" xr:uid="{31AD8555-9C96-4C0F-84EC-8D5A46CECB46}"/>
    <cellStyle name="RURAL4" xfId="58" xr:uid="{866C6E6E-BE6B-4AED-A4E6-AE4AF7D2CA95}"/>
    <cellStyle name="RURAL5" xfId="59" xr:uid="{0AFD321F-C582-45C1-A700-D96AF7E52E2A}"/>
    <cellStyle name="VERDE" xfId="60" xr:uid="{0E347EF1-5B5E-4F83-A01C-7CFF022CBEF8}"/>
    <cellStyle name="VERDE1" xfId="61" xr:uid="{22B5415A-118E-4AB4-99F1-7FA1D30C05AE}"/>
    <cellStyle name="VERDE2" xfId="62" xr:uid="{591B80B3-A4F2-457E-8A93-103A9920EFAE}"/>
    <cellStyle name="VERDE3" xfId="63" xr:uid="{A2A63966-43D8-44D3-83E1-43E31CCF46FC}"/>
    <cellStyle name="VERDE4" xfId="64" xr:uid="{9AEFBDCB-F12B-4887-889C-2C76C5E9566E}"/>
    <cellStyle name="VERDE5" xfId="65" xr:uid="{815A0DE6-81DE-4425-84CD-0E18AE3415C8}"/>
  </cellStyles>
  <dxfs count="1">
    <dxf>
      <font>
        <color rgb="FFFF0000"/>
      </font>
    </dxf>
  </dxfs>
  <tableStyles count="0" defaultTableStyle="TableStyleMedium2" defaultPivotStyle="PivotStyleLight16"/>
  <colors>
    <mruColors>
      <color rgb="FF0000FF"/>
      <color rgb="FFFEFEFE"/>
      <color rgb="FF1C2628"/>
      <color rgb="FF3C3F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TESTADA!$O$7</c:f>
              <c:strCache>
                <c:ptCount val="1"/>
                <c:pt idx="0">
                  <c:v>Fator testada</c:v>
                </c:pt>
              </c:strCache>
            </c:strRef>
          </c:tx>
          <c:spPr>
            <a:solidFill>
              <a:srgbClr val="0000FF"/>
            </a:solidFill>
            <a:ln>
              <a:noFill/>
            </a:ln>
            <a:effectLst/>
          </c:spPr>
          <c:invertIfNegative val="0"/>
          <c:cat>
            <c:numRef>
              <c:f>TESTADA!$N$8:$N$63</c:f>
              <c:numCache>
                <c:formatCode>#,##0.00_ ;\-#,##0.00\ </c:formatCode>
                <c:ptCount val="5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</c:numCache>
            </c:numRef>
          </c:cat>
          <c:val>
            <c:numRef>
              <c:f>TESTADA!$O$8:$O$63</c:f>
              <c:numCache>
                <c:formatCode>#,##0.0000_ ;\-#,##0.0000\ </c:formatCode>
                <c:ptCount val="56"/>
                <c:pt idx="0">
                  <c:v>0.8408964152537145</c:v>
                </c:pt>
                <c:pt idx="1">
                  <c:v>0.8408964152537145</c:v>
                </c:pt>
                <c:pt idx="2">
                  <c:v>0.8408964152537145</c:v>
                </c:pt>
                <c:pt idx="3">
                  <c:v>0.8408964152537145</c:v>
                </c:pt>
                <c:pt idx="4">
                  <c:v>0.8408964152537145</c:v>
                </c:pt>
                <c:pt idx="5">
                  <c:v>0.8408964152537145</c:v>
                </c:pt>
                <c:pt idx="6">
                  <c:v>0.8408964152537145</c:v>
                </c:pt>
                <c:pt idx="7">
                  <c:v>0.8408964152537145</c:v>
                </c:pt>
                <c:pt idx="8">
                  <c:v>0.8408964152537145</c:v>
                </c:pt>
                <c:pt idx="9">
                  <c:v>0.8408964152537145</c:v>
                </c:pt>
                <c:pt idx="10">
                  <c:v>0.8408964152537145</c:v>
                </c:pt>
                <c:pt idx="11">
                  <c:v>0.8408964152537145</c:v>
                </c:pt>
                <c:pt idx="12">
                  <c:v>0.8408964152537145</c:v>
                </c:pt>
                <c:pt idx="13">
                  <c:v>0.85789280926814349</c:v>
                </c:pt>
                <c:pt idx="14">
                  <c:v>0.87393513250468047</c:v>
                </c:pt>
                <c:pt idx="15">
                  <c:v>0.88913970501946138</c:v>
                </c:pt>
                <c:pt idx="16">
                  <c:v>0.90360200360984477</c:v>
                </c:pt>
                <c:pt idx="17">
                  <c:v>0.91740144513194066</c:v>
                </c:pt>
                <c:pt idx="18">
                  <c:v>0.93060485910209956</c:v>
                </c:pt>
                <c:pt idx="19">
                  <c:v>0.94326906076824613</c:v>
                </c:pt>
                <c:pt idx="20">
                  <c:v>0.95544279220436679</c:v>
                </c:pt>
                <c:pt idx="21">
                  <c:v>0.96716821013383469</c:v>
                </c:pt>
                <c:pt idx="22">
                  <c:v>0.97848204263355698</c:v>
                </c:pt>
                <c:pt idx="23">
                  <c:v>0.98941649994962233</c:v>
                </c:pt>
                <c:pt idx="24">
                  <c:v>1</c:v>
                </c:pt>
                <c:pt idx="25">
                  <c:v>1.0102577523383116</c:v>
                </c:pt>
                <c:pt idx="26">
                  <c:v>1.0202122326913485</c:v>
                </c:pt>
                <c:pt idx="27">
                  <c:v>1.0298835719535588</c:v>
                </c:pt>
                <c:pt idx="28">
                  <c:v>1.0392898776254118</c:v>
                </c:pt>
                <c:pt idx="29">
                  <c:v>1.048447501398811</c:v>
                </c:pt>
                <c:pt idx="30">
                  <c:v>1.0573712634405641</c:v>
                </c:pt>
                <c:pt idx="31">
                  <c:v>1.0660746415779188</c:v>
                </c:pt>
                <c:pt idx="32">
                  <c:v>1.074569931823542</c:v>
                </c:pt>
                <c:pt idx="33">
                  <c:v>1.0828683853339969</c:v>
                </c:pt>
                <c:pt idx="34">
                  <c:v>1.0909803258646822</c:v>
                </c:pt>
                <c:pt idx="35">
                  <c:v>1.0989152509857709</c:v>
                </c:pt>
                <c:pt idx="36">
                  <c:v>1.1066819197003217</c:v>
                </c:pt>
                <c:pt idx="37">
                  <c:v>1.1142884286152956</c:v>
                </c:pt>
                <c:pt idx="38">
                  <c:v>1.1217422784275324</c:v>
                </c:pt>
                <c:pt idx="39">
                  <c:v>1.1290504321766128</c:v>
                </c:pt>
                <c:pt idx="40">
                  <c:v>1.1362193664674993</c:v>
                </c:pt>
                <c:pt idx="41">
                  <c:v>1.1432551166646241</c:v>
                </c:pt>
                <c:pt idx="42">
                  <c:v>1.1501633168956029</c:v>
                </c:pt>
                <c:pt idx="43">
                  <c:v>1.1569492355691688</c:v>
                </c:pt>
                <c:pt idx="44">
                  <c:v>1.1636178070022218</c:v>
                </c:pt>
                <c:pt idx="45">
                  <c:v>1.170173659660358</c:v>
                </c:pt>
                <c:pt idx="46">
                  <c:v>1.1766211414411802</c:v>
                </c:pt>
                <c:pt idx="47">
                  <c:v>1.1829643423671832</c:v>
                </c:pt>
                <c:pt idx="48">
                  <c:v>1.189207115002721</c:v>
                </c:pt>
                <c:pt idx="49">
                  <c:v>1.189207115002721</c:v>
                </c:pt>
                <c:pt idx="50">
                  <c:v>1.189207115002721</c:v>
                </c:pt>
                <c:pt idx="51">
                  <c:v>1.189207115002721</c:v>
                </c:pt>
                <c:pt idx="52">
                  <c:v>1.189207115002721</c:v>
                </c:pt>
                <c:pt idx="53">
                  <c:v>1.189207115002721</c:v>
                </c:pt>
                <c:pt idx="54">
                  <c:v>1.189207115002721</c:v>
                </c:pt>
                <c:pt idx="55">
                  <c:v>1.189207115002721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A5-453B-98C8-3D39272C50D6}"/>
            </c:ext>
          </c:extLst>
        </c:ser>
        <c:ser>
          <c:idx val="2"/>
          <c:order val="2"/>
          <c:tx>
            <c:strRef>
              <c:f>TESTADA!$Q$7</c:f>
              <c:strCache>
                <c:ptCount val="1"/>
                <c:pt idx="0">
                  <c:v>Coeficientes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TESTADA!$N$8:$N$83</c:f>
              <c:numCache>
                <c:formatCode>#,##0.00_ ;\-#,##0.00\ </c:formatCode>
                <c:ptCount val="7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</c:numCache>
            </c:numRef>
          </c:cat>
          <c:val>
            <c:numRef>
              <c:f>TESTADA!$Q$8:$Q$63</c:f>
              <c:numCache>
                <c:formatCode>#,##0.00_ ;\-#,##0.00\ </c:formatCode>
                <c:ptCount val="56"/>
                <c:pt idx="0">
                  <c:v>-0.1591035847462855</c:v>
                </c:pt>
                <c:pt idx="1">
                  <c:v>-0.1591035847462855</c:v>
                </c:pt>
                <c:pt idx="2">
                  <c:v>-0.1591035847462855</c:v>
                </c:pt>
                <c:pt idx="3">
                  <c:v>-0.1591035847462855</c:v>
                </c:pt>
                <c:pt idx="4">
                  <c:v>-0.1591035847462855</c:v>
                </c:pt>
                <c:pt idx="5">
                  <c:v>-0.1591035847462855</c:v>
                </c:pt>
                <c:pt idx="6">
                  <c:v>-0.1591035847462855</c:v>
                </c:pt>
                <c:pt idx="7">
                  <c:v>-0.1591035847462855</c:v>
                </c:pt>
                <c:pt idx="8">
                  <c:v>-0.1591035847462855</c:v>
                </c:pt>
                <c:pt idx="9">
                  <c:v>-0.1591035847462855</c:v>
                </c:pt>
                <c:pt idx="10">
                  <c:v>-0.1591035847462855</c:v>
                </c:pt>
                <c:pt idx="11">
                  <c:v>-0.1591035847462855</c:v>
                </c:pt>
                <c:pt idx="12">
                  <c:v>-0.1591035847462855</c:v>
                </c:pt>
                <c:pt idx="13">
                  <c:v>-0.14210719073185651</c:v>
                </c:pt>
                <c:pt idx="14">
                  <c:v>-0.12606486749531953</c:v>
                </c:pt>
                <c:pt idx="15">
                  <c:v>-0.11086029498053862</c:v>
                </c:pt>
                <c:pt idx="16">
                  <c:v>-9.6397996390155227E-2</c:v>
                </c:pt>
                <c:pt idx="17">
                  <c:v>-8.2598554868059337E-2</c:v>
                </c:pt>
                <c:pt idx="18">
                  <c:v>-6.9395140897900442E-2</c:v>
                </c:pt>
                <c:pt idx="19">
                  <c:v>-5.6730939231753874E-2</c:v>
                </c:pt>
                <c:pt idx="20">
                  <c:v>-4.4557207795633214E-2</c:v>
                </c:pt>
                <c:pt idx="21">
                  <c:v>-3.2831789866165306E-2</c:v>
                </c:pt>
                <c:pt idx="22">
                  <c:v>-2.1517957366443019E-2</c:v>
                </c:pt>
                <c:pt idx="23">
                  <c:v>-1.058350005037767E-2</c:v>
                </c:pt>
                <c:pt idx="24">
                  <c:v>0</c:v>
                </c:pt>
                <c:pt idx="25">
                  <c:v>1.025775233831161E-2</c:v>
                </c:pt>
                <c:pt idx="26">
                  <c:v>2.0212232691348531E-2</c:v>
                </c:pt>
                <c:pt idx="27">
                  <c:v>2.9883571953558841E-2</c:v>
                </c:pt>
                <c:pt idx="28">
                  <c:v>3.9289877625411807E-2</c:v>
                </c:pt>
                <c:pt idx="29">
                  <c:v>4.8447501398811044E-2</c:v>
                </c:pt>
                <c:pt idx="30">
                  <c:v>5.7371263440564091E-2</c:v>
                </c:pt>
                <c:pt idx="31">
                  <c:v>6.6074641577918758E-2</c:v>
                </c:pt>
                <c:pt idx="32">
                  <c:v>7.4569931823541991E-2</c:v>
                </c:pt>
                <c:pt idx="33">
                  <c:v>8.2868385333996875E-2</c:v>
                </c:pt>
                <c:pt idx="34">
                  <c:v>9.0980325864682188E-2</c:v>
                </c:pt>
                <c:pt idx="35">
                  <c:v>9.8915250985770919E-2</c:v>
                </c:pt>
                <c:pt idx="36">
                  <c:v>0.1066819197003217</c:v>
                </c:pt>
                <c:pt idx="37">
                  <c:v>0.11428842861529565</c:v>
                </c:pt>
                <c:pt idx="38">
                  <c:v>0.12174227842753238</c:v>
                </c:pt>
                <c:pt idx="39">
                  <c:v>0.12905043217661283</c:v>
                </c:pt>
                <c:pt idx="40">
                  <c:v>0.13621936646749933</c:v>
                </c:pt>
                <c:pt idx="41">
                  <c:v>0.14325511666462409</c:v>
                </c:pt>
                <c:pt idx="42">
                  <c:v>0.15016331689560292</c:v>
                </c:pt>
                <c:pt idx="43">
                  <c:v>0.15694923556916884</c:v>
                </c:pt>
                <c:pt idx="44">
                  <c:v>0.16361780700222184</c:v>
                </c:pt>
                <c:pt idx="45">
                  <c:v>0.17017365966035802</c:v>
                </c:pt>
                <c:pt idx="46">
                  <c:v>0.17662114144118024</c:v>
                </c:pt>
                <c:pt idx="47">
                  <c:v>0.18296434236718317</c:v>
                </c:pt>
                <c:pt idx="48">
                  <c:v>0.18920711500272103</c:v>
                </c:pt>
                <c:pt idx="49">
                  <c:v>0.18920711500272103</c:v>
                </c:pt>
                <c:pt idx="50">
                  <c:v>0.18920711500272103</c:v>
                </c:pt>
                <c:pt idx="51">
                  <c:v>0.18920711500272103</c:v>
                </c:pt>
                <c:pt idx="52">
                  <c:v>0.18920711500272103</c:v>
                </c:pt>
                <c:pt idx="53">
                  <c:v>0.18920711500272103</c:v>
                </c:pt>
                <c:pt idx="54">
                  <c:v>0.18920711500272103</c:v>
                </c:pt>
                <c:pt idx="55">
                  <c:v>0.18920711500272103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D4-4DF8-9B49-B318704E75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55602783"/>
        <c:axId val="424148559"/>
      </c:barChart>
      <c:lineChart>
        <c:grouping val="standard"/>
        <c:varyColors val="0"/>
        <c:ser>
          <c:idx val="1"/>
          <c:order val="1"/>
          <c:tx>
            <c:strRef>
              <c:f>TESTADA!$P$7</c:f>
              <c:strCache>
                <c:ptCount val="1"/>
                <c:pt idx="0">
                  <c:v>Paradigma</c:v>
                </c:pt>
              </c:strCache>
            </c:strRef>
          </c:tx>
          <c:spPr>
            <a:ln w="12700" cap="sq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TESTADA!$N$8:$N$63</c:f>
              <c:numCache>
                <c:formatCode>#,##0.00_ ;\-#,##0.00\ </c:formatCode>
                <c:ptCount val="5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</c:numCache>
            </c:numRef>
          </c:cat>
          <c:val>
            <c:numRef>
              <c:f>TESTADA!$P$8:$P$63</c:f>
              <c:numCache>
                <c:formatCode>#,##0.00_ ;\-#,##0.00\ </c:formatCode>
                <c:ptCount val="5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A5-453B-98C8-3D39272C50D6}"/>
            </c:ext>
          </c:extLst>
        </c:ser>
        <c:ser>
          <c:idx val="3"/>
          <c:order val="3"/>
          <c:tx>
            <c:strRef>
              <c:f>TESTADA!$S$7</c:f>
              <c:strCache>
                <c:ptCount val="1"/>
                <c:pt idx="0">
                  <c:v>Limite inferior (0,8409)</c:v>
                </c:pt>
              </c:strCache>
            </c:strRef>
          </c:tx>
          <c:spPr>
            <a:ln w="12700" cap="sq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TESTADA!$S$8:$S$63</c:f>
              <c:numCache>
                <c:formatCode>#,##0.0000_ ;\-#,##0.0000\ </c:formatCode>
                <c:ptCount val="56"/>
                <c:pt idx="0">
                  <c:v>0.8408964152537145</c:v>
                </c:pt>
                <c:pt idx="1">
                  <c:v>0.8408964152537145</c:v>
                </c:pt>
                <c:pt idx="2">
                  <c:v>0.8408964152537145</c:v>
                </c:pt>
                <c:pt idx="3">
                  <c:v>0.8408964152537145</c:v>
                </c:pt>
                <c:pt idx="4">
                  <c:v>0.8408964152537145</c:v>
                </c:pt>
                <c:pt idx="5">
                  <c:v>0.8408964152537145</c:v>
                </c:pt>
                <c:pt idx="6">
                  <c:v>0.8408964152537145</c:v>
                </c:pt>
                <c:pt idx="7">
                  <c:v>0.8408964152537145</c:v>
                </c:pt>
                <c:pt idx="8">
                  <c:v>0.8408964152537145</c:v>
                </c:pt>
                <c:pt idx="9">
                  <c:v>0.8408964152537145</c:v>
                </c:pt>
                <c:pt idx="10">
                  <c:v>0.8408964152537145</c:v>
                </c:pt>
                <c:pt idx="11">
                  <c:v>0.8408964152537145</c:v>
                </c:pt>
                <c:pt idx="12">
                  <c:v>0.8408964152537145</c:v>
                </c:pt>
                <c:pt idx="13">
                  <c:v>0.8408964152537145</c:v>
                </c:pt>
                <c:pt idx="14">
                  <c:v>0.8408964152537145</c:v>
                </c:pt>
                <c:pt idx="15">
                  <c:v>0.8408964152537145</c:v>
                </c:pt>
                <c:pt idx="16">
                  <c:v>0.8408964152537145</c:v>
                </c:pt>
                <c:pt idx="17">
                  <c:v>0.8408964152537145</c:v>
                </c:pt>
                <c:pt idx="18">
                  <c:v>0.8408964152537145</c:v>
                </c:pt>
                <c:pt idx="19">
                  <c:v>0.8408964152537145</c:v>
                </c:pt>
                <c:pt idx="20">
                  <c:v>0.8408964152537145</c:v>
                </c:pt>
                <c:pt idx="21">
                  <c:v>0.8408964152537145</c:v>
                </c:pt>
                <c:pt idx="22">
                  <c:v>0.8408964152537145</c:v>
                </c:pt>
                <c:pt idx="23">
                  <c:v>0.8408964152537145</c:v>
                </c:pt>
                <c:pt idx="24">
                  <c:v>0.8408964152537145</c:v>
                </c:pt>
                <c:pt idx="25">
                  <c:v>0.8408964152537145</c:v>
                </c:pt>
                <c:pt idx="26">
                  <c:v>0.8408964152537145</c:v>
                </c:pt>
                <c:pt idx="27">
                  <c:v>0.8408964152537145</c:v>
                </c:pt>
                <c:pt idx="28">
                  <c:v>0.8408964152537145</c:v>
                </c:pt>
                <c:pt idx="29">
                  <c:v>0.8408964152537145</c:v>
                </c:pt>
                <c:pt idx="30">
                  <c:v>0.8408964152537145</c:v>
                </c:pt>
                <c:pt idx="31">
                  <c:v>0.8408964152537145</c:v>
                </c:pt>
                <c:pt idx="32">
                  <c:v>0.8408964152537145</c:v>
                </c:pt>
                <c:pt idx="33">
                  <c:v>0.8408964152537145</c:v>
                </c:pt>
                <c:pt idx="34">
                  <c:v>0.8408964152537145</c:v>
                </c:pt>
                <c:pt idx="35">
                  <c:v>0.8408964152537145</c:v>
                </c:pt>
                <c:pt idx="36">
                  <c:v>0.8408964152537145</c:v>
                </c:pt>
                <c:pt idx="37">
                  <c:v>0.8408964152537145</c:v>
                </c:pt>
                <c:pt idx="38">
                  <c:v>0.8408964152537145</c:v>
                </c:pt>
                <c:pt idx="39">
                  <c:v>0.8408964152537145</c:v>
                </c:pt>
                <c:pt idx="40">
                  <c:v>0.8408964152537145</c:v>
                </c:pt>
                <c:pt idx="41">
                  <c:v>0.8408964152537145</c:v>
                </c:pt>
                <c:pt idx="42">
                  <c:v>0.8408964152537145</c:v>
                </c:pt>
                <c:pt idx="43">
                  <c:v>0.8408964152537145</c:v>
                </c:pt>
                <c:pt idx="44">
                  <c:v>0.8408964152537145</c:v>
                </c:pt>
                <c:pt idx="45">
                  <c:v>0.8408964152537145</c:v>
                </c:pt>
                <c:pt idx="46">
                  <c:v>0.8408964152537145</c:v>
                </c:pt>
                <c:pt idx="47">
                  <c:v>0.8408964152537145</c:v>
                </c:pt>
                <c:pt idx="48">
                  <c:v>0.8408964152537145</c:v>
                </c:pt>
                <c:pt idx="49">
                  <c:v>0.8408964152537145</c:v>
                </c:pt>
                <c:pt idx="50">
                  <c:v>0.8408964152537145</c:v>
                </c:pt>
                <c:pt idx="51">
                  <c:v>0.8408964152537145</c:v>
                </c:pt>
                <c:pt idx="52">
                  <c:v>0.8408964152537145</c:v>
                </c:pt>
                <c:pt idx="53">
                  <c:v>0.8408964152537145</c:v>
                </c:pt>
                <c:pt idx="54">
                  <c:v>0.8408964152537145</c:v>
                </c:pt>
                <c:pt idx="55">
                  <c:v>0.8408964152537145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72-4D71-AA7F-04709BB244DB}"/>
            </c:ext>
          </c:extLst>
        </c:ser>
        <c:ser>
          <c:idx val="4"/>
          <c:order val="4"/>
          <c:tx>
            <c:strRef>
              <c:f>TESTADA!$T$7</c:f>
              <c:strCache>
                <c:ptCount val="1"/>
                <c:pt idx="0">
                  <c:v>Limite superior (1,1892)</c:v>
                </c:pt>
              </c:strCache>
            </c:strRef>
          </c:tx>
          <c:spPr>
            <a:ln w="12700" cap="sq">
              <a:solidFill>
                <a:srgbClr val="0000FF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TESTADA!$T$8:$T$63</c:f>
              <c:numCache>
                <c:formatCode>#,##0.0000_ ;\-#,##0.0000\ </c:formatCode>
                <c:ptCount val="56"/>
                <c:pt idx="0">
                  <c:v>1.189207115002721</c:v>
                </c:pt>
                <c:pt idx="1">
                  <c:v>1.189207115002721</c:v>
                </c:pt>
                <c:pt idx="2">
                  <c:v>1.189207115002721</c:v>
                </c:pt>
                <c:pt idx="3">
                  <c:v>1.189207115002721</c:v>
                </c:pt>
                <c:pt idx="4">
                  <c:v>1.189207115002721</c:v>
                </c:pt>
                <c:pt idx="5">
                  <c:v>1.189207115002721</c:v>
                </c:pt>
                <c:pt idx="6">
                  <c:v>1.189207115002721</c:v>
                </c:pt>
                <c:pt idx="7">
                  <c:v>1.189207115002721</c:v>
                </c:pt>
                <c:pt idx="8">
                  <c:v>1.189207115002721</c:v>
                </c:pt>
                <c:pt idx="9">
                  <c:v>1.189207115002721</c:v>
                </c:pt>
                <c:pt idx="10">
                  <c:v>1.189207115002721</c:v>
                </c:pt>
                <c:pt idx="11">
                  <c:v>1.189207115002721</c:v>
                </c:pt>
                <c:pt idx="12">
                  <c:v>1.189207115002721</c:v>
                </c:pt>
                <c:pt idx="13">
                  <c:v>1.189207115002721</c:v>
                </c:pt>
                <c:pt idx="14">
                  <c:v>1.189207115002721</c:v>
                </c:pt>
                <c:pt idx="15">
                  <c:v>1.189207115002721</c:v>
                </c:pt>
                <c:pt idx="16">
                  <c:v>1.189207115002721</c:v>
                </c:pt>
                <c:pt idx="17">
                  <c:v>1.189207115002721</c:v>
                </c:pt>
                <c:pt idx="18">
                  <c:v>1.189207115002721</c:v>
                </c:pt>
                <c:pt idx="19">
                  <c:v>1.189207115002721</c:v>
                </c:pt>
                <c:pt idx="20">
                  <c:v>1.189207115002721</c:v>
                </c:pt>
                <c:pt idx="21">
                  <c:v>1.189207115002721</c:v>
                </c:pt>
                <c:pt idx="22">
                  <c:v>1.189207115002721</c:v>
                </c:pt>
                <c:pt idx="23">
                  <c:v>1.189207115002721</c:v>
                </c:pt>
                <c:pt idx="24">
                  <c:v>1.189207115002721</c:v>
                </c:pt>
                <c:pt idx="25">
                  <c:v>1.189207115002721</c:v>
                </c:pt>
                <c:pt idx="26">
                  <c:v>1.189207115002721</c:v>
                </c:pt>
                <c:pt idx="27">
                  <c:v>1.189207115002721</c:v>
                </c:pt>
                <c:pt idx="28">
                  <c:v>1.189207115002721</c:v>
                </c:pt>
                <c:pt idx="29">
                  <c:v>1.189207115002721</c:v>
                </c:pt>
                <c:pt idx="30">
                  <c:v>1.189207115002721</c:v>
                </c:pt>
                <c:pt idx="31">
                  <c:v>1.189207115002721</c:v>
                </c:pt>
                <c:pt idx="32">
                  <c:v>1.189207115002721</c:v>
                </c:pt>
                <c:pt idx="33">
                  <c:v>1.189207115002721</c:v>
                </c:pt>
                <c:pt idx="34">
                  <c:v>1.189207115002721</c:v>
                </c:pt>
                <c:pt idx="35">
                  <c:v>1.189207115002721</c:v>
                </c:pt>
                <c:pt idx="36">
                  <c:v>1.189207115002721</c:v>
                </c:pt>
                <c:pt idx="37">
                  <c:v>1.189207115002721</c:v>
                </c:pt>
                <c:pt idx="38">
                  <c:v>1.189207115002721</c:v>
                </c:pt>
                <c:pt idx="39">
                  <c:v>1.189207115002721</c:v>
                </c:pt>
                <c:pt idx="40">
                  <c:v>1.189207115002721</c:v>
                </c:pt>
                <c:pt idx="41">
                  <c:v>1.189207115002721</c:v>
                </c:pt>
                <c:pt idx="42">
                  <c:v>1.189207115002721</c:v>
                </c:pt>
                <c:pt idx="43">
                  <c:v>1.189207115002721</c:v>
                </c:pt>
                <c:pt idx="44">
                  <c:v>1.189207115002721</c:v>
                </c:pt>
                <c:pt idx="45">
                  <c:v>1.189207115002721</c:v>
                </c:pt>
                <c:pt idx="46">
                  <c:v>1.189207115002721</c:v>
                </c:pt>
                <c:pt idx="47">
                  <c:v>1.189207115002721</c:v>
                </c:pt>
                <c:pt idx="48">
                  <c:v>1.189207115002721</c:v>
                </c:pt>
                <c:pt idx="49">
                  <c:v>1.189207115002721</c:v>
                </c:pt>
                <c:pt idx="50">
                  <c:v>1.189207115002721</c:v>
                </c:pt>
                <c:pt idx="51">
                  <c:v>1.189207115002721</c:v>
                </c:pt>
                <c:pt idx="52">
                  <c:v>1.189207115002721</c:v>
                </c:pt>
                <c:pt idx="53">
                  <c:v>1.189207115002721</c:v>
                </c:pt>
                <c:pt idx="54">
                  <c:v>1.189207115002721</c:v>
                </c:pt>
                <c:pt idx="55">
                  <c:v>1.189207115002721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72-4D71-AA7F-04709BB244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5602783"/>
        <c:axId val="424148559"/>
      </c:lineChart>
      <c:catAx>
        <c:axId val="255602783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round/>
            <a:tailEnd type="triangle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424148559"/>
        <c:crosses val="autoZero"/>
        <c:auto val="1"/>
        <c:lblAlgn val="ctr"/>
        <c:lblOffset val="10"/>
        <c:tickLblSkip val="10"/>
        <c:tickMarkSkip val="10"/>
        <c:noMultiLvlLbl val="1"/>
      </c:catAx>
      <c:valAx>
        <c:axId val="424148559"/>
        <c:scaling>
          <c:orientation val="minMax"/>
          <c:max val="1.25"/>
        </c:scaling>
        <c:delete val="0"/>
        <c:axPos val="l"/>
        <c:numFmt formatCode="#,##0.00" sourceLinked="0"/>
        <c:majorTickMark val="none"/>
        <c:minorTickMark val="none"/>
        <c:tickLblPos val="nextTo"/>
        <c:spPr>
          <a:noFill/>
          <a:ln w="6350">
            <a:noFill/>
            <a:tailEnd type="triangle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255602783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2700" cap="flat" cmpd="sng" algn="ctr">
      <a:noFill/>
      <a:round/>
    </a:ln>
    <a:effectLst/>
  </c:spPr>
  <c:txPr>
    <a:bodyPr/>
    <a:lstStyle/>
    <a:p>
      <a:pPr>
        <a:defRPr sz="900">
          <a:latin typeface="Aptos" panose="020B000402020202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355177</xdr:colOff>
      <xdr:row>7</xdr:row>
      <xdr:rowOff>120706</xdr:rowOff>
    </xdr:from>
    <xdr:to>
      <xdr:col>14</xdr:col>
      <xdr:colOff>660802</xdr:colOff>
      <xdr:row>24</xdr:row>
      <xdr:rowOff>230656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9A99D23-D65D-4F0B-9EDD-43FC8EB1A2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2</xdr:col>
      <xdr:colOff>275811</xdr:colOff>
      <xdr:row>27</xdr:row>
      <xdr:rowOff>180561</xdr:rowOff>
    </xdr:from>
    <xdr:ext cx="557524" cy="5001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aixaDeTexto 1">
              <a:extLst>
                <a:ext uri="{FF2B5EF4-FFF2-40B4-BE49-F238E27FC236}">
                  <a16:creationId xmlns:a16="http://schemas.microsoft.com/office/drawing/2014/main" id="{3F7016E0-B77F-F6C2-4239-09E13BA61EA9}"/>
                </a:ext>
              </a:extLst>
            </xdr:cNvPr>
            <xdr:cNvSpPr txBox="1"/>
          </xdr:nvSpPr>
          <xdr:spPr>
            <a:xfrm>
              <a:off x="2661202" y="5448300"/>
              <a:ext cx="557524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𝑓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pt-BR" sz="1100" b="0" i="1">
                        <a:latin typeface="Cambria Math" panose="02040503050406030204" pitchFamily="18" charset="0"/>
                      </a:rPr>
                      <m:t>= </m:t>
                    </m:r>
                    <m:rad>
                      <m:rad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radPr>
                      <m:deg>
                        <m:r>
                          <m:rPr>
                            <m:brk m:alnAt="7"/>
                          </m:rPr>
                          <a:rPr lang="pt-BR" sz="1100" b="0" i="1">
                            <a:latin typeface="Cambria Math" panose="02040503050406030204" pitchFamily="18" charset="0"/>
                          </a:rPr>
                          <m:t>4</m:t>
                        </m:r>
                      </m:deg>
                      <m:e>
                        <m:f>
                          <m:fPr>
                            <m:ctrlPr>
                              <a:rPr lang="pt-BR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pt-BR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pt-BR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e>
                    </m:rad>
                  </m:oMath>
                </m:oMathPara>
              </a14:m>
              <a:endParaRPr lang="pt-BR" sz="1100"/>
            </a:p>
          </xdr:txBody>
        </xdr:sp>
      </mc:Choice>
      <mc:Fallback xmlns="">
        <xdr:sp macro="" textlink="">
          <xdr:nvSpPr>
            <xdr:cNvPr id="2" name="CaixaDeTexto 1">
              <a:extLst>
                <a:ext uri="{FF2B5EF4-FFF2-40B4-BE49-F238E27FC236}">
                  <a16:creationId xmlns:a16="http://schemas.microsoft.com/office/drawing/2014/main" id="{3F7016E0-B77F-F6C2-4239-09E13BA61EA9}"/>
                </a:ext>
              </a:extLst>
            </xdr:cNvPr>
            <xdr:cNvSpPr txBox="1"/>
          </xdr:nvSpPr>
          <xdr:spPr>
            <a:xfrm>
              <a:off x="2661202" y="5448300"/>
              <a:ext cx="557524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BR" sz="1100" b="0" i="0">
                  <a:latin typeface="Cambria Math" panose="02040503050406030204" pitchFamily="18" charset="0"/>
                </a:rPr>
                <a:t>𝑓_𝑡= ∜(1/2)</a:t>
              </a:r>
              <a:endParaRPr lang="pt-BR" sz="1100"/>
            </a:p>
          </xdr:txBody>
        </xdr:sp>
      </mc:Fallback>
    </mc:AlternateContent>
    <xdr:clientData/>
  </xdr:oneCellAnchor>
  <xdr:oneCellAnchor>
    <xdr:from>
      <xdr:col>2</xdr:col>
      <xdr:colOff>275811</xdr:colOff>
      <xdr:row>30</xdr:row>
      <xdr:rowOff>6626</xdr:rowOff>
    </xdr:from>
    <xdr:ext cx="542328" cy="19575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aixaDeTexto 3">
              <a:extLst>
                <a:ext uri="{FF2B5EF4-FFF2-40B4-BE49-F238E27FC236}">
                  <a16:creationId xmlns:a16="http://schemas.microsoft.com/office/drawing/2014/main" id="{5EF64A86-9122-81A8-7EDD-ADC194B09D64}"/>
                </a:ext>
              </a:extLst>
            </xdr:cNvPr>
            <xdr:cNvSpPr txBox="1"/>
          </xdr:nvSpPr>
          <xdr:spPr>
            <a:xfrm>
              <a:off x="2661202" y="6268278"/>
              <a:ext cx="542328" cy="1957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𝑓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pt-BR" sz="1100" b="0" i="1">
                        <a:latin typeface="Cambria Math" panose="02040503050406030204" pitchFamily="18" charset="0"/>
                      </a:rPr>
                      <m:t>= </m:t>
                    </m:r>
                    <m:rad>
                      <m:rad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radPr>
                      <m:deg>
                        <m:r>
                          <m:rPr>
                            <m:brk m:alnAt="7"/>
                          </m:rPr>
                          <a:rPr lang="pt-BR" sz="1100" b="0" i="1">
                            <a:latin typeface="Cambria Math" panose="02040503050406030204" pitchFamily="18" charset="0"/>
                          </a:rPr>
                          <m:t>4</m:t>
                        </m:r>
                      </m:deg>
                      <m:e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2</m:t>
                        </m:r>
                      </m:e>
                    </m:rad>
                  </m:oMath>
                </m:oMathPara>
              </a14:m>
              <a:endParaRPr lang="pt-BR" sz="1100"/>
            </a:p>
          </xdr:txBody>
        </xdr:sp>
      </mc:Choice>
      <mc:Fallback xmlns="">
        <xdr:sp macro="" textlink="">
          <xdr:nvSpPr>
            <xdr:cNvPr id="4" name="CaixaDeTexto 3">
              <a:extLst>
                <a:ext uri="{FF2B5EF4-FFF2-40B4-BE49-F238E27FC236}">
                  <a16:creationId xmlns:a16="http://schemas.microsoft.com/office/drawing/2014/main" id="{5EF64A86-9122-81A8-7EDD-ADC194B09D64}"/>
                </a:ext>
              </a:extLst>
            </xdr:cNvPr>
            <xdr:cNvSpPr txBox="1"/>
          </xdr:nvSpPr>
          <xdr:spPr>
            <a:xfrm>
              <a:off x="2661202" y="6268278"/>
              <a:ext cx="542328" cy="1957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BR" sz="1100" b="0" i="0">
                  <a:latin typeface="Cambria Math" panose="02040503050406030204" pitchFamily="18" charset="0"/>
                </a:rPr>
                <a:t>𝑓_𝑡= ∜2</a:t>
              </a:r>
              <a:endParaRPr lang="pt-BR" sz="1100"/>
            </a:p>
          </xdr:txBody>
        </xdr:sp>
      </mc:Fallback>
    </mc:AlternateContent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600075</xdr:colOff>
      <xdr:row>10</xdr:row>
      <xdr:rowOff>133350</xdr:rowOff>
    </xdr:to>
    <xdr:pic>
      <xdr:nvPicPr>
        <xdr:cNvPr id="7" name="Imagem 6" descr="  \\  f_t = \sqrt[4]{\dfrac{a}{r}}  ">
          <a:extLst>
            <a:ext uri="{FF2B5EF4-FFF2-40B4-BE49-F238E27FC236}">
              <a16:creationId xmlns:a16="http://schemas.microsoft.com/office/drawing/2014/main" id="{60BA74B9-90CF-B0DF-A217-3580086FE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29025"/>
          <a:ext cx="600075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4</xdr:col>
      <xdr:colOff>171450</xdr:colOff>
      <xdr:row>10</xdr:row>
      <xdr:rowOff>47625</xdr:rowOff>
    </xdr:to>
    <xdr:pic>
      <xdr:nvPicPr>
        <xdr:cNvPr id="9" name="Imagem 8" descr="  o\ fator\ de\ testada\ somente\ é\ aplicado\ dentro\ dos\ limites\ \dfrac{r}{2} &lt; a &lt; 2 \cdot r  \\  ">
          <a:extLst>
            <a:ext uri="{FF2B5EF4-FFF2-40B4-BE49-F238E27FC236}">
              <a16:creationId xmlns:a16="http://schemas.microsoft.com/office/drawing/2014/main" id="{12987215-0920-D873-710C-9EDA00842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3629025"/>
          <a:ext cx="48863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1495127</xdr:colOff>
      <xdr:row>0</xdr:row>
      <xdr:rowOff>1620000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26A9CA9-6AA2-6BF4-A8A5-6E662497F2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10002" cy="162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109537</xdr:colOff>
      <xdr:row>20</xdr:row>
      <xdr:rowOff>100012</xdr:rowOff>
    </xdr:from>
    <xdr:ext cx="65" cy="172227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E99E5434-B717-4649-B5AE-E2E9717E0A96}"/>
            </a:ext>
          </a:extLst>
        </xdr:cNvPr>
        <xdr:cNvSpPr txBox="1"/>
      </xdr:nvSpPr>
      <xdr:spPr>
        <a:xfrm>
          <a:off x="7253287" y="46053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1</xdr:col>
      <xdr:colOff>438150</xdr:colOff>
      <xdr:row>5</xdr:row>
      <xdr:rowOff>233362</xdr:rowOff>
    </xdr:from>
    <xdr:ext cx="1862498" cy="50629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aixaDeTexto 2">
              <a:extLst>
                <a:ext uri="{FF2B5EF4-FFF2-40B4-BE49-F238E27FC236}">
                  <a16:creationId xmlns:a16="http://schemas.microsoft.com/office/drawing/2014/main" id="{3C67A19A-1D1C-4C83-8A9B-5C1BE313F399}"/>
                </a:ext>
              </a:extLst>
            </xdr:cNvPr>
            <xdr:cNvSpPr txBox="1"/>
          </xdr:nvSpPr>
          <xdr:spPr>
            <a:xfrm>
              <a:off x="1628775" y="1023937"/>
              <a:ext cx="1862498" cy="50629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𝑓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𝑡𝑒𝑞</m:t>
                        </m:r>
                      </m:sub>
                    </m:sSub>
                    <m:r>
                      <a:rPr lang="pt-BR" sz="1100" b="0" i="1">
                        <a:latin typeface="Cambria Math" panose="02040503050406030204" pitchFamily="18" charset="0"/>
                      </a:rPr>
                      <m:t>= </m:t>
                    </m:r>
                    <m:rad>
                      <m:rad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radPr>
                      <m:deg>
                        <m:r>
                          <m:rPr>
                            <m:brk m:alnAt="7"/>
                          </m:rPr>
                          <a:rPr lang="pt-BR" sz="1100" b="0" i="1">
                            <a:latin typeface="Cambria Math" panose="02040503050406030204" pitchFamily="18" charset="0"/>
                          </a:rPr>
                          <m:t>4</m:t>
                        </m:r>
                      </m:deg>
                      <m:e>
                        <m:f>
                          <m:fPr>
                            <m:ctrlPr>
                              <a:rPr lang="pt-BR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pt-BR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num>
                          <m:den>
                            <m:r>
                              <a:rPr lang="pt-BR" sz="11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den>
                        </m:f>
                      </m:e>
                    </m:rad>
                    <m:r>
                      <a:rPr lang="pt-BR" sz="1100" b="0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pt-BR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num>
                              <m:den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𝑟</m:t>
                                </m:r>
                              </m:den>
                            </m:f>
                          </m:e>
                        </m:d>
                      </m:e>
                      <m:sup>
                        <m:f>
                          <m:fPr>
                            <m:ctrlPr>
                              <a:rPr lang="pt-BR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pt-BR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pt-BR" sz="1100" b="0" i="1">
                                <a:latin typeface="Cambria Math" panose="02040503050406030204" pitchFamily="18" charset="0"/>
                              </a:rPr>
                              <m:t>4</m:t>
                            </m:r>
                          </m:den>
                        </m:f>
                      </m:sup>
                    </m:sSup>
                    <m:r>
                      <a:rPr lang="pt-BR" sz="1100" b="0" i="1">
                        <a:latin typeface="Cambria Math" panose="02040503050406030204" pitchFamily="18" charset="0"/>
                      </a:rPr>
                      <m:t>= </m:t>
                    </m:r>
                    <m:sSup>
                      <m:sSup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pt-BR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num>
                              <m:den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𝑟</m:t>
                                </m:r>
                              </m:den>
                            </m:f>
                          </m:e>
                        </m:d>
                      </m:e>
                      <m:sup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0,25</m:t>
                        </m:r>
                      </m:sup>
                    </m:sSup>
                  </m:oMath>
                </m:oMathPara>
              </a14:m>
              <a:endParaRPr lang="pt-BR" sz="1100"/>
            </a:p>
          </xdr:txBody>
        </xdr:sp>
      </mc:Choice>
      <mc:Fallback xmlns="">
        <xdr:sp macro="" textlink="">
          <xdr:nvSpPr>
            <xdr:cNvPr id="3" name="CaixaDeTexto 2">
              <a:extLst>
                <a:ext uri="{FF2B5EF4-FFF2-40B4-BE49-F238E27FC236}">
                  <a16:creationId xmlns:a16="http://schemas.microsoft.com/office/drawing/2014/main" id="{3C67A19A-1D1C-4C83-8A9B-5C1BE313F399}"/>
                </a:ext>
              </a:extLst>
            </xdr:cNvPr>
            <xdr:cNvSpPr txBox="1"/>
          </xdr:nvSpPr>
          <xdr:spPr>
            <a:xfrm>
              <a:off x="1628775" y="1023937"/>
              <a:ext cx="1862498" cy="50629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BR" sz="1100" b="0" i="0">
                  <a:latin typeface="Cambria Math" panose="02040503050406030204" pitchFamily="18" charset="0"/>
                </a:rPr>
                <a:t>𝑓_𝑡𝑒𝑞= ∜(𝐴/𝑟)=(𝐴/𝑟)^(1/4)= (𝐴/𝑟)^0,25</a:t>
              </a:r>
              <a:endParaRPr lang="pt-BR" sz="1100"/>
            </a:p>
          </xdr:txBody>
        </xdr:sp>
      </mc:Fallback>
    </mc:AlternateContent>
    <xdr:clientData/>
  </xdr:oneCellAnchor>
  <xdr:twoCellAnchor editAs="oneCell">
    <xdr:from>
      <xdr:col>0</xdr:col>
      <xdr:colOff>0</xdr:colOff>
      <xdr:row>0</xdr:row>
      <xdr:rowOff>0</xdr:rowOff>
    </xdr:from>
    <xdr:to>
      <xdr:col>5</xdr:col>
      <xdr:colOff>256877</xdr:colOff>
      <xdr:row>0</xdr:row>
      <xdr:rowOff>1620000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13DA0F5-1F99-405C-79A6-C6BA0CA09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10002" cy="162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232EF-F91B-4DFE-982F-6517EEE89A96}">
  <dimension ref="A1:AL205"/>
  <sheetViews>
    <sheetView showGridLines="0" tabSelected="1" topLeftCell="A7" zoomScaleNormal="100" workbookViewId="0"/>
  </sheetViews>
  <sheetFormatPr defaultColWidth="15.625" defaultRowHeight="20.100000000000001" customHeight="1" x14ac:dyDescent="0.25"/>
  <cols>
    <col min="1" max="7" width="20.625" style="6" customWidth="1"/>
    <col min="8" max="18" width="15.625" style="30"/>
    <col min="19" max="20" width="20.625" style="30" customWidth="1"/>
    <col min="21" max="38" width="15.625" style="30"/>
    <col min="39" max="16384" width="15.625" style="6"/>
  </cols>
  <sheetData>
    <row r="1" spans="1:20" ht="140.1" customHeight="1" x14ac:dyDescent="0.25">
      <c r="A1" s="33"/>
      <c r="B1" s="33"/>
      <c r="C1" s="33"/>
      <c r="D1" s="33"/>
      <c r="E1" s="33"/>
      <c r="F1" s="33"/>
      <c r="G1" s="33"/>
    </row>
    <row r="2" spans="1:20" ht="5.0999999999999996" customHeight="1" x14ac:dyDescent="0.25"/>
    <row r="3" spans="1:20" ht="5.0999999999999996" customHeight="1" x14ac:dyDescent="0.25">
      <c r="A3" s="33"/>
      <c r="B3" s="33"/>
      <c r="C3" s="33"/>
      <c r="D3" s="33"/>
      <c r="E3" s="33"/>
      <c r="F3" s="33"/>
      <c r="G3" s="33"/>
    </row>
    <row r="5" spans="1:20" ht="39.950000000000003" customHeight="1" x14ac:dyDescent="0.25">
      <c r="A5" s="40" t="s">
        <v>52</v>
      </c>
      <c r="B5" s="40"/>
      <c r="C5" s="40"/>
      <c r="D5" s="40"/>
      <c r="E5" s="40"/>
      <c r="F5" s="40"/>
      <c r="G5" s="40"/>
    </row>
    <row r="7" spans="1:20" ht="20.100000000000001" customHeight="1" x14ac:dyDescent="0.25">
      <c r="O7" s="30" t="s">
        <v>12</v>
      </c>
      <c r="P7" s="30" t="s">
        <v>36</v>
      </c>
      <c r="Q7" s="30" t="s">
        <v>34</v>
      </c>
      <c r="S7" s="30" t="s">
        <v>46</v>
      </c>
      <c r="T7" s="30" t="s">
        <v>47</v>
      </c>
    </row>
    <row r="8" spans="1:20" ht="20.100000000000001" customHeight="1" x14ac:dyDescent="0.25">
      <c r="A8" s="42" t="s">
        <v>13</v>
      </c>
      <c r="B8" s="42"/>
      <c r="C8" s="42"/>
      <c r="D8" s="42"/>
      <c r="E8" s="9"/>
      <c r="N8" s="30">
        <v>0</v>
      </c>
      <c r="O8" s="31" cm="1">
        <f t="array" ref="O8">_xlfn.IFS(N8&lt;$C$53/2,(($C$53/2)/$C$53)^(1/4),N8&gt;2*$C$53,($C$53*2/$C$53)^(1/4),AND(N8&gt;=$C$53/2,N8&lt;=$C$53*2),(N8/$C$53)^(1/4))</f>
        <v>0.8408964152537145</v>
      </c>
      <c r="P8" s="30">
        <v>1</v>
      </c>
      <c r="Q8" s="30">
        <f>O8-1</f>
        <v>-0.1591035847462855</v>
      </c>
      <c r="S8" s="32">
        <f>$O$8</f>
        <v>0.8408964152537145</v>
      </c>
      <c r="T8" s="32">
        <f t="shared" ref="T8:T39" si="0">$O$83</f>
        <v>1.189207115002721</v>
      </c>
    </row>
    <row r="9" spans="1:20" ht="20.100000000000001" customHeight="1" x14ac:dyDescent="0.25">
      <c r="N9" s="30">
        <f>N8+0.5</f>
        <v>0.5</v>
      </c>
      <c r="O9" s="31" cm="1">
        <f t="array" ref="O9">_xlfn.IFS(N9&lt;$C$53/2,(($C$53/2)/$C$53)^(1/4),N9&gt;2*$C$53,($C$53*2/$C$53)^(1/4),AND(N9&gt;=$C$53/2,N9&lt;=$C$53*2),(N9/$C$53)^(1/4))</f>
        <v>0.8408964152537145</v>
      </c>
      <c r="P9" s="30">
        <v>1</v>
      </c>
      <c r="Q9" s="30">
        <f t="shared" ref="Q9:Q19" si="1">O9-1</f>
        <v>-0.1591035847462855</v>
      </c>
      <c r="S9" s="32">
        <f t="shared" ref="S9:S67" si="2">$O$8</f>
        <v>0.8408964152537145</v>
      </c>
      <c r="T9" s="32">
        <f t="shared" si="0"/>
        <v>1.189207115002721</v>
      </c>
    </row>
    <row r="10" spans="1:20" ht="20.100000000000001" customHeight="1" x14ac:dyDescent="0.25">
      <c r="A10"/>
      <c r="B10"/>
      <c r="N10" s="30">
        <f t="shared" ref="N10:N19" si="3">N9+0.5</f>
        <v>1</v>
      </c>
      <c r="O10" s="31" cm="1">
        <f t="array" ref="O10">_xlfn.IFS(N10&lt;$C$53/2,(($C$53/2)/$C$53)^(1/4),N10&gt;2*$C$53,($C$53*2/$C$53)^(1/4),AND(N10&gt;=$C$53/2,N10&lt;=$C$53*2),(N10/$C$53)^(1/4))</f>
        <v>0.8408964152537145</v>
      </c>
      <c r="P10" s="30">
        <v>1</v>
      </c>
      <c r="Q10" s="30">
        <f t="shared" si="1"/>
        <v>-0.1591035847462855</v>
      </c>
      <c r="S10" s="32">
        <f t="shared" si="2"/>
        <v>0.8408964152537145</v>
      </c>
      <c r="T10" s="32">
        <f t="shared" si="0"/>
        <v>1.189207115002721</v>
      </c>
    </row>
    <row r="11" spans="1:20" ht="20.100000000000001" customHeight="1" x14ac:dyDescent="0.25">
      <c r="N11" s="30">
        <f t="shared" si="3"/>
        <v>1.5</v>
      </c>
      <c r="O11" s="31" cm="1">
        <f t="array" ref="O11">_xlfn.IFS(N11&lt;$C$53/2,(($C$53/2)/$C$53)^(1/4),N11&gt;2*$C$53,($C$53*2/$C$53)^(1/4),AND(N11&gt;=$C$53/2,N11&lt;=$C$53*2),(N11/$C$53)^(1/4))</f>
        <v>0.8408964152537145</v>
      </c>
      <c r="P11" s="30">
        <v>1</v>
      </c>
      <c r="Q11" s="30">
        <f t="shared" si="1"/>
        <v>-0.1591035847462855</v>
      </c>
      <c r="S11" s="32">
        <f t="shared" si="2"/>
        <v>0.8408964152537145</v>
      </c>
      <c r="T11" s="32">
        <f t="shared" si="0"/>
        <v>1.189207115002721</v>
      </c>
    </row>
    <row r="12" spans="1:20" ht="20.100000000000001" customHeight="1" x14ac:dyDescent="0.25">
      <c r="A12" s="6" t="s">
        <v>42</v>
      </c>
      <c r="B12" s="43" t="s">
        <v>2</v>
      </c>
      <c r="C12" s="43"/>
      <c r="D12" s="43"/>
      <c r="E12" s="43"/>
      <c r="F12" s="14"/>
      <c r="N12" s="30">
        <f t="shared" si="3"/>
        <v>2</v>
      </c>
      <c r="O12" s="31" cm="1">
        <f t="array" ref="O12">_xlfn.IFS(N12&lt;$C$53/2,(($C$53/2)/$C$53)^(1/4),N12&gt;2*$C$53,($C$53*2/$C$53)^(1/4),AND(N12&gt;=$C$53/2,N12&lt;=$C$53*2),(N12/$C$53)^(1/4))</f>
        <v>0.8408964152537145</v>
      </c>
      <c r="P12" s="30">
        <v>1</v>
      </c>
      <c r="Q12" s="30">
        <f t="shared" si="1"/>
        <v>-0.1591035847462855</v>
      </c>
      <c r="S12" s="32">
        <f t="shared" si="2"/>
        <v>0.8408964152537145</v>
      </c>
      <c r="T12" s="32">
        <f t="shared" si="0"/>
        <v>1.189207115002721</v>
      </c>
    </row>
    <row r="13" spans="1:20" ht="20.100000000000001" customHeight="1" x14ac:dyDescent="0.25">
      <c r="A13" s="6" t="s">
        <v>6</v>
      </c>
      <c r="B13" s="43" t="s">
        <v>3</v>
      </c>
      <c r="C13" s="43"/>
      <c r="D13" s="43"/>
      <c r="E13" s="43"/>
      <c r="F13" s="14"/>
      <c r="N13" s="30">
        <f t="shared" si="3"/>
        <v>2.5</v>
      </c>
      <c r="O13" s="31" cm="1">
        <f t="array" ref="O13">_xlfn.IFS(N13&lt;$C$53/2,(($C$53/2)/$C$53)^(1/4),N13&gt;2*$C$53,($C$53*2/$C$53)^(1/4),AND(N13&gt;=$C$53/2,N13&lt;=$C$53*2),(N13/$C$53)^(1/4))</f>
        <v>0.8408964152537145</v>
      </c>
      <c r="P13" s="30">
        <v>1</v>
      </c>
      <c r="Q13" s="30">
        <f t="shared" si="1"/>
        <v>-0.1591035847462855</v>
      </c>
      <c r="S13" s="32">
        <f t="shared" si="2"/>
        <v>0.8408964152537145</v>
      </c>
      <c r="T13" s="32">
        <f t="shared" si="0"/>
        <v>1.189207115002721</v>
      </c>
    </row>
    <row r="14" spans="1:20" ht="20.100000000000001" customHeight="1" x14ac:dyDescent="0.25">
      <c r="A14" s="6" t="s">
        <v>7</v>
      </c>
      <c r="B14" s="43" t="s">
        <v>5</v>
      </c>
      <c r="C14" s="43"/>
      <c r="D14" s="43"/>
      <c r="E14" s="43"/>
      <c r="F14" s="14"/>
      <c r="N14" s="30">
        <f t="shared" si="3"/>
        <v>3</v>
      </c>
      <c r="O14" s="31" cm="1">
        <f t="array" ref="O14">_xlfn.IFS(N14&lt;$C$53/2,(($C$53/2)/$C$53)^(1/4),N14&gt;2*$C$53,($C$53*2/$C$53)^(1/4),AND(N14&gt;=$C$53/2,N14&lt;=$C$53*2),(N14/$C$53)^(1/4))</f>
        <v>0.8408964152537145</v>
      </c>
      <c r="P14" s="30">
        <v>1</v>
      </c>
      <c r="Q14" s="30">
        <f t="shared" si="1"/>
        <v>-0.1591035847462855</v>
      </c>
      <c r="S14" s="32">
        <f t="shared" si="2"/>
        <v>0.8408964152537145</v>
      </c>
      <c r="T14" s="32">
        <f t="shared" si="0"/>
        <v>1.189207115002721</v>
      </c>
    </row>
    <row r="15" spans="1:20" ht="20.100000000000001" customHeight="1" x14ac:dyDescent="0.25">
      <c r="N15" s="30">
        <f t="shared" si="3"/>
        <v>3.5</v>
      </c>
      <c r="O15" s="31" cm="1">
        <f t="array" ref="O15">_xlfn.IFS(N15&lt;$C$53/2,(($C$53/2)/$C$53)^(1/4),N15&gt;2*$C$53,($C$53*2/$C$53)^(1/4),AND(N15&gt;=$C$53/2,N15&lt;=$C$53*2),(N15/$C$53)^(1/4))</f>
        <v>0.8408964152537145</v>
      </c>
      <c r="P15" s="30">
        <v>1</v>
      </c>
      <c r="Q15" s="30">
        <f t="shared" si="1"/>
        <v>-0.1591035847462855</v>
      </c>
      <c r="S15" s="32">
        <f t="shared" si="2"/>
        <v>0.8408964152537145</v>
      </c>
      <c r="T15" s="32">
        <f t="shared" si="0"/>
        <v>1.189207115002721</v>
      </c>
    </row>
    <row r="16" spans="1:20" ht="20.100000000000001" customHeight="1" x14ac:dyDescent="0.25">
      <c r="A16" s="8" t="s">
        <v>35</v>
      </c>
      <c r="B16" s="21">
        <v>5</v>
      </c>
      <c r="D16" s="8" t="s">
        <v>41</v>
      </c>
      <c r="E16" s="20">
        <f>B18</f>
        <v>0.8408964152537145</v>
      </c>
      <c r="N16" s="30">
        <f t="shared" si="3"/>
        <v>4</v>
      </c>
      <c r="O16" s="31" cm="1">
        <f t="array" ref="O16">_xlfn.IFS(N16&lt;$C$53/2,(($C$53/2)/$C$53)^(1/4),N16&gt;2*$C$53,($C$53*2/$C$53)^(1/4),AND(N16&gt;=$C$53/2,N16&lt;=$C$53*2),(N16/$C$53)^(1/4))</f>
        <v>0.8408964152537145</v>
      </c>
      <c r="P16" s="30">
        <v>1</v>
      </c>
      <c r="Q16" s="30">
        <f t="shared" si="1"/>
        <v>-0.1591035847462855</v>
      </c>
      <c r="S16" s="32">
        <f t="shared" si="2"/>
        <v>0.8408964152537145</v>
      </c>
      <c r="T16" s="32">
        <f t="shared" si="0"/>
        <v>1.189207115002721</v>
      </c>
    </row>
    <row r="17" spans="1:20" ht="20.100000000000001" customHeight="1" x14ac:dyDescent="0.25">
      <c r="A17" s="8" t="s">
        <v>4</v>
      </c>
      <c r="B17" s="21">
        <v>10</v>
      </c>
      <c r="F17" s="11"/>
      <c r="N17" s="30">
        <f t="shared" si="3"/>
        <v>4.5</v>
      </c>
      <c r="O17" s="31" cm="1">
        <f t="array" ref="O17">_xlfn.IFS(N17&lt;$C$53/2,(($C$53/2)/$C$53)^(1/4),N17&gt;2*$C$53,($C$53*2/$C$53)^(1/4),AND(N17&gt;=$C$53/2,N17&lt;=$C$53*2),(N17/$C$53)^(1/4))</f>
        <v>0.8408964152537145</v>
      </c>
      <c r="P17" s="30">
        <v>1</v>
      </c>
      <c r="Q17" s="30">
        <f t="shared" si="1"/>
        <v>-0.1591035847462855</v>
      </c>
      <c r="S17" s="32">
        <f t="shared" si="2"/>
        <v>0.8408964152537145</v>
      </c>
      <c r="T17" s="32">
        <f t="shared" si="0"/>
        <v>1.189207115002721</v>
      </c>
    </row>
    <row r="18" spans="1:20" ht="20.100000000000001" customHeight="1" x14ac:dyDescent="0.25">
      <c r="A18" s="12" t="s">
        <v>43</v>
      </c>
      <c r="B18" s="22" cm="1">
        <f t="array" ref="B18">_xlfn.IFS(B16&lt;(1/2*B17),(1/2)^(1/4),AND(B16&gt;=(1/2*B17),B16&lt;=(2*B17)),(B16/B17)^(1/4),B16&gt;(2*B17),2^(1/4))</f>
        <v>0.8408964152537145</v>
      </c>
      <c r="D18" s="8" t="s">
        <v>39</v>
      </c>
      <c r="E18" s="13">
        <f>B18-1</f>
        <v>-0.1591035847462855</v>
      </c>
      <c r="N18" s="30">
        <f t="shared" si="3"/>
        <v>5</v>
      </c>
      <c r="O18" s="31" cm="1">
        <f t="array" ref="O18">_xlfn.IFS(N18&lt;$C$53/2,(($C$53/2)/$C$53)^(1/4),N18&gt;2*$C$53,($C$53*2/$C$53)^(1/4),AND(N18&gt;=$C$53/2,N18&lt;=$C$53*2),(N18/$C$53)^(1/4))</f>
        <v>0.8408964152537145</v>
      </c>
      <c r="P18" s="30">
        <v>1</v>
      </c>
      <c r="Q18" s="30">
        <f t="shared" si="1"/>
        <v>-0.1591035847462855</v>
      </c>
      <c r="S18" s="32">
        <f t="shared" si="2"/>
        <v>0.8408964152537145</v>
      </c>
      <c r="T18" s="32">
        <f t="shared" si="0"/>
        <v>1.189207115002721</v>
      </c>
    </row>
    <row r="19" spans="1:20" ht="20.100000000000001" customHeight="1" x14ac:dyDescent="0.25">
      <c r="D19" s="41" t="str" cm="1">
        <f t="array" ref="D19">_xlfn.IFS(E18&lt;0,"houve desvalorização",E18&gt;0,"houve valorização",E18=0,"não houve alteração")</f>
        <v>houve desvalorização</v>
      </c>
      <c r="E19" s="41"/>
      <c r="N19" s="30">
        <f t="shared" si="3"/>
        <v>5.5</v>
      </c>
      <c r="O19" s="31" cm="1">
        <f t="array" ref="O19">_xlfn.IFS(N19&lt;$C$53/2,(($C$53/2)/$C$53)^(1/4),N19&gt;2*$C$53,($C$53*2/$C$53)^(1/4),AND(N19&gt;=$C$53/2,N19&lt;=$C$53*2),(N19/$C$53)^(1/4))</f>
        <v>0.8408964152537145</v>
      </c>
      <c r="P19" s="30">
        <v>1</v>
      </c>
      <c r="Q19" s="30">
        <f t="shared" si="1"/>
        <v>-0.1591035847462855</v>
      </c>
      <c r="S19" s="32">
        <f t="shared" si="2"/>
        <v>0.8408964152537145</v>
      </c>
      <c r="T19" s="32">
        <f t="shared" si="0"/>
        <v>1.189207115002721</v>
      </c>
    </row>
    <row r="20" spans="1:20" ht="20.100000000000001" customHeight="1" x14ac:dyDescent="0.25">
      <c r="D20" s="29"/>
      <c r="E20" s="29"/>
      <c r="N20" s="30">
        <f t="shared" ref="N20:N51" si="4">N19+0.5</f>
        <v>6</v>
      </c>
      <c r="O20" s="31" cm="1">
        <f t="array" ref="O20">_xlfn.IFS(N20&lt;$C$53/2,(($C$53/2)/$C$53)^(1/4),N20&gt;2*$C$53,($C$53*2/$C$53)^(1/4),AND(N20&gt;=$C$53/2,N20&lt;=$C$53*2),(N20/$C$53)^(1/4))</f>
        <v>0.8408964152537145</v>
      </c>
      <c r="P20" s="30">
        <v>1</v>
      </c>
      <c r="Q20" s="30">
        <f t="shared" ref="Q20:Q67" si="5">O20-1</f>
        <v>-0.1591035847462855</v>
      </c>
      <c r="S20" s="32">
        <f t="shared" si="2"/>
        <v>0.8408964152537145</v>
      </c>
      <c r="T20" s="32">
        <f t="shared" si="0"/>
        <v>1.189207115002721</v>
      </c>
    </row>
    <row r="21" spans="1:20" ht="20.100000000000001" customHeight="1" x14ac:dyDescent="0.25">
      <c r="A21" s="45" t="s">
        <v>48</v>
      </c>
      <c r="B21" s="45"/>
      <c r="C21" s="45"/>
      <c r="D21" s="45"/>
      <c r="E21" s="45"/>
      <c r="N21" s="30">
        <f t="shared" si="4"/>
        <v>6.5</v>
      </c>
      <c r="O21" s="31" cm="1">
        <f t="array" ref="O21">_xlfn.IFS(N21&lt;$C$53/2,(($C$53/2)/$C$53)^(1/4),N21&gt;2*$C$53,($C$53*2/$C$53)^(1/4),AND(N21&gt;=$C$53/2,N21&lt;=$C$53*2),(N21/$C$53)^(1/4))</f>
        <v>0.85789280926814349</v>
      </c>
      <c r="P21" s="30">
        <v>1</v>
      </c>
      <c r="Q21" s="30">
        <f t="shared" si="5"/>
        <v>-0.14210719073185651</v>
      </c>
      <c r="S21" s="32">
        <f t="shared" si="2"/>
        <v>0.8408964152537145</v>
      </c>
      <c r="T21" s="32">
        <f t="shared" si="0"/>
        <v>1.189207115002721</v>
      </c>
    </row>
    <row r="22" spans="1:20" ht="20.100000000000001" customHeight="1" x14ac:dyDescent="0.25">
      <c r="A22" s="23"/>
      <c r="B22" s="24"/>
      <c r="C22" s="24"/>
      <c r="D22" s="24" t="s">
        <v>1</v>
      </c>
      <c r="E22" s="24" t="s">
        <v>49</v>
      </c>
      <c r="F22" s="14"/>
      <c r="G22" s="14"/>
      <c r="N22" s="30">
        <f t="shared" si="4"/>
        <v>7</v>
      </c>
      <c r="O22" s="31" cm="1">
        <f t="array" ref="O22">_xlfn.IFS(N22&lt;$C$53/2,(($C$53/2)/$C$53)^(1/4),N22&gt;2*$C$53,($C$53*2/$C$53)^(1/4),AND(N22&gt;=$C$53/2,N22&lt;=$C$53*2),(N22/$C$53)^(1/4))</f>
        <v>0.87393513250468047</v>
      </c>
      <c r="P22" s="30">
        <v>1</v>
      </c>
      <c r="Q22" s="30">
        <f t="shared" si="5"/>
        <v>-0.12606486749531953</v>
      </c>
      <c r="S22" s="32">
        <f t="shared" si="2"/>
        <v>0.8408964152537145</v>
      </c>
      <c r="T22" s="32">
        <f t="shared" si="0"/>
        <v>1.189207115002721</v>
      </c>
    </row>
    <row r="23" spans="1:20" ht="20.100000000000001" customHeight="1" x14ac:dyDescent="0.25">
      <c r="A23" s="46" t="s">
        <v>50</v>
      </c>
      <c r="B23" s="46"/>
      <c r="C23" s="46"/>
      <c r="D23" s="27">
        <v>1</v>
      </c>
      <c r="E23" s="25">
        <v>255</v>
      </c>
      <c r="N23" s="30">
        <f t="shared" si="4"/>
        <v>7.5</v>
      </c>
      <c r="O23" s="31" cm="1">
        <f t="array" ref="O23">_xlfn.IFS(N23&lt;$C$53/2,(($C$53/2)/$C$53)^(1/4),N23&gt;2*$C$53,($C$53*2/$C$53)^(1/4),AND(N23&gt;=$C$53/2,N23&lt;=$C$53*2),(N23/$C$53)^(1/4))</f>
        <v>0.88913970501946138</v>
      </c>
      <c r="P23" s="30">
        <v>1</v>
      </c>
      <c r="Q23" s="30">
        <f t="shared" si="5"/>
        <v>-0.11086029498053862</v>
      </c>
      <c r="S23" s="32">
        <f t="shared" si="2"/>
        <v>0.8408964152537145</v>
      </c>
      <c r="T23" s="32">
        <f t="shared" si="0"/>
        <v>1.189207115002721</v>
      </c>
    </row>
    <row r="24" spans="1:20" ht="20.100000000000001" customHeight="1" x14ac:dyDescent="0.25">
      <c r="A24" s="47" t="s">
        <v>51</v>
      </c>
      <c r="B24" s="47"/>
      <c r="C24" s="47"/>
      <c r="D24" s="28">
        <f>E16</f>
        <v>0.8408964152537145</v>
      </c>
      <c r="E24" s="26">
        <f>(E23/D23)*D24</f>
        <v>214.42858588969719</v>
      </c>
      <c r="N24" s="30">
        <f t="shared" si="4"/>
        <v>8</v>
      </c>
      <c r="O24" s="31" cm="1">
        <f t="array" ref="O24">_xlfn.IFS(N24&lt;$C$53/2,(($C$53/2)/$C$53)^(1/4),N24&gt;2*$C$53,($C$53*2/$C$53)^(1/4),AND(N24&gt;=$C$53/2,N24&lt;=$C$53*2),(N24/$C$53)^(1/4))</f>
        <v>0.90360200360984477</v>
      </c>
      <c r="P24" s="30">
        <v>1</v>
      </c>
      <c r="Q24" s="30">
        <f t="shared" si="5"/>
        <v>-9.6397996390155227E-2</v>
      </c>
      <c r="S24" s="32">
        <f t="shared" si="2"/>
        <v>0.8408964152537145</v>
      </c>
      <c r="T24" s="32">
        <f t="shared" si="0"/>
        <v>1.189207115002721</v>
      </c>
    </row>
    <row r="25" spans="1:20" ht="20.100000000000001" customHeight="1" x14ac:dyDescent="0.25">
      <c r="N25" s="30">
        <f t="shared" si="4"/>
        <v>8.5</v>
      </c>
      <c r="O25" s="31" cm="1">
        <f t="array" ref="O25">_xlfn.IFS(N25&lt;$C$53/2,(($C$53/2)/$C$53)^(1/4),N25&gt;2*$C$53,($C$53*2/$C$53)^(1/4),AND(N25&gt;=$C$53/2,N25&lt;=$C$53*2),(N25/$C$53)^(1/4))</f>
        <v>0.91740144513194066</v>
      </c>
      <c r="P25" s="30">
        <v>1</v>
      </c>
      <c r="Q25" s="30">
        <f t="shared" si="5"/>
        <v>-8.2598554868059337E-2</v>
      </c>
      <c r="S25" s="32">
        <f t="shared" si="2"/>
        <v>0.8408964152537145</v>
      </c>
      <c r="T25" s="32">
        <f t="shared" si="0"/>
        <v>1.189207115002721</v>
      </c>
    </row>
    <row r="26" spans="1:20" ht="20.100000000000001" customHeight="1" x14ac:dyDescent="0.25">
      <c r="N26" s="30">
        <f t="shared" si="4"/>
        <v>9</v>
      </c>
      <c r="O26" s="31" cm="1">
        <f t="array" ref="O26">_xlfn.IFS(N26&lt;$C$53/2,(($C$53/2)/$C$53)^(1/4),N26&gt;2*$C$53,($C$53*2/$C$53)^(1/4),AND(N26&gt;=$C$53/2,N26&lt;=$C$53*2),(N26/$C$53)^(1/4))</f>
        <v>0.93060485910209956</v>
      </c>
      <c r="P26" s="30">
        <v>1</v>
      </c>
      <c r="Q26" s="30">
        <f t="shared" si="5"/>
        <v>-6.9395140897900442E-2</v>
      </c>
      <c r="S26" s="32">
        <f t="shared" si="2"/>
        <v>0.8408964152537145</v>
      </c>
      <c r="T26" s="32">
        <f t="shared" si="0"/>
        <v>1.189207115002721</v>
      </c>
    </row>
    <row r="27" spans="1:20" ht="20.100000000000001" customHeight="1" x14ac:dyDescent="0.25">
      <c r="A27" s="43" t="s">
        <v>44</v>
      </c>
      <c r="B27" s="43"/>
      <c r="C27" s="43"/>
      <c r="D27" s="43"/>
      <c r="E27" s="43"/>
      <c r="N27" s="30">
        <f t="shared" si="4"/>
        <v>9.5</v>
      </c>
      <c r="O27" s="31" cm="1">
        <f t="array" ref="O27">_xlfn.IFS(N27&lt;$C$53/2,(($C$53/2)/$C$53)^(1/4),N27&gt;2*$C$53,($C$53*2/$C$53)^(1/4),AND(N27&gt;=$C$53/2,N27&lt;=$C$53*2),(N27/$C$53)^(1/4))</f>
        <v>0.94326906076824613</v>
      </c>
      <c r="P27" s="30">
        <v>1</v>
      </c>
      <c r="Q27" s="30">
        <f t="shared" si="5"/>
        <v>-5.6730939231753874E-2</v>
      </c>
      <c r="S27" s="32">
        <f t="shared" si="2"/>
        <v>0.8408964152537145</v>
      </c>
      <c r="T27" s="32">
        <f t="shared" si="0"/>
        <v>1.189207115002721</v>
      </c>
    </row>
    <row r="28" spans="1:20" ht="20.100000000000001" customHeight="1" x14ac:dyDescent="0.25">
      <c r="N28" s="30">
        <f t="shared" si="4"/>
        <v>10</v>
      </c>
      <c r="O28" s="31" cm="1">
        <f t="array" ref="O28">_xlfn.IFS(N28&lt;$C$53/2,(($C$53/2)/$C$53)^(1/4),N28&gt;2*$C$53,($C$53*2/$C$53)^(1/4),AND(N28&gt;=$C$53/2,N28&lt;=$C$53*2),(N28/$C$53)^(1/4))</f>
        <v>0.95544279220436679</v>
      </c>
      <c r="P28" s="30">
        <v>1</v>
      </c>
      <c r="Q28" s="30">
        <f t="shared" si="5"/>
        <v>-4.4557207795633214E-2</v>
      </c>
      <c r="S28" s="32">
        <f t="shared" si="2"/>
        <v>0.8408964152537145</v>
      </c>
      <c r="T28" s="32">
        <f t="shared" si="0"/>
        <v>1.189207115002721</v>
      </c>
    </row>
    <row r="29" spans="1:20" ht="20.100000000000001" customHeight="1" x14ac:dyDescent="0.25">
      <c r="A29" s="8" t="s">
        <v>37</v>
      </c>
      <c r="B29" s="20">
        <f>(1/2)^(1/4)</f>
        <v>0.8408964152537145</v>
      </c>
      <c r="N29" s="30">
        <f t="shared" si="4"/>
        <v>10.5</v>
      </c>
      <c r="O29" s="31" cm="1">
        <f t="array" ref="O29">_xlfn.IFS(N29&lt;$C$53/2,(($C$53/2)/$C$53)^(1/4),N29&gt;2*$C$53,($C$53*2/$C$53)^(1/4),AND(N29&gt;=$C$53/2,N29&lt;=$C$53*2),(N29/$C$53)^(1/4))</f>
        <v>0.96716821013383469</v>
      </c>
      <c r="P29" s="30">
        <v>1</v>
      </c>
      <c r="Q29" s="30">
        <f t="shared" si="5"/>
        <v>-3.2831789866165306E-2</v>
      </c>
      <c r="S29" s="32">
        <f t="shared" si="2"/>
        <v>0.8408964152537145</v>
      </c>
      <c r="T29" s="32">
        <f t="shared" si="0"/>
        <v>1.189207115002721</v>
      </c>
    </row>
    <row r="30" spans="1:20" ht="20.100000000000001" customHeight="1" x14ac:dyDescent="0.25">
      <c r="N30" s="30">
        <f t="shared" si="4"/>
        <v>11</v>
      </c>
      <c r="O30" s="31" cm="1">
        <f t="array" ref="O30">_xlfn.IFS(N30&lt;$C$53/2,(($C$53/2)/$C$53)^(1/4),N30&gt;2*$C$53,($C$53*2/$C$53)^(1/4),AND(N30&gt;=$C$53/2,N30&lt;=$C$53*2),(N30/$C$53)^(1/4))</f>
        <v>0.97848204263355698</v>
      </c>
      <c r="P30" s="30">
        <v>1</v>
      </c>
      <c r="Q30" s="30">
        <f t="shared" si="5"/>
        <v>-2.1517957366443019E-2</v>
      </c>
      <c r="S30" s="32">
        <f t="shared" si="2"/>
        <v>0.8408964152537145</v>
      </c>
      <c r="T30" s="32">
        <f t="shared" si="0"/>
        <v>1.189207115002721</v>
      </c>
    </row>
    <row r="31" spans="1:20" ht="20.100000000000001" customHeight="1" x14ac:dyDescent="0.25">
      <c r="A31" s="8" t="s">
        <v>38</v>
      </c>
      <c r="B31" s="20">
        <f>2^(1/4)</f>
        <v>1.189207115002721</v>
      </c>
      <c r="N31" s="30">
        <f t="shared" si="4"/>
        <v>11.5</v>
      </c>
      <c r="O31" s="31" cm="1">
        <f t="array" ref="O31">_xlfn.IFS(N31&lt;$C$53/2,(($C$53/2)/$C$53)^(1/4),N31&gt;2*$C$53,($C$53*2/$C$53)^(1/4),AND(N31&gt;=$C$53/2,N31&lt;=$C$53*2),(N31/$C$53)^(1/4))</f>
        <v>0.98941649994962233</v>
      </c>
      <c r="P31" s="30">
        <v>1</v>
      </c>
      <c r="Q31" s="30">
        <f t="shared" si="5"/>
        <v>-1.058350005037767E-2</v>
      </c>
      <c r="S31" s="32">
        <f t="shared" si="2"/>
        <v>0.8408964152537145</v>
      </c>
      <c r="T31" s="32">
        <f t="shared" si="0"/>
        <v>1.189207115002721</v>
      </c>
    </row>
    <row r="32" spans="1:20" ht="20.100000000000001" customHeight="1" x14ac:dyDescent="0.25">
      <c r="N32" s="30">
        <f t="shared" si="4"/>
        <v>12</v>
      </c>
      <c r="O32" s="31" cm="1">
        <f t="array" ref="O32">_xlfn.IFS(N32&lt;$C$53/2,(($C$53/2)/$C$53)^(1/4),N32&gt;2*$C$53,($C$53*2/$C$53)^(1/4),AND(N32&gt;=$C$53/2,N32&lt;=$C$53*2),(N32/$C$53)^(1/4))</f>
        <v>1</v>
      </c>
      <c r="P32" s="30">
        <v>1</v>
      </c>
      <c r="Q32" s="30">
        <f t="shared" si="5"/>
        <v>0</v>
      </c>
      <c r="S32" s="32">
        <f t="shared" si="2"/>
        <v>0.8408964152537145</v>
      </c>
      <c r="T32" s="32">
        <f t="shared" si="0"/>
        <v>1.189207115002721</v>
      </c>
    </row>
    <row r="33" spans="1:20" ht="20.100000000000001" customHeight="1" x14ac:dyDescent="0.25">
      <c r="N33" s="30">
        <f t="shared" si="4"/>
        <v>12.5</v>
      </c>
      <c r="O33" s="31" cm="1">
        <f t="array" ref="O33">_xlfn.IFS(N33&lt;$C$53/2,(($C$53/2)/$C$53)^(1/4),N33&gt;2*$C$53,($C$53*2/$C$53)^(1/4),AND(N33&gt;=$C$53/2,N33&lt;=$C$53*2),(N33/$C$53)^(1/4))</f>
        <v>1.0102577523383116</v>
      </c>
      <c r="P33" s="30">
        <v>1</v>
      </c>
      <c r="Q33" s="30">
        <f t="shared" si="5"/>
        <v>1.025775233831161E-2</v>
      </c>
      <c r="S33" s="32">
        <f t="shared" si="2"/>
        <v>0.8408964152537145</v>
      </c>
      <c r="T33" s="32">
        <f t="shared" si="0"/>
        <v>1.189207115002721</v>
      </c>
    </row>
    <row r="34" spans="1:20" ht="20.100000000000001" customHeight="1" x14ac:dyDescent="0.25">
      <c r="N34" s="30">
        <f t="shared" si="4"/>
        <v>13</v>
      </c>
      <c r="O34" s="31" cm="1">
        <f t="array" ref="O34">_xlfn.IFS(N34&lt;$C$53/2,(($C$53/2)/$C$53)^(1/4),N34&gt;2*$C$53,($C$53*2/$C$53)^(1/4),AND(N34&gt;=$C$53/2,N34&lt;=$C$53*2),(N34/$C$53)^(1/4))</f>
        <v>1.0202122326913485</v>
      </c>
      <c r="P34" s="30">
        <v>1</v>
      </c>
      <c r="Q34" s="30">
        <f t="shared" si="5"/>
        <v>2.0212232691348531E-2</v>
      </c>
      <c r="S34" s="32">
        <f t="shared" si="2"/>
        <v>0.8408964152537145</v>
      </c>
      <c r="T34" s="32">
        <f t="shared" si="0"/>
        <v>1.189207115002721</v>
      </c>
    </row>
    <row r="35" spans="1:20" ht="20.100000000000001" customHeight="1" x14ac:dyDescent="0.25">
      <c r="N35" s="30">
        <f t="shared" si="4"/>
        <v>13.5</v>
      </c>
      <c r="O35" s="31" cm="1">
        <f t="array" ref="O35">_xlfn.IFS(N35&lt;$C$53/2,(($C$53/2)/$C$53)^(1/4),N35&gt;2*$C$53,($C$53*2/$C$53)^(1/4),AND(N35&gt;=$C$53/2,N35&lt;=$C$53*2),(N35/$C$53)^(1/4))</f>
        <v>1.0298835719535588</v>
      </c>
      <c r="P35" s="30">
        <v>1</v>
      </c>
      <c r="Q35" s="30">
        <f t="shared" si="5"/>
        <v>2.9883571953558841E-2</v>
      </c>
      <c r="S35" s="32">
        <f t="shared" si="2"/>
        <v>0.8408964152537145</v>
      </c>
      <c r="T35" s="32">
        <f t="shared" si="0"/>
        <v>1.189207115002721</v>
      </c>
    </row>
    <row r="36" spans="1:20" ht="20.100000000000001" customHeight="1" x14ac:dyDescent="0.25">
      <c r="N36" s="30">
        <f t="shared" si="4"/>
        <v>14</v>
      </c>
      <c r="O36" s="31" cm="1">
        <f t="array" ref="O36">_xlfn.IFS(N36&lt;$C$53/2,(($C$53/2)/$C$53)^(1/4),N36&gt;2*$C$53,($C$53*2/$C$53)^(1/4),AND(N36&gt;=$C$53/2,N36&lt;=$C$53*2),(N36/$C$53)^(1/4))</f>
        <v>1.0392898776254118</v>
      </c>
      <c r="P36" s="30">
        <v>1</v>
      </c>
      <c r="Q36" s="30">
        <f t="shared" si="5"/>
        <v>3.9289877625411807E-2</v>
      </c>
      <c r="S36" s="32">
        <f t="shared" si="2"/>
        <v>0.8408964152537145</v>
      </c>
      <c r="T36" s="32">
        <f t="shared" si="0"/>
        <v>1.189207115002721</v>
      </c>
    </row>
    <row r="37" spans="1:20" ht="20.100000000000001" customHeight="1" x14ac:dyDescent="0.25">
      <c r="N37" s="30">
        <f t="shared" si="4"/>
        <v>14.5</v>
      </c>
      <c r="O37" s="31" cm="1">
        <f t="array" ref="O37">_xlfn.IFS(N37&lt;$C$53/2,(($C$53/2)/$C$53)^(1/4),N37&gt;2*$C$53,($C$53*2/$C$53)^(1/4),AND(N37&gt;=$C$53/2,N37&lt;=$C$53*2),(N37/$C$53)^(1/4))</f>
        <v>1.048447501398811</v>
      </c>
      <c r="P37" s="30">
        <v>1</v>
      </c>
      <c r="Q37" s="30">
        <f t="shared" si="5"/>
        <v>4.8447501398811044E-2</v>
      </c>
      <c r="S37" s="32">
        <f t="shared" si="2"/>
        <v>0.8408964152537145</v>
      </c>
      <c r="T37" s="32">
        <f t="shared" si="0"/>
        <v>1.189207115002721</v>
      </c>
    </row>
    <row r="38" spans="1:20" ht="20.100000000000001" customHeight="1" x14ac:dyDescent="0.25">
      <c r="N38" s="30">
        <f t="shared" si="4"/>
        <v>15</v>
      </c>
      <c r="O38" s="31" cm="1">
        <f t="array" ref="O38">_xlfn.IFS(N38&lt;$C$53/2,(($C$53/2)/$C$53)^(1/4),N38&gt;2*$C$53,($C$53*2/$C$53)^(1/4),AND(N38&gt;=$C$53/2,N38&lt;=$C$53*2),(N38/$C$53)^(1/4))</f>
        <v>1.0573712634405641</v>
      </c>
      <c r="P38" s="30">
        <v>1</v>
      </c>
      <c r="Q38" s="30">
        <f t="shared" si="5"/>
        <v>5.7371263440564091E-2</v>
      </c>
      <c r="S38" s="32">
        <f t="shared" si="2"/>
        <v>0.8408964152537145</v>
      </c>
      <c r="T38" s="32">
        <f t="shared" si="0"/>
        <v>1.189207115002721</v>
      </c>
    </row>
    <row r="39" spans="1:20" ht="20.100000000000001" customHeight="1" x14ac:dyDescent="0.25">
      <c r="N39" s="30">
        <f t="shared" si="4"/>
        <v>15.5</v>
      </c>
      <c r="O39" s="31" cm="1">
        <f t="array" ref="O39">_xlfn.IFS(N39&lt;$C$53/2,(($C$53/2)/$C$53)^(1/4),N39&gt;2*$C$53,($C$53*2/$C$53)^(1/4),AND(N39&gt;=$C$53/2,N39&lt;=$C$53*2),(N39/$C$53)^(1/4))</f>
        <v>1.0660746415779188</v>
      </c>
      <c r="P39" s="30">
        <v>1</v>
      </c>
      <c r="Q39" s="30">
        <f t="shared" si="5"/>
        <v>6.6074641577918758E-2</v>
      </c>
      <c r="S39" s="32">
        <f t="shared" si="2"/>
        <v>0.8408964152537145</v>
      </c>
      <c r="T39" s="32">
        <f t="shared" si="0"/>
        <v>1.189207115002721</v>
      </c>
    </row>
    <row r="40" spans="1:20" ht="20.100000000000001" customHeight="1" x14ac:dyDescent="0.25">
      <c r="N40" s="30">
        <f t="shared" si="4"/>
        <v>16</v>
      </c>
      <c r="O40" s="31" cm="1">
        <f t="array" ref="O40">_xlfn.IFS(N40&lt;$C$53/2,(($C$53/2)/$C$53)^(1/4),N40&gt;2*$C$53,($C$53*2/$C$53)^(1/4),AND(N40&gt;=$C$53/2,N40&lt;=$C$53*2),(N40/$C$53)^(1/4))</f>
        <v>1.074569931823542</v>
      </c>
      <c r="P40" s="30">
        <v>1</v>
      </c>
      <c r="Q40" s="30">
        <f t="shared" si="5"/>
        <v>7.4569931823541991E-2</v>
      </c>
      <c r="S40" s="32">
        <f t="shared" si="2"/>
        <v>0.8408964152537145</v>
      </c>
      <c r="T40" s="32">
        <f t="shared" ref="T40:T71" si="6">$O$83</f>
        <v>1.189207115002721</v>
      </c>
    </row>
    <row r="41" spans="1:20" ht="20.100000000000001" customHeight="1" x14ac:dyDescent="0.25">
      <c r="N41" s="30">
        <f t="shared" si="4"/>
        <v>16.5</v>
      </c>
      <c r="O41" s="31" cm="1">
        <f t="array" ref="O41">_xlfn.IFS(N41&lt;$C$53/2,(($C$53/2)/$C$53)^(1/4),N41&gt;2*$C$53,($C$53*2/$C$53)^(1/4),AND(N41&gt;=$C$53/2,N41&lt;=$C$53*2),(N41/$C$53)^(1/4))</f>
        <v>1.0828683853339969</v>
      </c>
      <c r="P41" s="30">
        <v>1</v>
      </c>
      <c r="Q41" s="30">
        <f t="shared" si="5"/>
        <v>8.2868385333996875E-2</v>
      </c>
      <c r="S41" s="32">
        <f t="shared" si="2"/>
        <v>0.8408964152537145</v>
      </c>
      <c r="T41" s="32">
        <f t="shared" si="6"/>
        <v>1.189207115002721</v>
      </c>
    </row>
    <row r="42" spans="1:20" ht="20.100000000000001" customHeight="1" x14ac:dyDescent="0.25">
      <c r="N42" s="30">
        <f t="shared" si="4"/>
        <v>17</v>
      </c>
      <c r="O42" s="31" cm="1">
        <f t="array" ref="O42">_xlfn.IFS(N42&lt;$C$53/2,(($C$53/2)/$C$53)^(1/4),N42&gt;2*$C$53,($C$53*2/$C$53)^(1/4),AND(N42&gt;=$C$53/2,N42&lt;=$C$53*2),(N42/$C$53)^(1/4))</f>
        <v>1.0909803258646822</v>
      </c>
      <c r="P42" s="30">
        <v>1</v>
      </c>
      <c r="Q42" s="30">
        <f t="shared" si="5"/>
        <v>9.0980325864682188E-2</v>
      </c>
      <c r="S42" s="32">
        <f t="shared" si="2"/>
        <v>0.8408964152537145</v>
      </c>
      <c r="T42" s="32">
        <f t="shared" si="6"/>
        <v>1.189207115002721</v>
      </c>
    </row>
    <row r="43" spans="1:20" ht="20.100000000000001" customHeight="1" x14ac:dyDescent="0.25">
      <c r="N43" s="30">
        <f t="shared" si="4"/>
        <v>17.5</v>
      </c>
      <c r="O43" s="31" cm="1">
        <f t="array" ref="O43">_xlfn.IFS(N43&lt;$C$53/2,(($C$53/2)/$C$53)^(1/4),N43&gt;2*$C$53,($C$53*2/$C$53)^(1/4),AND(N43&gt;=$C$53/2,N43&lt;=$C$53*2),(N43/$C$53)^(1/4))</f>
        <v>1.0989152509857709</v>
      </c>
      <c r="P43" s="30">
        <v>1</v>
      </c>
      <c r="Q43" s="30">
        <f t="shared" si="5"/>
        <v>9.8915250985770919E-2</v>
      </c>
      <c r="S43" s="32">
        <f t="shared" si="2"/>
        <v>0.8408964152537145</v>
      </c>
      <c r="T43" s="32">
        <f t="shared" si="6"/>
        <v>1.189207115002721</v>
      </c>
    </row>
    <row r="44" spans="1:20" ht="20.100000000000001" customHeight="1" x14ac:dyDescent="0.25">
      <c r="N44" s="30">
        <f t="shared" si="4"/>
        <v>18</v>
      </c>
      <c r="O44" s="31" cm="1">
        <f t="array" ref="O44">_xlfn.IFS(N44&lt;$C$53/2,(($C$53/2)/$C$53)^(1/4),N44&gt;2*$C$53,($C$53*2/$C$53)^(1/4),AND(N44&gt;=$C$53/2,N44&lt;=$C$53*2),(N44/$C$53)^(1/4))</f>
        <v>1.1066819197003217</v>
      </c>
      <c r="P44" s="30">
        <v>1</v>
      </c>
      <c r="Q44" s="30">
        <f t="shared" si="5"/>
        <v>0.1066819197003217</v>
      </c>
      <c r="S44" s="32">
        <f t="shared" si="2"/>
        <v>0.8408964152537145</v>
      </c>
      <c r="T44" s="32">
        <f t="shared" si="6"/>
        <v>1.189207115002721</v>
      </c>
    </row>
    <row r="45" spans="1:20" ht="20.100000000000001" customHeight="1" x14ac:dyDescent="0.25">
      <c r="N45" s="30">
        <f t="shared" si="4"/>
        <v>18.5</v>
      </c>
      <c r="O45" s="31" cm="1">
        <f t="array" ref="O45">_xlfn.IFS(N45&lt;$C$53/2,(($C$53/2)/$C$53)^(1/4),N45&gt;2*$C$53,($C$53*2/$C$53)^(1/4),AND(N45&gt;=$C$53/2,N45&lt;=$C$53*2),(N45/$C$53)^(1/4))</f>
        <v>1.1142884286152956</v>
      </c>
      <c r="P45" s="30">
        <v>1</v>
      </c>
      <c r="Q45" s="30">
        <f t="shared" si="5"/>
        <v>0.11428842861529565</v>
      </c>
      <c r="S45" s="32">
        <f t="shared" si="2"/>
        <v>0.8408964152537145</v>
      </c>
      <c r="T45" s="32">
        <f t="shared" si="6"/>
        <v>1.189207115002721</v>
      </c>
    </row>
    <row r="46" spans="1:20" ht="20.100000000000001" customHeight="1" x14ac:dyDescent="0.25">
      <c r="N46" s="30">
        <f t="shared" si="4"/>
        <v>19</v>
      </c>
      <c r="O46" s="31" cm="1">
        <f t="array" ref="O46">_xlfn.IFS(N46&lt;$C$53/2,(($C$53/2)/$C$53)^(1/4),N46&gt;2*$C$53,($C$53*2/$C$53)^(1/4),AND(N46&gt;=$C$53/2,N46&lt;=$C$53*2),(N46/$C$53)^(1/4))</f>
        <v>1.1217422784275324</v>
      </c>
      <c r="P46" s="30">
        <v>1</v>
      </c>
      <c r="Q46" s="30">
        <f t="shared" si="5"/>
        <v>0.12174227842753238</v>
      </c>
      <c r="S46" s="32">
        <f t="shared" si="2"/>
        <v>0.8408964152537145</v>
      </c>
      <c r="T46" s="32">
        <f t="shared" si="6"/>
        <v>1.189207115002721</v>
      </c>
    </row>
    <row r="47" spans="1:20" ht="20.100000000000001" customHeight="1" x14ac:dyDescent="0.25">
      <c r="N47" s="30">
        <f t="shared" si="4"/>
        <v>19.5</v>
      </c>
      <c r="O47" s="31" cm="1">
        <f t="array" ref="O47">_xlfn.IFS(N47&lt;$C$53/2,(($C$53/2)/$C$53)^(1/4),N47&gt;2*$C$53,($C$53*2/$C$53)^(1/4),AND(N47&gt;=$C$53/2,N47&lt;=$C$53*2),(N47/$C$53)^(1/4))</f>
        <v>1.1290504321766128</v>
      </c>
      <c r="P47" s="30">
        <v>1</v>
      </c>
      <c r="Q47" s="30">
        <f t="shared" si="5"/>
        <v>0.12905043217661283</v>
      </c>
      <c r="S47" s="32">
        <f t="shared" si="2"/>
        <v>0.8408964152537145</v>
      </c>
      <c r="T47" s="32">
        <f t="shared" si="6"/>
        <v>1.189207115002721</v>
      </c>
    </row>
    <row r="48" spans="1:20" ht="20.100000000000001" customHeight="1" x14ac:dyDescent="0.25">
      <c r="A48" s="14" t="s">
        <v>17</v>
      </c>
      <c r="B48" s="14"/>
      <c r="C48" s="14"/>
      <c r="D48" s="14"/>
      <c r="E48" s="14"/>
      <c r="F48" s="14"/>
      <c r="N48" s="30">
        <f t="shared" si="4"/>
        <v>20</v>
      </c>
      <c r="O48" s="31" cm="1">
        <f t="array" ref="O48">_xlfn.IFS(N48&lt;$C$53/2,(($C$53/2)/$C$53)^(1/4),N48&gt;2*$C$53,($C$53*2/$C$53)^(1/4),AND(N48&gt;=$C$53/2,N48&lt;=$C$53*2),(N48/$C$53)^(1/4))</f>
        <v>1.1362193664674993</v>
      </c>
      <c r="P48" s="30">
        <v>1</v>
      </c>
      <c r="Q48" s="30">
        <f t="shared" si="5"/>
        <v>0.13621936646749933</v>
      </c>
      <c r="S48" s="32">
        <f t="shared" si="2"/>
        <v>0.8408964152537145</v>
      </c>
      <c r="T48" s="32">
        <f t="shared" si="6"/>
        <v>1.189207115002721</v>
      </c>
    </row>
    <row r="49" spans="1:20" ht="20.100000000000001" customHeight="1" x14ac:dyDescent="0.25">
      <c r="A49" s="14" t="s">
        <v>8</v>
      </c>
      <c r="B49" s="43" t="s">
        <v>11</v>
      </c>
      <c r="C49" s="43"/>
      <c r="D49" s="43"/>
      <c r="E49" s="43"/>
      <c r="F49" s="43"/>
      <c r="N49" s="30">
        <f t="shared" si="4"/>
        <v>20.5</v>
      </c>
      <c r="O49" s="31" cm="1">
        <f t="array" ref="O49">_xlfn.IFS(N49&lt;$C$53/2,(($C$53/2)/$C$53)^(1/4),N49&gt;2*$C$53,($C$53*2/$C$53)^(1/4),AND(N49&gt;=$C$53/2,N49&lt;=$C$53*2),(N49/$C$53)^(1/4))</f>
        <v>1.1432551166646241</v>
      </c>
      <c r="P49" s="30">
        <v>1</v>
      </c>
      <c r="Q49" s="30">
        <f t="shared" si="5"/>
        <v>0.14325511666462409</v>
      </c>
      <c r="S49" s="32">
        <f t="shared" si="2"/>
        <v>0.8408964152537145</v>
      </c>
      <c r="T49" s="32">
        <f t="shared" si="6"/>
        <v>1.189207115002721</v>
      </c>
    </row>
    <row r="50" spans="1:20" ht="20.100000000000001" customHeight="1" x14ac:dyDescent="0.25">
      <c r="A50" s="43" t="s">
        <v>10</v>
      </c>
      <c r="B50" s="43"/>
      <c r="C50" s="43"/>
      <c r="D50" s="43"/>
      <c r="E50" s="43"/>
      <c r="F50" s="43"/>
      <c r="N50" s="30">
        <f t="shared" si="4"/>
        <v>21</v>
      </c>
      <c r="O50" s="31" cm="1">
        <f t="array" ref="O50">_xlfn.IFS(N50&lt;$C$53/2,(($C$53/2)/$C$53)^(1/4),N50&gt;2*$C$53,($C$53*2/$C$53)^(1/4),AND(N50&gt;=$C$53/2,N50&lt;=$C$53*2),(N50/$C$53)^(1/4))</f>
        <v>1.1501633168956029</v>
      </c>
      <c r="P50" s="30">
        <v>1</v>
      </c>
      <c r="Q50" s="30">
        <f t="shared" si="5"/>
        <v>0.15016331689560292</v>
      </c>
      <c r="S50" s="32">
        <f t="shared" si="2"/>
        <v>0.8408964152537145</v>
      </c>
      <c r="T50" s="32">
        <f t="shared" si="6"/>
        <v>1.189207115002721</v>
      </c>
    </row>
    <row r="51" spans="1:20" ht="20.100000000000001" customHeight="1" x14ac:dyDescent="0.25">
      <c r="A51" s="14" t="s">
        <v>14</v>
      </c>
      <c r="B51" s="14" t="s">
        <v>9</v>
      </c>
      <c r="C51" s="14"/>
      <c r="D51" s="14"/>
      <c r="E51" s="14"/>
      <c r="F51" s="14"/>
      <c r="N51" s="30">
        <f t="shared" si="4"/>
        <v>21.5</v>
      </c>
      <c r="O51" s="31" cm="1">
        <f t="array" ref="O51">_xlfn.IFS(N51&lt;$C$53/2,(($C$53/2)/$C$53)^(1/4),N51&gt;2*$C$53,($C$53*2/$C$53)^(1/4),AND(N51&gt;=$C$53/2,N51&lt;=$C$53*2),(N51/$C$53)^(1/4))</f>
        <v>1.1569492355691688</v>
      </c>
      <c r="P51" s="30">
        <v>1</v>
      </c>
      <c r="Q51" s="30">
        <f t="shared" si="5"/>
        <v>0.15694923556916884</v>
      </c>
      <c r="S51" s="32">
        <f t="shared" si="2"/>
        <v>0.8408964152537145</v>
      </c>
      <c r="T51" s="32">
        <f t="shared" si="6"/>
        <v>1.189207115002721</v>
      </c>
    </row>
    <row r="52" spans="1:20" ht="20.100000000000001" customHeight="1" x14ac:dyDescent="0.25">
      <c r="N52" s="30">
        <f t="shared" ref="N52:N69" si="7">N51+0.5</f>
        <v>22</v>
      </c>
      <c r="O52" s="31" cm="1">
        <f t="array" ref="O52">_xlfn.IFS(N52&lt;$C$53/2,(($C$53/2)/$C$53)^(1/4),N52&gt;2*$C$53,($C$53*2/$C$53)^(1/4),AND(N52&gt;=$C$53/2,N52&lt;=$C$53*2),(N52/$C$53)^(1/4))</f>
        <v>1.1636178070022218</v>
      </c>
      <c r="P52" s="30">
        <v>1</v>
      </c>
      <c r="Q52" s="30">
        <f t="shared" si="5"/>
        <v>0.16361780700222184</v>
      </c>
      <c r="S52" s="32">
        <f t="shared" si="2"/>
        <v>0.8408964152537145</v>
      </c>
      <c r="T52" s="32">
        <f t="shared" si="6"/>
        <v>1.189207115002721</v>
      </c>
    </row>
    <row r="53" spans="1:20" ht="20.100000000000001" customHeight="1" x14ac:dyDescent="0.25">
      <c r="A53" s="44" t="s">
        <v>32</v>
      </c>
      <c r="B53" s="44"/>
      <c r="C53" s="15">
        <v>12</v>
      </c>
      <c r="E53" s="9" t="s">
        <v>1</v>
      </c>
      <c r="F53" s="10">
        <f>C57</f>
        <v>1.189207115002721</v>
      </c>
      <c r="N53" s="30">
        <f t="shared" si="7"/>
        <v>22.5</v>
      </c>
      <c r="O53" s="31" cm="1">
        <f t="array" ref="O53">_xlfn.IFS(N53&lt;$C$53/2,(($C$53/2)/$C$53)^(1/4),N53&gt;2*$C$53,($C$53*2/$C$53)^(1/4),AND(N53&gt;=$C$53/2,N53&lt;=$C$53*2),(N53/$C$53)^(1/4))</f>
        <v>1.170173659660358</v>
      </c>
      <c r="P53" s="30">
        <v>1</v>
      </c>
      <c r="Q53" s="30">
        <f t="shared" si="5"/>
        <v>0.17017365966035802</v>
      </c>
      <c r="S53" s="32">
        <f t="shared" si="2"/>
        <v>0.8408964152537145</v>
      </c>
      <c r="T53" s="32">
        <f t="shared" si="6"/>
        <v>1.189207115002721</v>
      </c>
    </row>
    <row r="54" spans="1:20" ht="20.100000000000001" customHeight="1" x14ac:dyDescent="0.25">
      <c r="N54" s="30">
        <f t="shared" si="7"/>
        <v>23</v>
      </c>
      <c r="O54" s="31" cm="1">
        <f t="array" ref="O54">_xlfn.IFS(N54&lt;$C$53/2,(($C$53/2)/$C$53)^(1/4),N54&gt;2*$C$53,($C$53*2/$C$53)^(1/4),AND(N54&gt;=$C$53/2,N54&lt;=$C$53*2),(N54/$C$53)^(1/4))</f>
        <v>1.1766211414411802</v>
      </c>
      <c r="P54" s="30">
        <v>1</v>
      </c>
      <c r="Q54" s="30">
        <f t="shared" si="5"/>
        <v>0.17662114144118024</v>
      </c>
      <c r="S54" s="32">
        <f t="shared" si="2"/>
        <v>0.8408964152537145</v>
      </c>
      <c r="T54" s="32">
        <f t="shared" si="6"/>
        <v>1.189207115002721</v>
      </c>
    </row>
    <row r="55" spans="1:20" ht="20.100000000000001" customHeight="1" x14ac:dyDescent="0.25">
      <c r="A55" s="44" t="s">
        <v>3</v>
      </c>
      <c r="B55" s="44"/>
      <c r="C55" s="15">
        <v>25</v>
      </c>
      <c r="E55" s="9" t="s">
        <v>0</v>
      </c>
      <c r="F55" s="13">
        <f>F53-1</f>
        <v>0.18920711500272103</v>
      </c>
      <c r="N55" s="30">
        <f t="shared" si="7"/>
        <v>23.5</v>
      </c>
      <c r="O55" s="31" cm="1">
        <f t="array" ref="O55">_xlfn.IFS(N55&lt;$C$53/2,(($C$53/2)/$C$53)^(1/4),N55&gt;2*$C$53,($C$53*2/$C$53)^(1/4),AND(N55&gt;=$C$53/2,N55&lt;=$C$53*2),(N55/$C$53)^(1/4))</f>
        <v>1.1829643423671832</v>
      </c>
      <c r="P55" s="30">
        <v>1</v>
      </c>
      <c r="Q55" s="30">
        <f t="shared" si="5"/>
        <v>0.18296434236718317</v>
      </c>
      <c r="S55" s="32">
        <f t="shared" si="2"/>
        <v>0.8408964152537145</v>
      </c>
      <c r="T55" s="32">
        <f t="shared" si="6"/>
        <v>1.189207115002721</v>
      </c>
    </row>
    <row r="56" spans="1:20" ht="20.100000000000001" customHeight="1" x14ac:dyDescent="0.25">
      <c r="N56" s="30">
        <f t="shared" si="7"/>
        <v>24</v>
      </c>
      <c r="O56" s="31" cm="1">
        <f t="array" ref="O56">_xlfn.IFS(N56&lt;$C$53/2,(($C$53/2)/$C$53)^(1/4),N56&gt;2*$C$53,($C$53*2/$C$53)^(1/4),AND(N56&gt;=$C$53/2,N56&lt;=$C$53*2),(N56/$C$53)^(1/4))</f>
        <v>1.189207115002721</v>
      </c>
      <c r="P56" s="30">
        <v>1</v>
      </c>
      <c r="Q56" s="30">
        <f t="shared" si="5"/>
        <v>0.18920711500272103</v>
      </c>
      <c r="S56" s="32">
        <f t="shared" si="2"/>
        <v>0.8408964152537145</v>
      </c>
      <c r="T56" s="32">
        <f t="shared" si="6"/>
        <v>1.189207115002721</v>
      </c>
    </row>
    <row r="57" spans="1:20" ht="20.100000000000001" customHeight="1" x14ac:dyDescent="0.25">
      <c r="A57" s="16" t="s">
        <v>31</v>
      </c>
      <c r="B57" s="9"/>
      <c r="C57" s="17" cm="1">
        <f t="array" ref="C57">_xlfn.IFS(C55&lt;C53/2,((C53/2)/C53)^(1/4),AND(C55&gt;=C53/2,C55&lt;=2*C53),((C55)/C53)^(1/4),C55&gt;2*C53,((C53*2)/C53)^(1/4))</f>
        <v>1.189207115002721</v>
      </c>
      <c r="N57" s="30">
        <f t="shared" si="7"/>
        <v>24.5</v>
      </c>
      <c r="O57" s="31" cm="1">
        <f t="array" ref="O57">_xlfn.IFS(N57&lt;$C$53/2,(($C$53/2)/$C$53)^(1/4),N57&gt;2*$C$53,($C$53*2/$C$53)^(1/4),AND(N57&gt;=$C$53/2,N57&lt;=$C$53*2),(N57/$C$53)^(1/4))</f>
        <v>1.189207115002721</v>
      </c>
      <c r="P57" s="30">
        <v>1</v>
      </c>
      <c r="Q57" s="30">
        <f t="shared" si="5"/>
        <v>0.18920711500272103</v>
      </c>
      <c r="S57" s="32">
        <f t="shared" si="2"/>
        <v>0.8408964152537145</v>
      </c>
      <c r="T57" s="32">
        <f t="shared" si="6"/>
        <v>1.189207115002721</v>
      </c>
    </row>
    <row r="58" spans="1:20" ht="20.100000000000001" customHeight="1" x14ac:dyDescent="0.25">
      <c r="N58" s="30">
        <f t="shared" si="7"/>
        <v>25</v>
      </c>
      <c r="O58" s="31" cm="1">
        <f t="array" ref="O58">_xlfn.IFS(N58&lt;$C$53/2,(($C$53/2)/$C$53)^(1/4),N58&gt;2*$C$53,($C$53*2/$C$53)^(1/4),AND(N58&gt;=$C$53/2,N58&lt;=$C$53*2),(N58/$C$53)^(1/4))</f>
        <v>1.189207115002721</v>
      </c>
      <c r="P58" s="30">
        <v>1</v>
      </c>
      <c r="Q58" s="30">
        <f t="shared" si="5"/>
        <v>0.18920711500272103</v>
      </c>
      <c r="S58" s="32">
        <f t="shared" si="2"/>
        <v>0.8408964152537145</v>
      </c>
      <c r="T58" s="32">
        <f t="shared" si="6"/>
        <v>1.189207115002721</v>
      </c>
    </row>
    <row r="59" spans="1:20" ht="20.100000000000001" customHeight="1" x14ac:dyDescent="0.25">
      <c r="N59" s="30">
        <f t="shared" si="7"/>
        <v>25.5</v>
      </c>
      <c r="O59" s="31" cm="1">
        <f t="array" ref="O59">_xlfn.IFS(N59&lt;$C$53/2,(($C$53/2)/$C$53)^(1/4),N59&gt;2*$C$53,($C$53*2/$C$53)^(1/4),AND(N59&gt;=$C$53/2,N59&lt;=$C$53*2),(N59/$C$53)^(1/4))</f>
        <v>1.189207115002721</v>
      </c>
      <c r="P59" s="30">
        <v>1</v>
      </c>
      <c r="Q59" s="30">
        <f t="shared" si="5"/>
        <v>0.18920711500272103</v>
      </c>
      <c r="S59" s="32">
        <f t="shared" si="2"/>
        <v>0.8408964152537145</v>
      </c>
      <c r="T59" s="32">
        <f t="shared" si="6"/>
        <v>1.189207115002721</v>
      </c>
    </row>
    <row r="60" spans="1:20" ht="20.100000000000001" customHeight="1" x14ac:dyDescent="0.25">
      <c r="A60" s="34" t="s">
        <v>45</v>
      </c>
      <c r="B60" s="34"/>
      <c r="C60" s="34"/>
      <c r="D60" s="34"/>
      <c r="E60" s="34"/>
      <c r="F60" s="34"/>
      <c r="G60" s="34"/>
      <c r="N60" s="30">
        <f t="shared" si="7"/>
        <v>26</v>
      </c>
      <c r="O60" s="31" cm="1">
        <f t="array" ref="O60">_xlfn.IFS(N60&lt;$C$53/2,(($C$53/2)/$C$53)^(1/4),N60&gt;2*$C$53,($C$53*2/$C$53)^(1/4),AND(N60&gt;=$C$53/2,N60&lt;=$C$53*2),(N60/$C$53)^(1/4))</f>
        <v>1.189207115002721</v>
      </c>
      <c r="P60" s="30">
        <v>1</v>
      </c>
      <c r="Q60" s="30">
        <f t="shared" si="5"/>
        <v>0.18920711500272103</v>
      </c>
      <c r="S60" s="32">
        <f t="shared" si="2"/>
        <v>0.8408964152537145</v>
      </c>
      <c r="T60" s="32">
        <f t="shared" si="6"/>
        <v>1.189207115002721</v>
      </c>
    </row>
    <row r="61" spans="1:20" ht="20.100000000000001" customHeight="1" x14ac:dyDescent="0.25">
      <c r="A61" s="34"/>
      <c r="B61" s="34"/>
      <c r="C61" s="34"/>
      <c r="D61" s="34"/>
      <c r="E61" s="34"/>
      <c r="F61" s="34"/>
      <c r="G61" s="34"/>
      <c r="N61" s="30">
        <f t="shared" si="7"/>
        <v>26.5</v>
      </c>
      <c r="O61" s="31" cm="1">
        <f t="array" ref="O61">_xlfn.IFS(N61&lt;$C$53/2,(($C$53/2)/$C$53)^(1/4),N61&gt;2*$C$53,($C$53*2/$C$53)^(1/4),AND(N61&gt;=$C$53/2,N61&lt;=$C$53*2),(N61/$C$53)^(1/4))</f>
        <v>1.189207115002721</v>
      </c>
      <c r="P61" s="30">
        <v>1</v>
      </c>
      <c r="Q61" s="30">
        <f t="shared" si="5"/>
        <v>0.18920711500272103</v>
      </c>
      <c r="S61" s="32">
        <f t="shared" si="2"/>
        <v>0.8408964152537145</v>
      </c>
      <c r="T61" s="32">
        <f t="shared" si="6"/>
        <v>1.189207115002721</v>
      </c>
    </row>
    <row r="62" spans="1:20" ht="20.100000000000001" customHeight="1" x14ac:dyDescent="0.25">
      <c r="A62" s="34"/>
      <c r="B62" s="34"/>
      <c r="C62" s="34"/>
      <c r="D62" s="34"/>
      <c r="E62" s="34"/>
      <c r="F62" s="34"/>
      <c r="G62" s="34"/>
      <c r="N62" s="30">
        <f t="shared" si="7"/>
        <v>27</v>
      </c>
      <c r="O62" s="31" cm="1">
        <f t="array" ref="O62">_xlfn.IFS(N62&lt;$C$53/2,(($C$53/2)/$C$53)^(1/4),N62&gt;2*$C$53,($C$53*2/$C$53)^(1/4),AND(N62&gt;=$C$53/2,N62&lt;=$C$53*2),(N62/$C$53)^(1/4))</f>
        <v>1.189207115002721</v>
      </c>
      <c r="P62" s="30">
        <v>1</v>
      </c>
      <c r="Q62" s="30">
        <f t="shared" si="5"/>
        <v>0.18920711500272103</v>
      </c>
      <c r="S62" s="32">
        <f t="shared" si="2"/>
        <v>0.8408964152537145</v>
      </c>
      <c r="T62" s="32">
        <f t="shared" si="6"/>
        <v>1.189207115002721</v>
      </c>
    </row>
    <row r="63" spans="1:20" ht="20.100000000000001" customHeight="1" x14ac:dyDescent="0.25">
      <c r="N63" s="30">
        <f t="shared" si="7"/>
        <v>27.5</v>
      </c>
      <c r="O63" s="31" cm="1">
        <f t="array" ref="O63">_xlfn.IFS(N63&lt;$C$53/2,(($C$53/2)/$C$53)^(1/4),N63&gt;2*$C$53,($C$53*2/$C$53)^(1/4),AND(N63&gt;=$C$53/2,N63&lt;=$C$53*2),(N63/$C$53)^(1/4))</f>
        <v>1.189207115002721</v>
      </c>
      <c r="P63" s="30">
        <v>1</v>
      </c>
      <c r="Q63" s="30">
        <f t="shared" si="5"/>
        <v>0.18920711500272103</v>
      </c>
      <c r="S63" s="32">
        <f t="shared" si="2"/>
        <v>0.8408964152537145</v>
      </c>
      <c r="T63" s="32">
        <f t="shared" si="6"/>
        <v>1.189207115002721</v>
      </c>
    </row>
    <row r="64" spans="1:20" ht="20.100000000000001" customHeight="1" thickBot="1" x14ac:dyDescent="0.3">
      <c r="B64" s="18"/>
      <c r="C64" s="35" t="s">
        <v>1</v>
      </c>
      <c r="D64" s="35"/>
      <c r="E64" s="35" t="s">
        <v>20</v>
      </c>
      <c r="F64" s="35"/>
      <c r="N64" s="30">
        <f t="shared" si="7"/>
        <v>28</v>
      </c>
      <c r="O64" s="31" cm="1">
        <f t="array" ref="O64">_xlfn.IFS(N64&lt;$C$53/2,(($C$53/2)/$C$53)^(1/4),N64&gt;2*$C$53,($C$53*2/$C$53)^(1/4),AND(N64&gt;=$C$53/2,N64&lt;=$C$53*2),(N64/$C$53)^(1/4))</f>
        <v>1.189207115002721</v>
      </c>
      <c r="P64" s="30">
        <v>1</v>
      </c>
      <c r="Q64" s="30">
        <f t="shared" si="5"/>
        <v>0.18920711500272103</v>
      </c>
      <c r="S64" s="32">
        <f t="shared" si="2"/>
        <v>0.8408964152537145</v>
      </c>
      <c r="T64" s="32">
        <f t="shared" si="6"/>
        <v>1.189207115002721</v>
      </c>
    </row>
    <row r="65" spans="2:20" ht="20.100000000000001" customHeight="1" x14ac:dyDescent="0.25">
      <c r="B65" s="19" t="s">
        <v>18</v>
      </c>
      <c r="C65" s="36">
        <f>MIN(O8:O83)</f>
        <v>0.8408964152537145</v>
      </c>
      <c r="D65" s="36"/>
      <c r="E65" s="37">
        <f>C65-1</f>
        <v>-0.1591035847462855</v>
      </c>
      <c r="F65" s="37"/>
      <c r="N65" s="30">
        <f t="shared" si="7"/>
        <v>28.5</v>
      </c>
      <c r="O65" s="31" cm="1">
        <f t="array" ref="O65">_xlfn.IFS(N65&lt;$C$53/2,(($C$53/2)/$C$53)^(1/4),N65&gt;2*$C$53,($C$53*2/$C$53)^(1/4),AND(N65&gt;=$C$53/2,N65&lt;=$C$53*2),(N65/$C$53)^(1/4))</f>
        <v>1.189207115002721</v>
      </c>
      <c r="P65" s="30">
        <v>1</v>
      </c>
      <c r="Q65" s="30">
        <f t="shared" si="5"/>
        <v>0.18920711500272103</v>
      </c>
      <c r="S65" s="32">
        <f t="shared" si="2"/>
        <v>0.8408964152537145</v>
      </c>
      <c r="T65" s="32">
        <f t="shared" si="6"/>
        <v>1.189207115002721</v>
      </c>
    </row>
    <row r="66" spans="2:20" ht="20.100000000000001" customHeight="1" x14ac:dyDescent="0.25">
      <c r="B66" s="12" t="s">
        <v>19</v>
      </c>
      <c r="C66" s="39">
        <f>MAX(O8:O83)</f>
        <v>1.189207115002721</v>
      </c>
      <c r="D66" s="39"/>
      <c r="E66" s="38">
        <f>C66-1</f>
        <v>0.18920711500272103</v>
      </c>
      <c r="F66" s="38"/>
      <c r="N66" s="30">
        <f t="shared" si="7"/>
        <v>29</v>
      </c>
      <c r="O66" s="31" cm="1">
        <f t="array" ref="O66">_xlfn.IFS(N66&lt;$C$53/2,(($C$53/2)/$C$53)^(1/4),N66&gt;2*$C$53,($C$53*2/$C$53)^(1/4),AND(N66&gt;=$C$53/2,N66&lt;=$C$53*2),(N66/$C$53)^(1/4))</f>
        <v>1.189207115002721</v>
      </c>
      <c r="P66" s="30">
        <v>1</v>
      </c>
      <c r="Q66" s="30">
        <f t="shared" si="5"/>
        <v>0.18920711500272103</v>
      </c>
      <c r="S66" s="32">
        <f t="shared" si="2"/>
        <v>0.8408964152537145</v>
      </c>
      <c r="T66" s="32">
        <f t="shared" si="6"/>
        <v>1.189207115002721</v>
      </c>
    </row>
    <row r="67" spans="2:20" ht="20.100000000000001" customHeight="1" x14ac:dyDescent="0.25">
      <c r="N67" s="30">
        <f t="shared" si="7"/>
        <v>29.5</v>
      </c>
      <c r="O67" s="31" cm="1">
        <f t="array" ref="O67">_xlfn.IFS(N67&lt;$C$53/2,(($C$53/2)/$C$53)^(1/4),N67&gt;2*$C$53,($C$53*2/$C$53)^(1/4),AND(N67&gt;=$C$53/2,N67&lt;=$C$53*2),(N67/$C$53)^(1/4))</f>
        <v>1.189207115002721</v>
      </c>
      <c r="P67" s="30">
        <v>1</v>
      </c>
      <c r="Q67" s="30">
        <f t="shared" si="5"/>
        <v>0.18920711500272103</v>
      </c>
      <c r="S67" s="32">
        <f t="shared" si="2"/>
        <v>0.8408964152537145</v>
      </c>
      <c r="T67" s="32">
        <f t="shared" si="6"/>
        <v>1.189207115002721</v>
      </c>
    </row>
    <row r="68" spans="2:20" ht="20.100000000000001" customHeight="1" x14ac:dyDescent="0.25">
      <c r="N68" s="30">
        <f t="shared" si="7"/>
        <v>30</v>
      </c>
      <c r="O68" s="31" cm="1">
        <f t="array" ref="O68">_xlfn.IFS(N68&lt;$C$53/2,(($C$53/2)/$C$53)^(1/4),N68&gt;2*$C$53,($C$53*2/$C$53)^(1/4),AND(N68&gt;=$C$53/2,N68&lt;=$C$53*2),(N68/$C$53)^(1/4))</f>
        <v>1.189207115002721</v>
      </c>
      <c r="P68" s="30">
        <v>1</v>
      </c>
      <c r="Q68" s="30">
        <f t="shared" ref="Q68" si="8">O68-1</f>
        <v>0.18920711500272103</v>
      </c>
      <c r="S68" s="32">
        <f t="shared" ref="S68:S84" si="9">$O$8</f>
        <v>0.8408964152537145</v>
      </c>
      <c r="T68" s="32">
        <f t="shared" si="6"/>
        <v>1.189207115002721</v>
      </c>
    </row>
    <row r="69" spans="2:20" ht="20.100000000000001" customHeight="1" x14ac:dyDescent="0.25">
      <c r="N69" s="30">
        <f t="shared" si="7"/>
        <v>30.5</v>
      </c>
      <c r="O69" s="31" cm="1">
        <f t="array" ref="O69">_xlfn.IFS(N69&lt;$C$53/2,(($C$53/2)/$C$53)^(1/4),N69&gt;2*$C$53,($C$53*2/$C$53)^(1/4),AND(N69&gt;=$C$53/2,N69&lt;=$C$53*2),(N69/$C$53)^(1/4))</f>
        <v>1.189207115002721</v>
      </c>
      <c r="P69" s="30">
        <v>1</v>
      </c>
      <c r="Q69" s="30">
        <f t="shared" ref="Q69:Q84" si="10">O69-1</f>
        <v>0.18920711500272103</v>
      </c>
      <c r="S69" s="32">
        <f t="shared" si="9"/>
        <v>0.8408964152537145</v>
      </c>
      <c r="T69" s="32">
        <f t="shared" si="6"/>
        <v>1.189207115002721</v>
      </c>
    </row>
    <row r="70" spans="2:20" ht="20.100000000000001" customHeight="1" x14ac:dyDescent="0.25">
      <c r="N70" s="30">
        <f t="shared" ref="N70:N84" si="11">N69+0.5</f>
        <v>31</v>
      </c>
      <c r="O70" s="31" cm="1">
        <f t="array" ref="O70">_xlfn.IFS(N70&lt;$C$53/2,(($C$53/2)/$C$53)^(1/4),N70&gt;2*$C$53,($C$53*2/$C$53)^(1/4),AND(N70&gt;=$C$53/2,N70&lt;=$C$53*2),(N70/$C$53)^(1/4))</f>
        <v>1.189207115002721</v>
      </c>
      <c r="P70" s="30">
        <v>1</v>
      </c>
      <c r="Q70" s="30">
        <f t="shared" si="10"/>
        <v>0.18920711500272103</v>
      </c>
      <c r="S70" s="32">
        <f t="shared" si="9"/>
        <v>0.8408964152537145</v>
      </c>
      <c r="T70" s="32">
        <f t="shared" si="6"/>
        <v>1.189207115002721</v>
      </c>
    </row>
    <row r="71" spans="2:20" ht="20.100000000000001" customHeight="1" x14ac:dyDescent="0.25">
      <c r="N71" s="30">
        <f t="shared" si="11"/>
        <v>31.5</v>
      </c>
      <c r="O71" s="31" cm="1">
        <f t="array" ref="O71">_xlfn.IFS(N71&lt;$C$53/2,(($C$53/2)/$C$53)^(1/4),N71&gt;2*$C$53,($C$53*2/$C$53)^(1/4),AND(N71&gt;=$C$53/2,N71&lt;=$C$53*2),(N71/$C$53)^(1/4))</f>
        <v>1.189207115002721</v>
      </c>
      <c r="P71" s="30">
        <v>1</v>
      </c>
      <c r="Q71" s="30">
        <f t="shared" si="10"/>
        <v>0.18920711500272103</v>
      </c>
      <c r="S71" s="32">
        <f t="shared" si="9"/>
        <v>0.8408964152537145</v>
      </c>
      <c r="T71" s="32">
        <f t="shared" si="6"/>
        <v>1.189207115002721</v>
      </c>
    </row>
    <row r="72" spans="2:20" ht="20.100000000000001" customHeight="1" x14ac:dyDescent="0.25">
      <c r="N72" s="30">
        <f>N71+0.5</f>
        <v>32</v>
      </c>
      <c r="O72" s="31" cm="1">
        <f t="array" ref="O72">_xlfn.IFS(N72&lt;$C$53/2,(($C$53/2)/$C$53)^(1/4),N72&gt;2*$C$53,($C$53*2/$C$53)^(1/4),AND(N72&gt;=$C$53/2,N72&lt;=$C$53*2),(N72/$C$53)^(1/4))</f>
        <v>1.189207115002721</v>
      </c>
      <c r="P72" s="30">
        <v>1</v>
      </c>
      <c r="Q72" s="30">
        <f t="shared" si="10"/>
        <v>0.18920711500272103</v>
      </c>
      <c r="S72" s="32">
        <f t="shared" si="9"/>
        <v>0.8408964152537145</v>
      </c>
      <c r="T72" s="32">
        <f t="shared" ref="T72:T84" si="12">$O$83</f>
        <v>1.189207115002721</v>
      </c>
    </row>
    <row r="73" spans="2:20" ht="20.100000000000001" customHeight="1" x14ac:dyDescent="0.25">
      <c r="N73" s="30">
        <f t="shared" si="11"/>
        <v>32.5</v>
      </c>
      <c r="O73" s="31" cm="1">
        <f t="array" ref="O73">_xlfn.IFS(N73&lt;$C$53/2,(($C$53/2)/$C$53)^(1/4),N73&gt;2*$C$53,($C$53*2/$C$53)^(1/4),AND(N73&gt;=$C$53/2,N73&lt;=$C$53*2),(N73/$C$53)^(1/4))</f>
        <v>1.189207115002721</v>
      </c>
      <c r="P73" s="30">
        <v>1</v>
      </c>
      <c r="Q73" s="30">
        <f t="shared" si="10"/>
        <v>0.18920711500272103</v>
      </c>
      <c r="S73" s="32">
        <f t="shared" si="9"/>
        <v>0.8408964152537145</v>
      </c>
      <c r="T73" s="32">
        <f t="shared" si="12"/>
        <v>1.189207115002721</v>
      </c>
    </row>
    <row r="74" spans="2:20" ht="20.100000000000001" customHeight="1" x14ac:dyDescent="0.25">
      <c r="N74" s="30">
        <f t="shared" si="11"/>
        <v>33</v>
      </c>
      <c r="O74" s="31" cm="1">
        <f t="array" ref="O74">_xlfn.IFS(N74&lt;$C$53/2,(($C$53/2)/$C$53)^(1/4),N74&gt;2*$C$53,($C$53*2/$C$53)^(1/4),AND(N74&gt;=$C$53/2,N74&lt;=$C$53*2),(N74/$C$53)^(1/4))</f>
        <v>1.189207115002721</v>
      </c>
      <c r="P74" s="30">
        <v>1</v>
      </c>
      <c r="Q74" s="30">
        <f t="shared" si="10"/>
        <v>0.18920711500272103</v>
      </c>
      <c r="S74" s="32">
        <f t="shared" si="9"/>
        <v>0.8408964152537145</v>
      </c>
      <c r="T74" s="32">
        <f t="shared" si="12"/>
        <v>1.189207115002721</v>
      </c>
    </row>
    <row r="75" spans="2:20" ht="20.100000000000001" customHeight="1" x14ac:dyDescent="0.25">
      <c r="N75" s="30">
        <f t="shared" si="11"/>
        <v>33.5</v>
      </c>
      <c r="O75" s="31" cm="1">
        <f t="array" ref="O75">_xlfn.IFS(N75&lt;$C$53/2,(($C$53/2)/$C$53)^(1/4),N75&gt;2*$C$53,($C$53*2/$C$53)^(1/4),AND(N75&gt;=$C$53/2,N75&lt;=$C$53*2),(N75/$C$53)^(1/4))</f>
        <v>1.189207115002721</v>
      </c>
      <c r="P75" s="30">
        <v>1</v>
      </c>
      <c r="Q75" s="30">
        <f t="shared" si="10"/>
        <v>0.18920711500272103</v>
      </c>
      <c r="S75" s="32">
        <f t="shared" si="9"/>
        <v>0.8408964152537145</v>
      </c>
      <c r="T75" s="32">
        <f t="shared" si="12"/>
        <v>1.189207115002721</v>
      </c>
    </row>
    <row r="76" spans="2:20" ht="20.100000000000001" customHeight="1" x14ac:dyDescent="0.25">
      <c r="N76" s="30">
        <f t="shared" si="11"/>
        <v>34</v>
      </c>
      <c r="O76" s="31" cm="1">
        <f t="array" ref="O76">_xlfn.IFS(N76&lt;$C$53/2,(($C$53/2)/$C$53)^(1/4),N76&gt;2*$C$53,($C$53*2/$C$53)^(1/4),AND(N76&gt;=$C$53/2,N76&lt;=$C$53*2),(N76/$C$53)^(1/4))</f>
        <v>1.189207115002721</v>
      </c>
      <c r="P76" s="30">
        <v>1</v>
      </c>
      <c r="Q76" s="30">
        <f t="shared" si="10"/>
        <v>0.18920711500272103</v>
      </c>
      <c r="S76" s="32">
        <f t="shared" si="9"/>
        <v>0.8408964152537145</v>
      </c>
      <c r="T76" s="32">
        <f t="shared" si="12"/>
        <v>1.189207115002721</v>
      </c>
    </row>
    <row r="77" spans="2:20" ht="20.100000000000001" customHeight="1" x14ac:dyDescent="0.25">
      <c r="N77" s="30">
        <f t="shared" si="11"/>
        <v>34.5</v>
      </c>
      <c r="O77" s="31" cm="1">
        <f t="array" ref="O77">_xlfn.IFS(N77&lt;$C$53/2,(($C$53/2)/$C$53)^(1/4),N77&gt;2*$C$53,($C$53*2/$C$53)^(1/4),AND(N77&gt;=$C$53/2,N77&lt;=$C$53*2),(N77/$C$53)^(1/4))</f>
        <v>1.189207115002721</v>
      </c>
      <c r="P77" s="30">
        <v>1</v>
      </c>
      <c r="Q77" s="30">
        <f t="shared" si="10"/>
        <v>0.18920711500272103</v>
      </c>
      <c r="S77" s="32">
        <f t="shared" si="9"/>
        <v>0.8408964152537145</v>
      </c>
      <c r="T77" s="32">
        <f t="shared" si="12"/>
        <v>1.189207115002721</v>
      </c>
    </row>
    <row r="78" spans="2:20" ht="20.100000000000001" customHeight="1" x14ac:dyDescent="0.25">
      <c r="N78" s="30">
        <f t="shared" si="11"/>
        <v>35</v>
      </c>
      <c r="O78" s="31" cm="1">
        <f t="array" ref="O78">_xlfn.IFS(N78&lt;$C$53/2,(($C$53/2)/$C$53)^(1/4),N78&gt;2*$C$53,($C$53*2/$C$53)^(1/4),AND(N78&gt;=$C$53/2,N78&lt;=$C$53*2),(N78/$C$53)^(1/4))</f>
        <v>1.189207115002721</v>
      </c>
      <c r="P78" s="30">
        <v>1</v>
      </c>
      <c r="Q78" s="30">
        <f t="shared" si="10"/>
        <v>0.18920711500272103</v>
      </c>
      <c r="S78" s="32">
        <f t="shared" si="9"/>
        <v>0.8408964152537145</v>
      </c>
      <c r="T78" s="32">
        <f t="shared" si="12"/>
        <v>1.189207115002721</v>
      </c>
    </row>
    <row r="79" spans="2:20" ht="20.100000000000001" customHeight="1" x14ac:dyDescent="0.25">
      <c r="N79" s="30">
        <f t="shared" si="11"/>
        <v>35.5</v>
      </c>
      <c r="O79" s="31" cm="1">
        <f t="array" ref="O79">_xlfn.IFS(N79&lt;$C$53/2,(($C$53/2)/$C$53)^(1/4),N79&gt;2*$C$53,($C$53*2/$C$53)^(1/4),AND(N79&gt;=$C$53/2,N79&lt;=$C$53*2),(N79/$C$53)^(1/4))</f>
        <v>1.189207115002721</v>
      </c>
      <c r="P79" s="30">
        <v>1</v>
      </c>
      <c r="Q79" s="30">
        <f t="shared" si="10"/>
        <v>0.18920711500272103</v>
      </c>
      <c r="S79" s="32">
        <f t="shared" si="9"/>
        <v>0.8408964152537145</v>
      </c>
      <c r="T79" s="32">
        <f t="shared" si="12"/>
        <v>1.189207115002721</v>
      </c>
    </row>
    <row r="80" spans="2:20" ht="20.100000000000001" customHeight="1" x14ac:dyDescent="0.25">
      <c r="N80" s="30">
        <f t="shared" si="11"/>
        <v>36</v>
      </c>
      <c r="O80" s="31" cm="1">
        <f t="array" ref="O80">_xlfn.IFS(N80&lt;$C$53/2,(($C$53/2)/$C$53)^(1/4),N80&gt;2*$C$53,($C$53*2/$C$53)^(1/4),AND(N80&gt;=$C$53/2,N80&lt;=$C$53*2),(N80/$C$53)^(1/4))</f>
        <v>1.189207115002721</v>
      </c>
      <c r="P80" s="30">
        <v>1</v>
      </c>
      <c r="Q80" s="30">
        <f t="shared" si="10"/>
        <v>0.18920711500272103</v>
      </c>
      <c r="S80" s="32">
        <f t="shared" si="9"/>
        <v>0.8408964152537145</v>
      </c>
      <c r="T80" s="32">
        <f t="shared" si="12"/>
        <v>1.189207115002721</v>
      </c>
    </row>
    <row r="81" spans="1:20" ht="20.100000000000001" customHeight="1" x14ac:dyDescent="0.25">
      <c r="N81" s="30">
        <f t="shared" si="11"/>
        <v>36.5</v>
      </c>
      <c r="O81" s="31" cm="1">
        <f t="array" ref="O81">_xlfn.IFS(N81&lt;$C$53/2,(($C$53/2)/$C$53)^(1/4),N81&gt;2*$C$53,($C$53*2/$C$53)^(1/4),AND(N81&gt;=$C$53/2,N81&lt;=$C$53*2),(N81/$C$53)^(1/4))</f>
        <v>1.189207115002721</v>
      </c>
      <c r="P81" s="30">
        <v>1</v>
      </c>
      <c r="Q81" s="30">
        <f t="shared" si="10"/>
        <v>0.18920711500272103</v>
      </c>
      <c r="S81" s="32">
        <f t="shared" si="9"/>
        <v>0.8408964152537145</v>
      </c>
      <c r="T81" s="32">
        <f t="shared" si="12"/>
        <v>1.189207115002721</v>
      </c>
    </row>
    <row r="82" spans="1:20" ht="20.100000000000001" customHeight="1" x14ac:dyDescent="0.25">
      <c r="N82" s="30">
        <f t="shared" si="11"/>
        <v>37</v>
      </c>
      <c r="O82" s="31" cm="1">
        <f t="array" ref="O82">_xlfn.IFS(N82&lt;$C$53/2,(($C$53/2)/$C$53)^(1/4),N82&gt;2*$C$53,($C$53*2/$C$53)^(1/4),AND(N82&gt;=$C$53/2,N82&lt;=$C$53*2),(N82/$C$53)^(1/4))</f>
        <v>1.189207115002721</v>
      </c>
      <c r="P82" s="30">
        <v>1</v>
      </c>
      <c r="Q82" s="30">
        <f t="shared" si="10"/>
        <v>0.18920711500272103</v>
      </c>
      <c r="S82" s="32">
        <f t="shared" si="9"/>
        <v>0.8408964152537145</v>
      </c>
      <c r="T82" s="32">
        <f t="shared" si="12"/>
        <v>1.189207115002721</v>
      </c>
    </row>
    <row r="83" spans="1:20" ht="20.100000000000001" customHeight="1" x14ac:dyDescent="0.25">
      <c r="N83" s="30">
        <f t="shared" si="11"/>
        <v>37.5</v>
      </c>
      <c r="O83" s="31" cm="1">
        <f t="array" ref="O83">_xlfn.IFS(N83&lt;$C$53/2,(($C$53/2)/$C$53)^(1/4),N83&gt;2*$C$53,($C$53*2/$C$53)^(1/4),AND(N83&gt;=$C$53/2,N83&lt;=$C$53*2),(N83/$C$53)^(1/4))</f>
        <v>1.189207115002721</v>
      </c>
      <c r="P83" s="30">
        <v>1</v>
      </c>
      <c r="Q83" s="30">
        <f t="shared" si="10"/>
        <v>0.18920711500272103</v>
      </c>
      <c r="S83" s="32">
        <f t="shared" si="9"/>
        <v>0.8408964152537145</v>
      </c>
      <c r="T83" s="32">
        <f t="shared" si="12"/>
        <v>1.189207115002721</v>
      </c>
    </row>
    <row r="84" spans="1:20" ht="20.100000000000001" customHeight="1" x14ac:dyDescent="0.25">
      <c r="N84" s="30">
        <f t="shared" si="11"/>
        <v>38</v>
      </c>
      <c r="O84" s="31" cm="1">
        <f t="array" ref="O84">_xlfn.IFS(N84&lt;$C$53/2,(($C$53/2)/$C$53)^(1/4),N84&gt;2*$C$53,($C$53*2/$C$53)^(1/4),AND(N84&gt;=$C$53/2,N84&lt;=$C$53*2),(N84/$C$53)^(1/4))</f>
        <v>1.189207115002721</v>
      </c>
      <c r="P84" s="30">
        <v>2</v>
      </c>
      <c r="Q84" s="30">
        <f t="shared" si="10"/>
        <v>0.18920711500272103</v>
      </c>
      <c r="S84" s="32">
        <f t="shared" si="9"/>
        <v>0.8408964152537145</v>
      </c>
      <c r="T84" s="32">
        <f t="shared" si="12"/>
        <v>1.189207115002721</v>
      </c>
    </row>
    <row r="88" spans="1:20" ht="20.100000000000001" customHeight="1" x14ac:dyDescent="0.25">
      <c r="A88" s="7" t="s">
        <v>15</v>
      </c>
    </row>
    <row r="89" spans="1:20" ht="20.100000000000001" customHeight="1" x14ac:dyDescent="0.25">
      <c r="A89" s="34" t="s">
        <v>23</v>
      </c>
      <c r="B89" s="34"/>
      <c r="C89" s="34"/>
      <c r="D89" s="34"/>
      <c r="E89" s="34"/>
      <c r="F89" s="34"/>
      <c r="G89" s="34"/>
    </row>
    <row r="90" spans="1:20" ht="20.100000000000001" customHeight="1" x14ac:dyDescent="0.25">
      <c r="A90" s="34" t="s">
        <v>16</v>
      </c>
      <c r="B90" s="34"/>
      <c r="C90" s="34"/>
      <c r="D90" s="34"/>
      <c r="E90" s="34"/>
      <c r="F90" s="34"/>
      <c r="G90" s="34"/>
      <c r="O90" s="31"/>
    </row>
    <row r="91" spans="1:20" ht="20.100000000000001" customHeight="1" x14ac:dyDescent="0.25">
      <c r="A91" s="34"/>
      <c r="B91" s="34"/>
      <c r="C91" s="34"/>
      <c r="D91" s="34"/>
      <c r="E91" s="34"/>
      <c r="F91" s="34"/>
      <c r="G91" s="34"/>
      <c r="O91" s="31"/>
    </row>
    <row r="92" spans="1:20" ht="20.100000000000001" customHeight="1" x14ac:dyDescent="0.25">
      <c r="A92" s="34" t="s">
        <v>22</v>
      </c>
      <c r="B92" s="34"/>
      <c r="C92" s="34"/>
      <c r="D92" s="34"/>
      <c r="E92" s="34"/>
      <c r="F92" s="34"/>
      <c r="G92" s="34"/>
      <c r="O92" s="31"/>
    </row>
    <row r="93" spans="1:20" ht="20.100000000000001" customHeight="1" x14ac:dyDescent="0.25">
      <c r="A93" s="34" t="s">
        <v>33</v>
      </c>
      <c r="B93" s="34"/>
      <c r="C93" s="34"/>
      <c r="D93" s="34"/>
      <c r="E93" s="34"/>
      <c r="F93" s="34"/>
      <c r="G93" s="34"/>
      <c r="O93" s="31"/>
    </row>
    <row r="94" spans="1:20" ht="20.100000000000001" customHeight="1" x14ac:dyDescent="0.25">
      <c r="A94" s="34" t="s">
        <v>24</v>
      </c>
      <c r="B94" s="34"/>
      <c r="C94" s="34"/>
      <c r="D94" s="34"/>
      <c r="E94" s="34"/>
      <c r="F94" s="34"/>
      <c r="G94" s="34"/>
      <c r="O94" s="31"/>
    </row>
    <row r="95" spans="1:20" ht="20.100000000000001" customHeight="1" x14ac:dyDescent="0.25">
      <c r="A95" s="34"/>
      <c r="B95" s="34"/>
      <c r="C95" s="34"/>
      <c r="D95" s="34"/>
      <c r="E95" s="34"/>
      <c r="F95" s="34"/>
      <c r="G95" s="34"/>
      <c r="O95" s="31"/>
    </row>
    <row r="96" spans="1:20" ht="20.100000000000001" customHeight="1" x14ac:dyDescent="0.25">
      <c r="O96" s="31"/>
    </row>
    <row r="97" spans="15:15" ht="20.100000000000001" customHeight="1" x14ac:dyDescent="0.25">
      <c r="O97" s="31"/>
    </row>
    <row r="98" spans="15:15" ht="20.100000000000001" customHeight="1" x14ac:dyDescent="0.25">
      <c r="O98" s="31"/>
    </row>
    <row r="99" spans="15:15" ht="20.100000000000001" customHeight="1" x14ac:dyDescent="0.25">
      <c r="O99" s="31"/>
    </row>
    <row r="100" spans="15:15" ht="20.100000000000001" customHeight="1" x14ac:dyDescent="0.25">
      <c r="O100" s="31"/>
    </row>
    <row r="101" spans="15:15" ht="20.100000000000001" customHeight="1" x14ac:dyDescent="0.25">
      <c r="O101" s="31"/>
    </row>
    <row r="102" spans="15:15" ht="20.100000000000001" customHeight="1" x14ac:dyDescent="0.25">
      <c r="O102" s="31"/>
    </row>
    <row r="103" spans="15:15" ht="20.100000000000001" customHeight="1" x14ac:dyDescent="0.25">
      <c r="O103" s="31"/>
    </row>
    <row r="104" spans="15:15" ht="20.100000000000001" customHeight="1" x14ac:dyDescent="0.25">
      <c r="O104" s="31"/>
    </row>
    <row r="105" spans="15:15" ht="20.100000000000001" customHeight="1" x14ac:dyDescent="0.25">
      <c r="O105" s="31"/>
    </row>
    <row r="106" spans="15:15" ht="20.100000000000001" customHeight="1" x14ac:dyDescent="0.25">
      <c r="O106" s="31"/>
    </row>
    <row r="107" spans="15:15" ht="20.100000000000001" customHeight="1" x14ac:dyDescent="0.25">
      <c r="O107" s="31"/>
    </row>
    <row r="108" spans="15:15" ht="20.100000000000001" customHeight="1" x14ac:dyDescent="0.25">
      <c r="O108" s="31"/>
    </row>
    <row r="109" spans="15:15" ht="20.100000000000001" customHeight="1" x14ac:dyDescent="0.25">
      <c r="O109" s="31"/>
    </row>
    <row r="110" spans="15:15" ht="20.100000000000001" customHeight="1" x14ac:dyDescent="0.25">
      <c r="O110" s="31"/>
    </row>
    <row r="111" spans="15:15" ht="20.100000000000001" customHeight="1" x14ac:dyDescent="0.25">
      <c r="O111" s="31"/>
    </row>
    <row r="112" spans="15:15" ht="20.100000000000001" customHeight="1" x14ac:dyDescent="0.25">
      <c r="O112" s="31"/>
    </row>
    <row r="113" spans="15:15" ht="20.100000000000001" customHeight="1" x14ac:dyDescent="0.25">
      <c r="O113" s="31"/>
    </row>
    <row r="114" spans="15:15" ht="20.100000000000001" customHeight="1" x14ac:dyDescent="0.25">
      <c r="O114" s="31"/>
    </row>
    <row r="115" spans="15:15" ht="20.100000000000001" customHeight="1" x14ac:dyDescent="0.25">
      <c r="O115" s="31"/>
    </row>
    <row r="116" spans="15:15" ht="20.100000000000001" customHeight="1" x14ac:dyDescent="0.25">
      <c r="O116" s="31"/>
    </row>
    <row r="117" spans="15:15" ht="20.100000000000001" customHeight="1" x14ac:dyDescent="0.25">
      <c r="O117" s="31"/>
    </row>
    <row r="118" spans="15:15" ht="20.100000000000001" customHeight="1" x14ac:dyDescent="0.25">
      <c r="O118" s="31"/>
    </row>
    <row r="119" spans="15:15" ht="20.100000000000001" customHeight="1" x14ac:dyDescent="0.25">
      <c r="O119" s="31"/>
    </row>
    <row r="120" spans="15:15" ht="20.100000000000001" customHeight="1" x14ac:dyDescent="0.25">
      <c r="O120" s="31"/>
    </row>
    <row r="121" spans="15:15" ht="20.100000000000001" customHeight="1" x14ac:dyDescent="0.25">
      <c r="O121" s="31"/>
    </row>
    <row r="122" spans="15:15" ht="20.100000000000001" customHeight="1" x14ac:dyDescent="0.25">
      <c r="O122" s="31"/>
    </row>
    <row r="123" spans="15:15" ht="20.100000000000001" customHeight="1" x14ac:dyDescent="0.25">
      <c r="O123" s="31"/>
    </row>
    <row r="124" spans="15:15" ht="20.100000000000001" customHeight="1" x14ac:dyDescent="0.25">
      <c r="O124" s="31"/>
    </row>
    <row r="125" spans="15:15" ht="20.100000000000001" customHeight="1" x14ac:dyDescent="0.25">
      <c r="O125" s="31"/>
    </row>
    <row r="126" spans="15:15" ht="20.100000000000001" customHeight="1" x14ac:dyDescent="0.25">
      <c r="O126" s="31"/>
    </row>
    <row r="127" spans="15:15" ht="20.100000000000001" customHeight="1" x14ac:dyDescent="0.25">
      <c r="O127" s="31"/>
    </row>
    <row r="128" spans="15:15" ht="20.100000000000001" customHeight="1" x14ac:dyDescent="0.25">
      <c r="O128" s="31"/>
    </row>
    <row r="129" spans="15:15" ht="20.100000000000001" customHeight="1" x14ac:dyDescent="0.25">
      <c r="O129" s="31"/>
    </row>
    <row r="130" spans="15:15" ht="20.100000000000001" customHeight="1" x14ac:dyDescent="0.25">
      <c r="O130" s="31"/>
    </row>
    <row r="131" spans="15:15" ht="20.100000000000001" customHeight="1" x14ac:dyDescent="0.25">
      <c r="O131" s="31"/>
    </row>
    <row r="132" spans="15:15" ht="20.100000000000001" customHeight="1" x14ac:dyDescent="0.25">
      <c r="O132" s="31"/>
    </row>
    <row r="133" spans="15:15" ht="20.100000000000001" customHeight="1" x14ac:dyDescent="0.25">
      <c r="O133" s="31"/>
    </row>
    <row r="134" spans="15:15" ht="20.100000000000001" customHeight="1" x14ac:dyDescent="0.25">
      <c r="O134" s="31"/>
    </row>
    <row r="135" spans="15:15" ht="20.100000000000001" customHeight="1" x14ac:dyDescent="0.25">
      <c r="O135" s="31"/>
    </row>
    <row r="136" spans="15:15" ht="20.100000000000001" customHeight="1" x14ac:dyDescent="0.25">
      <c r="O136" s="31"/>
    </row>
    <row r="137" spans="15:15" ht="20.100000000000001" customHeight="1" x14ac:dyDescent="0.25">
      <c r="O137" s="31"/>
    </row>
    <row r="138" spans="15:15" ht="20.100000000000001" customHeight="1" x14ac:dyDescent="0.25">
      <c r="O138" s="31"/>
    </row>
    <row r="139" spans="15:15" ht="20.100000000000001" customHeight="1" x14ac:dyDescent="0.25">
      <c r="O139" s="31"/>
    </row>
    <row r="140" spans="15:15" ht="20.100000000000001" customHeight="1" x14ac:dyDescent="0.25">
      <c r="O140" s="31"/>
    </row>
    <row r="141" spans="15:15" ht="20.100000000000001" customHeight="1" x14ac:dyDescent="0.25">
      <c r="O141" s="31"/>
    </row>
    <row r="142" spans="15:15" ht="20.100000000000001" customHeight="1" x14ac:dyDescent="0.25">
      <c r="O142" s="31"/>
    </row>
    <row r="143" spans="15:15" ht="20.100000000000001" customHeight="1" x14ac:dyDescent="0.25">
      <c r="O143" s="31"/>
    </row>
    <row r="144" spans="15:15" ht="20.100000000000001" customHeight="1" x14ac:dyDescent="0.25">
      <c r="O144" s="31"/>
    </row>
    <row r="145" spans="15:15" ht="20.100000000000001" customHeight="1" x14ac:dyDescent="0.25">
      <c r="O145" s="31"/>
    </row>
    <row r="146" spans="15:15" ht="20.100000000000001" customHeight="1" x14ac:dyDescent="0.25">
      <c r="O146" s="31"/>
    </row>
    <row r="147" spans="15:15" ht="20.100000000000001" customHeight="1" x14ac:dyDescent="0.25">
      <c r="O147" s="31"/>
    </row>
    <row r="148" spans="15:15" ht="20.100000000000001" customHeight="1" x14ac:dyDescent="0.25">
      <c r="O148" s="31"/>
    </row>
    <row r="149" spans="15:15" ht="20.100000000000001" customHeight="1" x14ac:dyDescent="0.25">
      <c r="O149" s="31"/>
    </row>
    <row r="150" spans="15:15" ht="20.100000000000001" customHeight="1" x14ac:dyDescent="0.25">
      <c r="O150" s="31"/>
    </row>
    <row r="151" spans="15:15" ht="20.100000000000001" customHeight="1" x14ac:dyDescent="0.25">
      <c r="O151" s="31"/>
    </row>
    <row r="152" spans="15:15" ht="20.100000000000001" customHeight="1" x14ac:dyDescent="0.25">
      <c r="O152" s="31"/>
    </row>
    <row r="153" spans="15:15" ht="20.100000000000001" customHeight="1" x14ac:dyDescent="0.25">
      <c r="O153" s="31"/>
    </row>
    <row r="154" spans="15:15" ht="20.100000000000001" customHeight="1" x14ac:dyDescent="0.25">
      <c r="O154" s="31"/>
    </row>
    <row r="155" spans="15:15" ht="20.100000000000001" customHeight="1" x14ac:dyDescent="0.25">
      <c r="O155" s="31"/>
    </row>
    <row r="156" spans="15:15" ht="20.100000000000001" customHeight="1" x14ac:dyDescent="0.25">
      <c r="O156" s="31"/>
    </row>
    <row r="157" spans="15:15" ht="20.100000000000001" customHeight="1" x14ac:dyDescent="0.25">
      <c r="O157" s="31"/>
    </row>
    <row r="158" spans="15:15" ht="20.100000000000001" customHeight="1" x14ac:dyDescent="0.25">
      <c r="O158" s="31"/>
    </row>
    <row r="159" spans="15:15" ht="20.100000000000001" customHeight="1" x14ac:dyDescent="0.25">
      <c r="O159" s="31"/>
    </row>
    <row r="160" spans="15:15" ht="20.100000000000001" customHeight="1" x14ac:dyDescent="0.25">
      <c r="O160" s="31"/>
    </row>
    <row r="161" spans="15:15" ht="20.100000000000001" customHeight="1" x14ac:dyDescent="0.25">
      <c r="O161" s="31"/>
    </row>
    <row r="162" spans="15:15" ht="20.100000000000001" customHeight="1" x14ac:dyDescent="0.25">
      <c r="O162" s="31"/>
    </row>
    <row r="163" spans="15:15" ht="20.100000000000001" customHeight="1" x14ac:dyDescent="0.25">
      <c r="O163" s="31"/>
    </row>
    <row r="164" spans="15:15" ht="20.100000000000001" customHeight="1" x14ac:dyDescent="0.25">
      <c r="O164" s="31"/>
    </row>
    <row r="165" spans="15:15" ht="20.100000000000001" customHeight="1" x14ac:dyDescent="0.25">
      <c r="O165" s="31"/>
    </row>
    <row r="166" spans="15:15" ht="20.100000000000001" customHeight="1" x14ac:dyDescent="0.25">
      <c r="O166" s="31"/>
    </row>
    <row r="167" spans="15:15" ht="20.100000000000001" customHeight="1" x14ac:dyDescent="0.25">
      <c r="O167" s="31"/>
    </row>
    <row r="168" spans="15:15" ht="20.100000000000001" customHeight="1" x14ac:dyDescent="0.25">
      <c r="O168" s="31"/>
    </row>
    <row r="169" spans="15:15" ht="20.100000000000001" customHeight="1" x14ac:dyDescent="0.25">
      <c r="O169" s="31"/>
    </row>
    <row r="170" spans="15:15" ht="20.100000000000001" customHeight="1" x14ac:dyDescent="0.25">
      <c r="O170" s="31"/>
    </row>
    <row r="171" spans="15:15" ht="20.100000000000001" customHeight="1" x14ac:dyDescent="0.25">
      <c r="O171" s="31"/>
    </row>
    <row r="172" spans="15:15" ht="20.100000000000001" customHeight="1" x14ac:dyDescent="0.25">
      <c r="O172" s="31"/>
    </row>
    <row r="173" spans="15:15" ht="20.100000000000001" customHeight="1" x14ac:dyDescent="0.25">
      <c r="O173" s="31"/>
    </row>
    <row r="174" spans="15:15" ht="20.100000000000001" customHeight="1" x14ac:dyDescent="0.25">
      <c r="O174" s="31"/>
    </row>
    <row r="175" spans="15:15" ht="20.100000000000001" customHeight="1" x14ac:dyDescent="0.25">
      <c r="O175" s="31"/>
    </row>
    <row r="176" spans="15:15" ht="20.100000000000001" customHeight="1" x14ac:dyDescent="0.25">
      <c r="O176" s="31"/>
    </row>
    <row r="177" spans="15:15" ht="20.100000000000001" customHeight="1" x14ac:dyDescent="0.25">
      <c r="O177" s="31"/>
    </row>
    <row r="178" spans="15:15" ht="20.100000000000001" customHeight="1" x14ac:dyDescent="0.25">
      <c r="O178" s="31"/>
    </row>
    <row r="179" spans="15:15" ht="20.100000000000001" customHeight="1" x14ac:dyDescent="0.25">
      <c r="O179" s="31"/>
    </row>
    <row r="180" spans="15:15" ht="20.100000000000001" customHeight="1" x14ac:dyDescent="0.25">
      <c r="O180" s="31"/>
    </row>
    <row r="181" spans="15:15" ht="20.100000000000001" customHeight="1" x14ac:dyDescent="0.25">
      <c r="O181" s="31"/>
    </row>
    <row r="182" spans="15:15" ht="20.100000000000001" customHeight="1" x14ac:dyDescent="0.25">
      <c r="O182" s="31"/>
    </row>
    <row r="183" spans="15:15" ht="20.100000000000001" customHeight="1" x14ac:dyDescent="0.25">
      <c r="O183" s="31"/>
    </row>
    <row r="184" spans="15:15" ht="20.100000000000001" customHeight="1" x14ac:dyDescent="0.25">
      <c r="O184" s="31"/>
    </row>
    <row r="185" spans="15:15" ht="20.100000000000001" customHeight="1" x14ac:dyDescent="0.25">
      <c r="O185" s="31"/>
    </row>
    <row r="186" spans="15:15" ht="20.100000000000001" customHeight="1" x14ac:dyDescent="0.25">
      <c r="O186" s="31"/>
    </row>
    <row r="187" spans="15:15" ht="20.100000000000001" customHeight="1" x14ac:dyDescent="0.25">
      <c r="O187" s="31"/>
    </row>
    <row r="188" spans="15:15" ht="20.100000000000001" customHeight="1" x14ac:dyDescent="0.25">
      <c r="O188" s="31"/>
    </row>
    <row r="189" spans="15:15" ht="20.100000000000001" customHeight="1" x14ac:dyDescent="0.25">
      <c r="O189" s="31"/>
    </row>
    <row r="190" spans="15:15" ht="20.100000000000001" customHeight="1" x14ac:dyDescent="0.25">
      <c r="O190" s="31"/>
    </row>
    <row r="191" spans="15:15" ht="20.100000000000001" customHeight="1" x14ac:dyDescent="0.25">
      <c r="O191" s="31"/>
    </row>
    <row r="192" spans="15:15" ht="20.100000000000001" customHeight="1" x14ac:dyDescent="0.25">
      <c r="O192" s="31"/>
    </row>
    <row r="193" spans="15:15" ht="20.100000000000001" customHeight="1" x14ac:dyDescent="0.25">
      <c r="O193" s="31"/>
    </row>
    <row r="194" spans="15:15" ht="20.100000000000001" customHeight="1" x14ac:dyDescent="0.25">
      <c r="O194" s="31"/>
    </row>
    <row r="195" spans="15:15" ht="20.100000000000001" customHeight="1" x14ac:dyDescent="0.25">
      <c r="O195" s="31"/>
    </row>
    <row r="196" spans="15:15" ht="20.100000000000001" customHeight="1" x14ac:dyDescent="0.25">
      <c r="O196" s="31"/>
    </row>
    <row r="197" spans="15:15" ht="20.100000000000001" customHeight="1" x14ac:dyDescent="0.25">
      <c r="O197" s="31"/>
    </row>
    <row r="198" spans="15:15" ht="20.100000000000001" customHeight="1" x14ac:dyDescent="0.25">
      <c r="O198" s="31"/>
    </row>
    <row r="199" spans="15:15" ht="20.100000000000001" customHeight="1" x14ac:dyDescent="0.25">
      <c r="O199" s="31"/>
    </row>
    <row r="200" spans="15:15" ht="20.100000000000001" customHeight="1" x14ac:dyDescent="0.25">
      <c r="O200" s="31"/>
    </row>
    <row r="201" spans="15:15" ht="20.100000000000001" customHeight="1" x14ac:dyDescent="0.25">
      <c r="O201" s="31"/>
    </row>
    <row r="202" spans="15:15" ht="20.100000000000001" customHeight="1" x14ac:dyDescent="0.25">
      <c r="O202" s="31"/>
    </row>
    <row r="203" spans="15:15" ht="20.100000000000001" customHeight="1" x14ac:dyDescent="0.25">
      <c r="O203" s="31"/>
    </row>
    <row r="204" spans="15:15" ht="20.100000000000001" customHeight="1" x14ac:dyDescent="0.25">
      <c r="O204" s="31"/>
    </row>
    <row r="205" spans="15:15" ht="20.100000000000001" customHeight="1" x14ac:dyDescent="0.25">
      <c r="O205" s="31"/>
    </row>
  </sheetData>
  <sheetProtection algorithmName="SHA-512" hashValue="ut+DE/Z9AsTt9+RLdOUOsQ+HCsq9+t1b7YjaE6EBsAIL9c+/4aOVwQQOTirscTra4GVK7xLkR8pqOnru491oWA==" saltValue="XKa7qsR3huEFw5z7CaufYQ==" spinCount="100000" sheet="1" objects="1" scenarios="1"/>
  <mergeCells count="27">
    <mergeCell ref="B49:F49"/>
    <mergeCell ref="A27:E27"/>
    <mergeCell ref="A21:E21"/>
    <mergeCell ref="A23:C23"/>
    <mergeCell ref="A24:C24"/>
    <mergeCell ref="A50:F50"/>
    <mergeCell ref="A90:G91"/>
    <mergeCell ref="A53:B53"/>
    <mergeCell ref="A55:B55"/>
    <mergeCell ref="A62:G62"/>
    <mergeCell ref="A60:G61"/>
    <mergeCell ref="A5:G5"/>
    <mergeCell ref="D19:E19"/>
    <mergeCell ref="A8:D8"/>
    <mergeCell ref="B12:E12"/>
    <mergeCell ref="B13:E13"/>
    <mergeCell ref="B14:E14"/>
    <mergeCell ref="A92:G92"/>
    <mergeCell ref="A93:G93"/>
    <mergeCell ref="A94:G95"/>
    <mergeCell ref="C64:D64"/>
    <mergeCell ref="E64:F64"/>
    <mergeCell ref="C65:D65"/>
    <mergeCell ref="E65:F65"/>
    <mergeCell ref="E66:F66"/>
    <mergeCell ref="C66:D66"/>
    <mergeCell ref="A89:G89"/>
  </mergeCells>
  <conditionalFormatting sqref="E18">
    <cfRule type="cellIs" dxfId="0" priority="1" operator="lessThan">
      <formula>0</formula>
    </cfRule>
  </conditionalFormatting>
  <printOptions horizontalCentered="1"/>
  <pageMargins left="0" right="0" top="0" bottom="0" header="0" footer="0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98CD5-30C4-47A0-A79F-BE8E6B91352D}">
  <dimension ref="A1:Y214"/>
  <sheetViews>
    <sheetView zoomScaleNormal="100" workbookViewId="0"/>
  </sheetViews>
  <sheetFormatPr defaultColWidth="15.625" defaultRowHeight="20.100000000000001" customHeight="1" x14ac:dyDescent="0.25"/>
  <cols>
    <col min="1" max="2" width="15.625" style="1"/>
    <col min="3" max="3" width="15.625" style="1" customWidth="1"/>
    <col min="4" max="4" width="15.625" style="5"/>
    <col min="5" max="13" width="15.625" style="1"/>
    <col min="14" max="16" width="15.625" style="2"/>
    <col min="17" max="16384" width="15.625" style="1"/>
  </cols>
  <sheetData>
    <row r="1" spans="1:25" ht="140.1" customHeight="1" x14ac:dyDescent="0.25">
      <c r="A1" s="33"/>
      <c r="B1" s="33"/>
      <c r="C1" s="33"/>
      <c r="D1" s="33"/>
      <c r="E1" s="33"/>
      <c r="F1" s="33"/>
      <c r="G1" s="33"/>
      <c r="H1" s="33"/>
      <c r="I1" s="33"/>
    </row>
    <row r="2" spans="1:25" ht="5.0999999999999996" customHeight="1" x14ac:dyDescent="0.25"/>
    <row r="3" spans="1:25" ht="5.0999999999999996" customHeight="1" x14ac:dyDescent="0.25">
      <c r="A3" s="33"/>
      <c r="B3" s="33"/>
      <c r="C3" s="33"/>
      <c r="D3" s="33"/>
      <c r="E3" s="33"/>
      <c r="F3" s="33"/>
      <c r="G3" s="33"/>
      <c r="H3" s="33"/>
      <c r="I3" s="33"/>
    </row>
    <row r="5" spans="1:25" ht="20.100000000000001" customHeight="1" x14ac:dyDescent="0.25">
      <c r="A5" s="40" t="s">
        <v>30</v>
      </c>
      <c r="B5" s="40"/>
      <c r="C5" s="40"/>
      <c r="D5" s="40"/>
      <c r="E5" s="40"/>
      <c r="F5" s="40"/>
      <c r="G5" s="40"/>
      <c r="H5" s="40"/>
      <c r="I5" s="40"/>
    </row>
    <row r="6" spans="1:25" s="2" customFormat="1" ht="20.100000000000001" customHeight="1" x14ac:dyDescent="0.25">
      <c r="D6" s="4"/>
      <c r="Q6" s="1"/>
      <c r="R6" s="1"/>
      <c r="S6" s="1"/>
      <c r="T6" s="1"/>
      <c r="U6" s="1"/>
      <c r="V6" s="1"/>
      <c r="W6" s="1"/>
      <c r="X6" s="1"/>
      <c r="Y6" s="1"/>
    </row>
    <row r="7" spans="1:25" s="2" customFormat="1" ht="20.100000000000001" customHeight="1" x14ac:dyDescent="0.25">
      <c r="A7" s="3" t="s">
        <v>25</v>
      </c>
      <c r="B7" s="3"/>
      <c r="C7" s="3"/>
      <c r="D7" s="3"/>
      <c r="E7" s="3"/>
      <c r="F7" s="3"/>
      <c r="G7" s="3"/>
      <c r="H7" s="3"/>
      <c r="I7" s="3"/>
      <c r="J7" s="3"/>
      <c r="K7" s="3"/>
      <c r="Q7" s="1"/>
      <c r="R7" s="1"/>
      <c r="S7" s="1"/>
      <c r="T7" s="1"/>
      <c r="U7" s="1"/>
      <c r="V7" s="1"/>
      <c r="W7" s="1"/>
      <c r="X7" s="1"/>
      <c r="Y7" s="1"/>
    </row>
    <row r="8" spans="1:25" s="2" customFormat="1" ht="20.100000000000001" customHeight="1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Q8" s="1"/>
      <c r="R8" s="1"/>
      <c r="S8" s="1"/>
      <c r="T8" s="1"/>
      <c r="U8" s="1"/>
      <c r="V8" s="1"/>
      <c r="W8" s="1"/>
      <c r="X8" s="1"/>
      <c r="Y8" s="1"/>
    </row>
    <row r="9" spans="1:25" s="2" customFormat="1" ht="20.100000000000001" customHeigh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Q9" s="1"/>
      <c r="R9" s="1"/>
      <c r="S9" s="1"/>
      <c r="T9" s="1"/>
      <c r="U9" s="1"/>
      <c r="V9" s="1"/>
      <c r="W9" s="1"/>
      <c r="X9" s="1"/>
      <c r="Y9" s="1"/>
    </row>
    <row r="10" spans="1:25" s="2" customFormat="1" ht="20.100000000000001" customHeight="1" x14ac:dyDescent="0.25">
      <c r="A10" s="3" t="s">
        <v>40</v>
      </c>
      <c r="B10" s="49" t="s">
        <v>26</v>
      </c>
      <c r="C10" s="49"/>
      <c r="D10" s="49"/>
      <c r="E10" s="49"/>
      <c r="F10" s="49"/>
      <c r="G10" s="49"/>
      <c r="H10" s="49"/>
      <c r="I10" s="49"/>
      <c r="J10" s="3"/>
      <c r="K10" s="3"/>
      <c r="Q10" s="1"/>
      <c r="R10" s="1"/>
      <c r="S10" s="1"/>
      <c r="T10" s="1"/>
      <c r="U10" s="1"/>
      <c r="V10" s="1"/>
      <c r="W10" s="1"/>
      <c r="X10" s="1"/>
      <c r="Y10" s="1"/>
    </row>
    <row r="11" spans="1:25" s="2" customFormat="1" ht="20.100000000000001" customHeight="1" x14ac:dyDescent="0.25">
      <c r="A11" s="3" t="s">
        <v>21</v>
      </c>
      <c r="B11" s="49" t="s">
        <v>27</v>
      </c>
      <c r="C11" s="49"/>
      <c r="D11" s="49"/>
      <c r="E11" s="49"/>
      <c r="F11" s="49"/>
      <c r="G11" s="49"/>
      <c r="H11" s="49"/>
      <c r="I11" s="49"/>
      <c r="J11" s="3"/>
      <c r="K11" s="3"/>
      <c r="Q11" s="1"/>
      <c r="R11" s="1"/>
      <c r="S11" s="1"/>
      <c r="T11" s="1"/>
      <c r="U11" s="1"/>
      <c r="V11" s="1"/>
      <c r="W11" s="1"/>
      <c r="X11" s="1"/>
      <c r="Y11" s="1"/>
    </row>
    <row r="12" spans="1:25" s="2" customFormat="1" ht="20.100000000000001" customHeight="1" x14ac:dyDescent="0.25">
      <c r="A12" s="3" t="s">
        <v>4</v>
      </c>
      <c r="B12" s="49" t="s">
        <v>28</v>
      </c>
      <c r="C12" s="49"/>
      <c r="D12" s="49"/>
      <c r="E12" s="49"/>
      <c r="F12" s="49"/>
      <c r="G12" s="49"/>
      <c r="H12" s="49"/>
      <c r="I12" s="49"/>
      <c r="J12" s="3"/>
      <c r="K12" s="3"/>
      <c r="Q12" s="1"/>
      <c r="R12" s="1"/>
      <c r="S12" s="1"/>
      <c r="T12" s="1"/>
      <c r="U12" s="1"/>
      <c r="V12" s="1"/>
      <c r="W12" s="1"/>
      <c r="X12" s="1"/>
      <c r="Y12" s="1"/>
    </row>
    <row r="13" spans="1:25" s="2" customFormat="1" ht="20.100000000000001" customHeigh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Q13" s="1"/>
      <c r="R13" s="1"/>
      <c r="S13" s="1"/>
      <c r="T13" s="1"/>
      <c r="U13" s="1"/>
      <c r="V13" s="1"/>
      <c r="W13" s="1"/>
      <c r="X13" s="1"/>
      <c r="Y13" s="1"/>
    </row>
    <row r="14" spans="1:25" s="2" customFormat="1" ht="20.100000000000001" customHeigh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Q14" s="1"/>
      <c r="R14" s="1"/>
      <c r="S14" s="1"/>
      <c r="T14" s="1"/>
      <c r="U14" s="1"/>
      <c r="V14" s="1"/>
      <c r="W14" s="1"/>
      <c r="X14" s="1"/>
      <c r="Y14" s="1"/>
    </row>
    <row r="15" spans="1:25" s="2" customFormat="1" ht="20.100000000000001" customHeigh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Q15" s="1"/>
      <c r="R15" s="1"/>
      <c r="S15" s="1"/>
      <c r="T15" s="1"/>
      <c r="U15" s="1"/>
      <c r="V15" s="1"/>
      <c r="W15" s="1"/>
      <c r="X15" s="1"/>
      <c r="Y15" s="1"/>
    </row>
    <row r="16" spans="1:25" s="2" customFormat="1" ht="20.100000000000001" customHeight="1" x14ac:dyDescent="0.25">
      <c r="A16" s="48" t="s">
        <v>29</v>
      </c>
      <c r="B16" s="48"/>
      <c r="C16" s="48"/>
      <c r="D16" s="48"/>
      <c r="E16" s="48"/>
      <c r="F16" s="48"/>
      <c r="G16" s="48"/>
      <c r="H16" s="48"/>
      <c r="I16" s="48"/>
      <c r="J16" s="3"/>
      <c r="K16" s="3"/>
      <c r="Q16" s="1"/>
      <c r="R16" s="1"/>
      <c r="S16" s="1"/>
      <c r="T16" s="1"/>
      <c r="U16" s="1"/>
      <c r="V16" s="1"/>
      <c r="W16" s="1"/>
      <c r="X16" s="1"/>
      <c r="Y16" s="1"/>
    </row>
    <row r="17" spans="1:25" s="2" customFormat="1" ht="20.100000000000001" customHeigh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Q17" s="1"/>
      <c r="R17" s="1"/>
      <c r="S17" s="1"/>
      <c r="T17" s="1"/>
      <c r="U17" s="1"/>
      <c r="V17" s="1"/>
      <c r="W17" s="1"/>
      <c r="X17" s="1"/>
      <c r="Y17" s="1"/>
    </row>
    <row r="18" spans="1:25" s="2" customFormat="1" ht="20.100000000000001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Q18" s="1"/>
      <c r="R18" s="1"/>
      <c r="S18" s="1"/>
      <c r="T18" s="1"/>
      <c r="U18" s="1"/>
      <c r="V18" s="1"/>
      <c r="W18" s="1"/>
      <c r="X18" s="1"/>
      <c r="Y18" s="1"/>
    </row>
    <row r="19" spans="1:25" s="2" customFormat="1" ht="20.100000000000001" customHeight="1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Q19" s="1"/>
      <c r="R19" s="1"/>
      <c r="S19" s="1"/>
      <c r="T19" s="1"/>
      <c r="U19" s="1"/>
      <c r="V19" s="1"/>
      <c r="W19" s="1"/>
      <c r="X19" s="1"/>
      <c r="Y19" s="1"/>
    </row>
    <row r="20" spans="1:25" s="2" customFormat="1" ht="20.100000000000001" customHeight="1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Q20" s="1"/>
      <c r="R20" s="1"/>
      <c r="S20" s="1"/>
      <c r="T20" s="1"/>
      <c r="U20" s="1"/>
      <c r="V20" s="1"/>
      <c r="W20" s="1"/>
      <c r="X20" s="1"/>
      <c r="Y20" s="1"/>
    </row>
    <row r="21" spans="1:25" s="2" customFormat="1" ht="20.100000000000001" customHeight="1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Q21" s="1"/>
      <c r="R21" s="1"/>
      <c r="S21" s="1"/>
      <c r="T21" s="1"/>
      <c r="U21" s="1"/>
      <c r="V21" s="1"/>
      <c r="W21" s="1"/>
      <c r="X21" s="1"/>
      <c r="Y21" s="1"/>
    </row>
    <row r="22" spans="1:25" s="2" customFormat="1" ht="20.100000000000001" customHeight="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Q22" s="1"/>
      <c r="R22" s="1"/>
      <c r="S22" s="1"/>
      <c r="T22" s="1"/>
      <c r="U22" s="1"/>
      <c r="V22" s="1"/>
      <c r="W22" s="1"/>
      <c r="X22" s="1"/>
      <c r="Y22" s="1"/>
    </row>
    <row r="23" spans="1:25" s="2" customFormat="1" ht="20.100000000000001" customHeight="1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Q23" s="1"/>
      <c r="R23" s="1"/>
      <c r="S23" s="1"/>
      <c r="T23" s="1"/>
      <c r="U23" s="1"/>
      <c r="V23" s="1"/>
      <c r="W23" s="1"/>
      <c r="X23" s="1"/>
      <c r="Y23" s="1"/>
    </row>
    <row r="24" spans="1:25" s="2" customFormat="1" ht="20.100000000000001" customHeight="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Q24" s="1"/>
      <c r="R24" s="1"/>
      <c r="S24" s="1"/>
      <c r="T24" s="1"/>
      <c r="U24" s="1"/>
      <c r="V24" s="1"/>
      <c r="W24" s="1"/>
      <c r="X24" s="1"/>
      <c r="Y24" s="1"/>
    </row>
    <row r="25" spans="1:25" s="2" customFormat="1" ht="20.100000000000001" customHeight="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Q25" s="1"/>
      <c r="R25" s="1"/>
      <c r="S25" s="1"/>
      <c r="T25" s="1"/>
      <c r="U25" s="1"/>
      <c r="V25" s="1"/>
      <c r="W25" s="1"/>
      <c r="X25" s="1"/>
      <c r="Y25" s="1"/>
    </row>
    <row r="26" spans="1:25" s="2" customFormat="1" ht="20.100000000000001" customHeight="1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Q26" s="1"/>
      <c r="R26" s="1"/>
      <c r="S26" s="1"/>
      <c r="T26" s="1"/>
      <c r="U26" s="1"/>
      <c r="V26" s="1"/>
      <c r="W26" s="1"/>
      <c r="X26" s="1"/>
      <c r="Y26" s="1"/>
    </row>
    <row r="27" spans="1:25" s="2" customFormat="1" ht="20.100000000000001" customHeight="1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Q27" s="1"/>
      <c r="R27" s="1"/>
      <c r="S27" s="1"/>
      <c r="T27" s="1"/>
      <c r="U27" s="1"/>
      <c r="V27" s="1"/>
      <c r="W27" s="1"/>
      <c r="X27" s="1"/>
      <c r="Y27" s="1"/>
    </row>
    <row r="28" spans="1:25" s="2" customFormat="1" ht="20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Q28" s="1"/>
      <c r="R28" s="1"/>
      <c r="S28" s="1"/>
      <c r="T28" s="1"/>
      <c r="U28" s="1"/>
      <c r="V28" s="1"/>
      <c r="W28" s="1"/>
      <c r="X28" s="1"/>
      <c r="Y28" s="1"/>
    </row>
    <row r="29" spans="1:25" s="2" customFormat="1" ht="20.100000000000001" customHeight="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Q29" s="1"/>
      <c r="R29" s="1"/>
      <c r="S29" s="1"/>
      <c r="T29" s="1"/>
      <c r="U29" s="1"/>
      <c r="V29" s="1"/>
      <c r="W29" s="1"/>
      <c r="X29" s="1"/>
      <c r="Y29" s="1"/>
    </row>
    <row r="30" spans="1:25" s="2" customFormat="1" ht="20.100000000000001" customHeight="1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Q30" s="1"/>
      <c r="R30" s="1"/>
      <c r="S30" s="1"/>
      <c r="T30" s="1"/>
      <c r="U30" s="1"/>
      <c r="V30" s="1"/>
      <c r="W30" s="1"/>
      <c r="X30" s="1"/>
      <c r="Y30" s="1"/>
    </row>
    <row r="31" spans="1:25" s="2" customFormat="1" ht="20.100000000000001" customHeight="1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Q31" s="1"/>
      <c r="R31" s="1"/>
      <c r="S31" s="1"/>
      <c r="T31" s="1"/>
      <c r="U31" s="1"/>
      <c r="V31" s="1"/>
      <c r="W31" s="1"/>
      <c r="X31" s="1"/>
      <c r="Y31" s="1"/>
    </row>
    <row r="32" spans="1:25" s="2" customFormat="1" ht="20.100000000000001" customHeight="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Q32" s="1"/>
      <c r="R32" s="1"/>
      <c r="S32" s="1"/>
      <c r="T32" s="1"/>
      <c r="U32" s="1"/>
      <c r="V32" s="1"/>
      <c r="W32" s="1"/>
      <c r="X32" s="1"/>
      <c r="Y32" s="1"/>
    </row>
    <row r="33" spans="1:25" s="2" customFormat="1" ht="20.100000000000001" customHeight="1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Q33" s="1"/>
      <c r="R33" s="1"/>
      <c r="S33" s="1"/>
      <c r="T33" s="1"/>
      <c r="U33" s="1"/>
      <c r="V33" s="1"/>
      <c r="W33" s="1"/>
      <c r="X33" s="1"/>
      <c r="Y33" s="1"/>
    </row>
    <row r="34" spans="1:25" s="2" customFormat="1" ht="20.100000000000001" customHeight="1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Q34" s="1"/>
      <c r="R34" s="1"/>
      <c r="S34" s="1"/>
      <c r="T34" s="1"/>
      <c r="U34" s="1"/>
      <c r="V34" s="1"/>
      <c r="W34" s="1"/>
      <c r="X34" s="1"/>
      <c r="Y34" s="1"/>
    </row>
    <row r="35" spans="1:25" s="2" customFormat="1" ht="20.100000000000001" customHeight="1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Q35" s="1"/>
      <c r="R35" s="1"/>
      <c r="S35" s="1"/>
      <c r="T35" s="1"/>
      <c r="U35" s="1"/>
      <c r="V35" s="1"/>
      <c r="W35" s="1"/>
      <c r="X35" s="1"/>
      <c r="Y35" s="1"/>
    </row>
    <row r="36" spans="1:25" s="2" customFormat="1" ht="20.100000000000001" customHeight="1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Q36" s="1"/>
      <c r="R36" s="1"/>
      <c r="S36" s="1"/>
      <c r="T36" s="1"/>
      <c r="U36" s="1"/>
      <c r="V36" s="1"/>
      <c r="W36" s="1"/>
      <c r="X36" s="1"/>
      <c r="Y36" s="1"/>
    </row>
    <row r="37" spans="1:25" s="2" customFormat="1" ht="20.100000000000001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Q37" s="1"/>
      <c r="R37" s="1"/>
      <c r="S37" s="1"/>
      <c r="T37" s="1"/>
      <c r="U37" s="1"/>
      <c r="V37" s="1"/>
      <c r="W37" s="1"/>
      <c r="X37" s="1"/>
      <c r="Y37" s="1"/>
    </row>
    <row r="38" spans="1:25" s="2" customFormat="1" ht="20.100000000000001" customHeight="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Q38" s="1"/>
      <c r="R38" s="1"/>
      <c r="S38" s="1"/>
      <c r="T38" s="1"/>
      <c r="U38" s="1"/>
      <c r="V38" s="1"/>
      <c r="W38" s="1"/>
      <c r="X38" s="1"/>
      <c r="Y38" s="1"/>
    </row>
    <row r="39" spans="1:25" s="2" customFormat="1" ht="20.100000000000001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Q39" s="1"/>
      <c r="R39" s="1"/>
      <c r="S39" s="1"/>
      <c r="T39" s="1"/>
      <c r="U39" s="1"/>
      <c r="V39" s="1"/>
      <c r="W39" s="1"/>
      <c r="X39" s="1"/>
      <c r="Y39" s="1"/>
    </row>
    <row r="40" spans="1:25" s="2" customFormat="1" ht="20.100000000000001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Q40" s="1"/>
      <c r="R40" s="1"/>
      <c r="S40" s="1"/>
      <c r="T40" s="1"/>
      <c r="U40" s="1"/>
      <c r="V40" s="1"/>
      <c r="W40" s="1"/>
      <c r="X40" s="1"/>
      <c r="Y40" s="1"/>
    </row>
    <row r="41" spans="1:25" s="2" customFormat="1" ht="20.100000000000001" customHeigh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Q41" s="1"/>
      <c r="R41" s="1"/>
      <c r="S41" s="1"/>
      <c r="T41" s="1"/>
      <c r="U41" s="1"/>
      <c r="V41" s="1"/>
      <c r="W41" s="1"/>
      <c r="X41" s="1"/>
      <c r="Y41" s="1"/>
    </row>
    <row r="42" spans="1:25" s="2" customFormat="1" ht="20.100000000000001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Q42" s="1"/>
      <c r="R42" s="1"/>
      <c r="S42" s="1"/>
      <c r="T42" s="1"/>
      <c r="U42" s="1"/>
      <c r="V42" s="1"/>
      <c r="W42" s="1"/>
      <c r="X42" s="1"/>
      <c r="Y42" s="1"/>
    </row>
    <row r="43" spans="1:25" s="2" customFormat="1" ht="20.100000000000001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Q43" s="1"/>
      <c r="R43" s="1"/>
      <c r="S43" s="1"/>
      <c r="T43" s="1"/>
      <c r="U43" s="1"/>
      <c r="V43" s="1"/>
      <c r="W43" s="1"/>
      <c r="X43" s="1"/>
      <c r="Y43" s="1"/>
    </row>
    <row r="44" spans="1:25" s="2" customFormat="1" ht="20.100000000000001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Q44" s="1"/>
      <c r="R44" s="1"/>
      <c r="S44" s="1"/>
      <c r="T44" s="1"/>
      <c r="U44" s="1"/>
      <c r="V44" s="1"/>
      <c r="W44" s="1"/>
      <c r="X44" s="1"/>
      <c r="Y44" s="1"/>
    </row>
    <row r="45" spans="1:25" s="2" customFormat="1" ht="20.100000000000001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Q45" s="1"/>
      <c r="R45" s="1"/>
      <c r="S45" s="1"/>
      <c r="T45" s="1"/>
      <c r="U45" s="1"/>
      <c r="V45" s="1"/>
      <c r="W45" s="1"/>
      <c r="X45" s="1"/>
      <c r="Y45" s="1"/>
    </row>
    <row r="46" spans="1:25" s="2" customFormat="1" ht="20.100000000000001" customHeight="1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Q46" s="1"/>
      <c r="R46" s="1"/>
      <c r="S46" s="1"/>
      <c r="T46" s="1"/>
      <c r="U46" s="1"/>
      <c r="V46" s="1"/>
      <c r="W46" s="1"/>
      <c r="X46" s="1"/>
      <c r="Y46" s="1"/>
    </row>
    <row r="47" spans="1:25" s="2" customFormat="1" ht="20.100000000000001" customHeight="1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Q47" s="1"/>
      <c r="R47" s="1"/>
      <c r="S47" s="1"/>
      <c r="T47" s="1"/>
      <c r="U47" s="1"/>
      <c r="V47" s="1"/>
      <c r="W47" s="1"/>
      <c r="X47" s="1"/>
      <c r="Y47" s="1"/>
    </row>
    <row r="48" spans="1:25" s="2" customFormat="1" ht="20.100000000000001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Q48" s="1"/>
      <c r="R48" s="1"/>
      <c r="S48" s="1"/>
      <c r="T48" s="1"/>
      <c r="U48" s="1"/>
      <c r="V48" s="1"/>
      <c r="W48" s="1"/>
      <c r="X48" s="1"/>
      <c r="Y48" s="1"/>
    </row>
    <row r="49" spans="1:25" s="2" customFormat="1" ht="20.100000000000001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Q49" s="1"/>
      <c r="R49" s="1"/>
      <c r="S49" s="1"/>
      <c r="T49" s="1"/>
      <c r="U49" s="1"/>
      <c r="V49" s="1"/>
      <c r="W49" s="1"/>
      <c r="X49" s="1"/>
      <c r="Y49" s="1"/>
    </row>
    <row r="50" spans="1:25" s="2" customFormat="1" ht="20.100000000000001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Q50" s="1"/>
      <c r="R50" s="1"/>
      <c r="S50" s="1"/>
      <c r="T50" s="1"/>
      <c r="U50" s="1"/>
      <c r="V50" s="1"/>
      <c r="W50" s="1"/>
      <c r="X50" s="1"/>
      <c r="Y50" s="1"/>
    </row>
    <row r="51" spans="1:25" s="2" customFormat="1" ht="20.100000000000001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Q51" s="1"/>
      <c r="R51" s="1"/>
      <c r="S51" s="1"/>
      <c r="T51" s="1"/>
      <c r="U51" s="1"/>
      <c r="V51" s="1"/>
      <c r="W51" s="1"/>
      <c r="X51" s="1"/>
      <c r="Y51" s="1"/>
    </row>
    <row r="52" spans="1:25" s="2" customFormat="1" ht="20.100000000000001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Q52" s="1"/>
      <c r="R52" s="1"/>
      <c r="S52" s="1"/>
      <c r="T52" s="1"/>
      <c r="U52" s="1"/>
      <c r="V52" s="1"/>
      <c r="W52" s="1"/>
      <c r="X52" s="1"/>
      <c r="Y52" s="1"/>
    </row>
    <row r="53" spans="1:25" s="2" customFormat="1" ht="20.100000000000001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Q53" s="1"/>
      <c r="R53" s="1"/>
      <c r="S53" s="1"/>
      <c r="T53" s="1"/>
      <c r="U53" s="1"/>
      <c r="V53" s="1"/>
      <c r="W53" s="1"/>
      <c r="X53" s="1"/>
      <c r="Y53" s="1"/>
    </row>
    <row r="54" spans="1:25" s="2" customFormat="1" ht="20.100000000000001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Q54" s="1"/>
      <c r="R54" s="1"/>
      <c r="S54" s="1"/>
      <c r="T54" s="1"/>
      <c r="U54" s="1"/>
      <c r="V54" s="1"/>
      <c r="W54" s="1"/>
      <c r="X54" s="1"/>
      <c r="Y54" s="1"/>
    </row>
    <row r="55" spans="1:25" s="2" customFormat="1" ht="20.100000000000001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Q55" s="1"/>
      <c r="R55" s="1"/>
      <c r="S55" s="1"/>
      <c r="T55" s="1"/>
      <c r="U55" s="1"/>
      <c r="V55" s="1"/>
      <c r="W55" s="1"/>
      <c r="X55" s="1"/>
      <c r="Y55" s="1"/>
    </row>
    <row r="56" spans="1:25" s="2" customFormat="1" ht="20.100000000000001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Q56" s="1"/>
      <c r="R56" s="1"/>
      <c r="S56" s="1"/>
      <c r="T56" s="1"/>
      <c r="U56" s="1"/>
      <c r="V56" s="1"/>
      <c r="W56" s="1"/>
      <c r="X56" s="1"/>
      <c r="Y56" s="1"/>
    </row>
    <row r="57" spans="1:25" s="2" customFormat="1" ht="20.100000000000001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Q57" s="1"/>
      <c r="R57" s="1"/>
      <c r="S57" s="1"/>
      <c r="T57" s="1"/>
      <c r="U57" s="1"/>
      <c r="V57" s="1"/>
      <c r="W57" s="1"/>
      <c r="X57" s="1"/>
      <c r="Y57" s="1"/>
    </row>
    <row r="58" spans="1:25" s="2" customFormat="1" ht="20.100000000000001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Q58" s="1"/>
      <c r="R58" s="1"/>
      <c r="S58" s="1"/>
      <c r="T58" s="1"/>
      <c r="U58" s="1"/>
      <c r="V58" s="1"/>
      <c r="W58" s="1"/>
      <c r="X58" s="1"/>
      <c r="Y58" s="1"/>
    </row>
    <row r="59" spans="1:25" s="2" customFormat="1" ht="20.100000000000001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Q59" s="1"/>
      <c r="R59" s="1"/>
      <c r="S59" s="1"/>
      <c r="T59" s="1"/>
      <c r="U59" s="1"/>
      <c r="V59" s="1"/>
      <c r="W59" s="1"/>
      <c r="X59" s="1"/>
      <c r="Y59" s="1"/>
    </row>
    <row r="60" spans="1:25" s="2" customFormat="1" ht="20.100000000000001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Q60" s="1"/>
      <c r="R60" s="1"/>
      <c r="S60" s="1"/>
      <c r="T60" s="1"/>
      <c r="U60" s="1"/>
      <c r="V60" s="1"/>
      <c r="W60" s="1"/>
      <c r="X60" s="1"/>
      <c r="Y60" s="1"/>
    </row>
    <row r="61" spans="1:25" s="2" customFormat="1" ht="20.100000000000001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Q61" s="1"/>
      <c r="R61" s="1"/>
      <c r="S61" s="1"/>
      <c r="T61" s="1"/>
      <c r="U61" s="1"/>
      <c r="V61" s="1"/>
      <c r="W61" s="1"/>
      <c r="X61" s="1"/>
      <c r="Y61" s="1"/>
    </row>
    <row r="62" spans="1:25" s="2" customFormat="1" ht="20.100000000000001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Q62" s="1"/>
      <c r="R62" s="1"/>
      <c r="S62" s="1"/>
      <c r="T62" s="1"/>
      <c r="U62" s="1"/>
      <c r="V62" s="1"/>
      <c r="W62" s="1"/>
      <c r="X62" s="1"/>
      <c r="Y62" s="1"/>
    </row>
    <row r="63" spans="1:25" s="2" customFormat="1" ht="20.100000000000001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Q63" s="1"/>
      <c r="R63" s="1"/>
      <c r="S63" s="1"/>
      <c r="T63" s="1"/>
      <c r="U63" s="1"/>
      <c r="V63" s="1"/>
      <c r="W63" s="1"/>
      <c r="X63" s="1"/>
      <c r="Y63" s="1"/>
    </row>
    <row r="64" spans="1:25" s="2" customFormat="1" ht="20.100000000000001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Q64" s="1"/>
      <c r="R64" s="1"/>
      <c r="S64" s="1"/>
      <c r="T64" s="1"/>
      <c r="U64" s="1"/>
      <c r="V64" s="1"/>
      <c r="W64" s="1"/>
      <c r="X64" s="1"/>
      <c r="Y64" s="1"/>
    </row>
    <row r="65" spans="1:25" s="2" customFormat="1" ht="20.100000000000001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Q65" s="1"/>
      <c r="R65" s="1"/>
      <c r="S65" s="1"/>
      <c r="T65" s="1"/>
      <c r="U65" s="1"/>
      <c r="V65" s="1"/>
      <c r="W65" s="1"/>
      <c r="X65" s="1"/>
      <c r="Y65" s="1"/>
    </row>
    <row r="66" spans="1:25" s="2" customFormat="1" ht="20.100000000000001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Q66" s="1"/>
      <c r="R66" s="1"/>
      <c r="S66" s="1"/>
      <c r="T66" s="1"/>
      <c r="U66" s="1"/>
      <c r="V66" s="1"/>
      <c r="W66" s="1"/>
      <c r="X66" s="1"/>
      <c r="Y66" s="1"/>
    </row>
    <row r="67" spans="1:25" s="2" customFormat="1" ht="20.100000000000001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Q67" s="1"/>
      <c r="R67" s="1"/>
      <c r="S67" s="1"/>
      <c r="T67" s="1"/>
      <c r="U67" s="1"/>
      <c r="V67" s="1"/>
      <c r="W67" s="1"/>
      <c r="X67" s="1"/>
      <c r="Y67" s="1"/>
    </row>
    <row r="68" spans="1:25" s="2" customFormat="1" ht="20.100000000000001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Q68" s="1"/>
      <c r="R68" s="1"/>
      <c r="S68" s="1"/>
      <c r="T68" s="1"/>
      <c r="U68" s="1"/>
      <c r="V68" s="1"/>
      <c r="W68" s="1"/>
      <c r="X68" s="1"/>
      <c r="Y68" s="1"/>
    </row>
    <row r="69" spans="1:25" s="2" customFormat="1" ht="20.100000000000001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Q69" s="1"/>
      <c r="R69" s="1"/>
      <c r="S69" s="1"/>
      <c r="T69" s="1"/>
      <c r="U69" s="1"/>
      <c r="V69" s="1"/>
      <c r="W69" s="1"/>
      <c r="X69" s="1"/>
      <c r="Y69" s="1"/>
    </row>
    <row r="70" spans="1:25" s="2" customFormat="1" ht="20.100000000000001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Q70" s="1"/>
      <c r="R70" s="1"/>
      <c r="S70" s="1"/>
      <c r="T70" s="1"/>
      <c r="U70" s="1"/>
      <c r="V70" s="1"/>
      <c r="W70" s="1"/>
      <c r="X70" s="1"/>
      <c r="Y70" s="1"/>
    </row>
    <row r="71" spans="1:25" s="2" customFormat="1" ht="20.100000000000001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Q71" s="1"/>
      <c r="R71" s="1"/>
      <c r="S71" s="1"/>
      <c r="T71" s="1"/>
      <c r="U71" s="1"/>
      <c r="V71" s="1"/>
      <c r="W71" s="1"/>
      <c r="X71" s="1"/>
      <c r="Y71" s="1"/>
    </row>
    <row r="72" spans="1:25" s="2" customFormat="1" ht="20.100000000000001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Q72" s="1"/>
      <c r="R72" s="1"/>
      <c r="S72" s="1"/>
      <c r="T72" s="1"/>
      <c r="U72" s="1"/>
      <c r="V72" s="1"/>
      <c r="W72" s="1"/>
      <c r="X72" s="1"/>
      <c r="Y72" s="1"/>
    </row>
    <row r="73" spans="1:25" s="2" customFormat="1" ht="20.100000000000001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Q73" s="1"/>
      <c r="R73" s="1"/>
      <c r="S73" s="1"/>
      <c r="T73" s="1"/>
      <c r="U73" s="1"/>
      <c r="V73" s="1"/>
      <c r="W73" s="1"/>
      <c r="X73" s="1"/>
      <c r="Y73" s="1"/>
    </row>
    <row r="74" spans="1:25" s="2" customFormat="1" ht="20.100000000000001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Q74" s="1"/>
      <c r="R74" s="1"/>
      <c r="S74" s="1"/>
      <c r="T74" s="1"/>
      <c r="U74" s="1"/>
      <c r="V74" s="1"/>
      <c r="W74" s="1"/>
      <c r="X74" s="1"/>
      <c r="Y74" s="1"/>
    </row>
    <row r="75" spans="1:25" s="2" customFormat="1" ht="20.100000000000001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Q75" s="1"/>
      <c r="R75" s="1"/>
      <c r="S75" s="1"/>
      <c r="T75" s="1"/>
      <c r="U75" s="1"/>
      <c r="V75" s="1"/>
      <c r="W75" s="1"/>
      <c r="X75" s="1"/>
      <c r="Y75" s="1"/>
    </row>
    <row r="76" spans="1:25" s="2" customFormat="1" ht="20.100000000000001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Q76" s="1"/>
      <c r="R76" s="1"/>
      <c r="S76" s="1"/>
      <c r="T76" s="1"/>
      <c r="U76" s="1"/>
      <c r="V76" s="1"/>
      <c r="W76" s="1"/>
      <c r="X76" s="1"/>
      <c r="Y76" s="1"/>
    </row>
    <row r="77" spans="1:25" s="2" customFormat="1" ht="20.100000000000001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Q77" s="1"/>
      <c r="R77" s="1"/>
      <c r="S77" s="1"/>
      <c r="T77" s="1"/>
      <c r="U77" s="1"/>
      <c r="V77" s="1"/>
      <c r="W77" s="1"/>
      <c r="X77" s="1"/>
      <c r="Y77" s="1"/>
    </row>
    <row r="78" spans="1:25" s="2" customFormat="1" ht="20.100000000000001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Q78" s="1"/>
      <c r="R78" s="1"/>
      <c r="S78" s="1"/>
      <c r="T78" s="1"/>
      <c r="U78" s="1"/>
      <c r="V78" s="1"/>
      <c r="W78" s="1"/>
      <c r="X78" s="1"/>
      <c r="Y78" s="1"/>
    </row>
    <row r="79" spans="1:25" s="2" customFormat="1" ht="20.100000000000001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Q79" s="1"/>
      <c r="R79" s="1"/>
      <c r="S79" s="1"/>
      <c r="T79" s="1"/>
      <c r="U79" s="1"/>
      <c r="V79" s="1"/>
      <c r="W79" s="1"/>
      <c r="X79" s="1"/>
      <c r="Y79" s="1"/>
    </row>
    <row r="80" spans="1:25" s="2" customFormat="1" ht="20.100000000000001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Q80" s="1"/>
      <c r="R80" s="1"/>
      <c r="S80" s="1"/>
      <c r="T80" s="1"/>
      <c r="U80" s="1"/>
      <c r="V80" s="1"/>
      <c r="W80" s="1"/>
      <c r="X80" s="1"/>
      <c r="Y80" s="1"/>
    </row>
    <row r="81" spans="1:25" s="2" customFormat="1" ht="20.100000000000001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Q81" s="1"/>
      <c r="R81" s="1"/>
      <c r="S81" s="1"/>
      <c r="T81" s="1"/>
      <c r="U81" s="1"/>
      <c r="V81" s="1"/>
      <c r="W81" s="1"/>
      <c r="X81" s="1"/>
      <c r="Y81" s="1"/>
    </row>
    <row r="82" spans="1:25" s="2" customFormat="1" ht="20.100000000000001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Q82" s="1"/>
      <c r="R82" s="1"/>
      <c r="S82" s="1"/>
      <c r="T82" s="1"/>
      <c r="U82" s="1"/>
      <c r="V82" s="1"/>
      <c r="W82" s="1"/>
      <c r="X82" s="1"/>
      <c r="Y82" s="1"/>
    </row>
    <row r="83" spans="1:25" s="2" customFormat="1" ht="20.100000000000001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Q83" s="1"/>
      <c r="R83" s="1"/>
      <c r="S83" s="1"/>
      <c r="T83" s="1"/>
      <c r="U83" s="1"/>
      <c r="V83" s="1"/>
      <c r="W83" s="1"/>
      <c r="X83" s="1"/>
      <c r="Y83" s="1"/>
    </row>
    <row r="84" spans="1:25" s="2" customFormat="1" ht="20.100000000000001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Q84" s="1"/>
      <c r="R84" s="1"/>
      <c r="S84" s="1"/>
      <c r="T84" s="1"/>
      <c r="U84" s="1"/>
      <c r="V84" s="1"/>
      <c r="W84" s="1"/>
      <c r="X84" s="1"/>
      <c r="Y84" s="1"/>
    </row>
    <row r="85" spans="1:25" s="2" customFormat="1" ht="20.100000000000001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Q85" s="1"/>
      <c r="R85" s="1"/>
      <c r="S85" s="1"/>
      <c r="T85" s="1"/>
      <c r="U85" s="1"/>
      <c r="V85" s="1"/>
      <c r="W85" s="1"/>
      <c r="X85" s="1"/>
      <c r="Y85" s="1"/>
    </row>
    <row r="86" spans="1:25" s="2" customFormat="1" ht="20.100000000000001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Q86" s="1"/>
      <c r="R86" s="1"/>
      <c r="S86" s="1"/>
      <c r="T86" s="1"/>
      <c r="U86" s="1"/>
      <c r="V86" s="1"/>
      <c r="W86" s="1"/>
      <c r="X86" s="1"/>
      <c r="Y86" s="1"/>
    </row>
    <row r="87" spans="1:25" s="2" customFormat="1" ht="20.100000000000001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Q87" s="1"/>
      <c r="R87" s="1"/>
      <c r="S87" s="1"/>
      <c r="T87" s="1"/>
      <c r="U87" s="1"/>
      <c r="V87" s="1"/>
      <c r="W87" s="1"/>
      <c r="X87" s="1"/>
      <c r="Y87" s="1"/>
    </row>
    <row r="88" spans="1:25" s="2" customFormat="1" ht="30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Q88" s="1"/>
      <c r="R88" s="1"/>
      <c r="S88" s="1"/>
      <c r="T88" s="1"/>
      <c r="U88" s="1"/>
      <c r="V88" s="1"/>
      <c r="W88" s="1"/>
      <c r="X88" s="1"/>
      <c r="Y88" s="1"/>
    </row>
    <row r="89" spans="1:25" s="2" customFormat="1" ht="30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Q89" s="1"/>
      <c r="R89" s="1"/>
      <c r="S89" s="1"/>
      <c r="T89" s="1"/>
      <c r="U89" s="1"/>
      <c r="V89" s="1"/>
      <c r="W89" s="1"/>
      <c r="X89" s="1"/>
      <c r="Y89" s="1"/>
    </row>
    <row r="90" spans="1:25" s="2" customFormat="1" ht="30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Q90" s="1"/>
      <c r="R90" s="1"/>
      <c r="S90" s="1"/>
      <c r="T90" s="1"/>
      <c r="U90" s="1"/>
      <c r="V90" s="1"/>
      <c r="W90" s="1"/>
      <c r="X90" s="1"/>
      <c r="Y90" s="1"/>
    </row>
    <row r="91" spans="1:25" s="2" customFormat="1" ht="30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Q91" s="1"/>
      <c r="R91" s="1"/>
      <c r="S91" s="1"/>
      <c r="T91" s="1"/>
      <c r="U91" s="1"/>
      <c r="V91" s="1"/>
      <c r="W91" s="1"/>
      <c r="X91" s="1"/>
      <c r="Y91" s="1"/>
    </row>
    <row r="92" spans="1:25" s="2" customFormat="1" ht="30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Q92" s="1"/>
      <c r="R92" s="1"/>
      <c r="S92" s="1"/>
      <c r="T92" s="1"/>
      <c r="U92" s="1"/>
      <c r="V92" s="1"/>
      <c r="W92" s="1"/>
      <c r="X92" s="1"/>
      <c r="Y92" s="1"/>
    </row>
    <row r="93" spans="1:25" s="2" customFormat="1" ht="30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Q93" s="1"/>
      <c r="R93" s="1"/>
      <c r="S93" s="1"/>
      <c r="T93" s="1"/>
      <c r="U93" s="1"/>
      <c r="V93" s="1"/>
      <c r="W93" s="1"/>
      <c r="X93" s="1"/>
      <c r="Y93" s="1"/>
    </row>
    <row r="94" spans="1:25" s="2" customFormat="1" ht="30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Q94" s="1"/>
      <c r="R94" s="1"/>
      <c r="S94" s="1"/>
      <c r="T94" s="1"/>
      <c r="U94" s="1"/>
      <c r="V94" s="1"/>
      <c r="W94" s="1"/>
      <c r="X94" s="1"/>
      <c r="Y94" s="1"/>
    </row>
    <row r="95" spans="1:25" s="2" customFormat="1" ht="30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Q95" s="1"/>
      <c r="R95" s="1"/>
      <c r="S95" s="1"/>
      <c r="T95" s="1"/>
      <c r="U95" s="1"/>
      <c r="V95" s="1"/>
      <c r="W95" s="1"/>
      <c r="X95" s="1"/>
      <c r="Y95" s="1"/>
    </row>
    <row r="96" spans="1:25" s="2" customFormat="1" ht="30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Q96" s="1"/>
      <c r="R96" s="1"/>
      <c r="S96" s="1"/>
      <c r="T96" s="1"/>
      <c r="U96" s="1"/>
      <c r="V96" s="1"/>
      <c r="W96" s="1"/>
      <c r="X96" s="1"/>
      <c r="Y96" s="1"/>
    </row>
    <row r="97" spans="1:25" s="2" customFormat="1" ht="30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Q97" s="1"/>
      <c r="R97" s="1"/>
      <c r="S97" s="1"/>
      <c r="T97" s="1"/>
      <c r="U97" s="1"/>
      <c r="V97" s="1"/>
      <c r="W97" s="1"/>
      <c r="X97" s="1"/>
      <c r="Y97" s="1"/>
    </row>
    <row r="98" spans="1:25" s="2" customFormat="1" ht="30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Q98" s="1"/>
      <c r="R98" s="1"/>
      <c r="S98" s="1"/>
      <c r="T98" s="1"/>
      <c r="U98" s="1"/>
      <c r="V98" s="1"/>
      <c r="W98" s="1"/>
      <c r="X98" s="1"/>
      <c r="Y98" s="1"/>
    </row>
    <row r="99" spans="1:25" s="2" customFormat="1" ht="30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Q99" s="1"/>
      <c r="R99" s="1"/>
      <c r="S99" s="1"/>
      <c r="T99" s="1"/>
      <c r="U99" s="1"/>
      <c r="V99" s="1"/>
      <c r="W99" s="1"/>
      <c r="X99" s="1"/>
      <c r="Y99" s="1"/>
    </row>
    <row r="100" spans="1:25" s="2" customFormat="1" ht="20.100000000000001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Q100" s="1"/>
      <c r="R100" s="1"/>
      <c r="S100" s="1"/>
      <c r="T100" s="1"/>
      <c r="U100" s="1"/>
      <c r="V100" s="1"/>
      <c r="W100" s="1"/>
      <c r="X100" s="1"/>
      <c r="Y100" s="1"/>
    </row>
    <row r="101" spans="1:25" s="2" customFormat="1" ht="20.100000000000001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Q101" s="1"/>
      <c r="R101" s="1"/>
      <c r="S101" s="1"/>
      <c r="T101" s="1"/>
      <c r="U101" s="1"/>
      <c r="V101" s="1"/>
      <c r="W101" s="1"/>
      <c r="X101" s="1"/>
      <c r="Y101" s="1"/>
    </row>
    <row r="102" spans="1:25" s="2" customFormat="1" ht="20.100000000000001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Q102" s="1"/>
      <c r="R102" s="1"/>
      <c r="S102" s="1"/>
      <c r="T102" s="1"/>
      <c r="U102" s="1"/>
      <c r="V102" s="1"/>
      <c r="W102" s="1"/>
      <c r="X102" s="1"/>
      <c r="Y102" s="1"/>
    </row>
    <row r="103" spans="1:25" s="2" customFormat="1" ht="20.100000000000001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Q103" s="1"/>
      <c r="R103" s="1"/>
      <c r="S103" s="1"/>
      <c r="T103" s="1"/>
      <c r="U103" s="1"/>
      <c r="V103" s="1"/>
      <c r="W103" s="1"/>
      <c r="X103" s="1"/>
      <c r="Y103" s="1"/>
    </row>
    <row r="104" spans="1:25" s="2" customFormat="1" ht="20.100000000000001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Q104" s="1"/>
      <c r="R104" s="1"/>
      <c r="S104" s="1"/>
      <c r="T104" s="1"/>
      <c r="U104" s="1"/>
      <c r="V104" s="1"/>
      <c r="W104" s="1"/>
      <c r="X104" s="1"/>
      <c r="Y104" s="1"/>
    </row>
    <row r="105" spans="1:25" s="2" customFormat="1" ht="20.100000000000001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Q105" s="1"/>
      <c r="R105" s="1"/>
      <c r="S105" s="1"/>
      <c r="T105" s="1"/>
      <c r="U105" s="1"/>
      <c r="V105" s="1"/>
      <c r="W105" s="1"/>
      <c r="X105" s="1"/>
      <c r="Y105" s="1"/>
    </row>
    <row r="106" spans="1:25" s="2" customFormat="1" ht="20.100000000000001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Q106" s="1"/>
      <c r="R106" s="1"/>
      <c r="S106" s="1"/>
      <c r="T106" s="1"/>
      <c r="U106" s="1"/>
      <c r="V106" s="1"/>
      <c r="W106" s="1"/>
      <c r="X106" s="1"/>
      <c r="Y106" s="1"/>
    </row>
    <row r="107" spans="1:25" s="2" customFormat="1" ht="20.100000000000001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Q107" s="1"/>
      <c r="R107" s="1"/>
      <c r="S107" s="1"/>
      <c r="T107" s="1"/>
      <c r="U107" s="1"/>
      <c r="V107" s="1"/>
      <c r="W107" s="1"/>
      <c r="X107" s="1"/>
      <c r="Y107" s="1"/>
    </row>
    <row r="108" spans="1:25" s="2" customFormat="1" ht="20.100000000000001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Q108" s="1"/>
      <c r="R108" s="1"/>
      <c r="S108" s="1"/>
      <c r="T108" s="1"/>
      <c r="U108" s="1"/>
      <c r="V108" s="1"/>
      <c r="W108" s="1"/>
      <c r="X108" s="1"/>
      <c r="Y108" s="1"/>
    </row>
    <row r="109" spans="1:25" s="2" customFormat="1" ht="20.100000000000001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Q109" s="1"/>
      <c r="R109" s="1"/>
      <c r="S109" s="1"/>
      <c r="T109" s="1"/>
      <c r="U109" s="1"/>
      <c r="V109" s="1"/>
      <c r="W109" s="1"/>
      <c r="X109" s="1"/>
      <c r="Y109" s="1"/>
    </row>
    <row r="110" spans="1:25" s="2" customFormat="1" ht="20.100000000000001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Q110" s="1"/>
      <c r="R110" s="1"/>
      <c r="S110" s="1"/>
      <c r="T110" s="1"/>
      <c r="U110" s="1"/>
      <c r="V110" s="1"/>
      <c r="W110" s="1"/>
      <c r="X110" s="1"/>
      <c r="Y110" s="1"/>
    </row>
    <row r="111" spans="1:25" s="2" customFormat="1" ht="20.100000000000001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Q111" s="1"/>
      <c r="R111" s="1"/>
      <c r="S111" s="1"/>
      <c r="T111" s="1"/>
      <c r="U111" s="1"/>
      <c r="V111" s="1"/>
      <c r="W111" s="1"/>
      <c r="X111" s="1"/>
      <c r="Y111" s="1"/>
    </row>
    <row r="112" spans="1:25" s="2" customFormat="1" ht="20.100000000000001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Q112" s="1"/>
      <c r="R112" s="1"/>
      <c r="S112" s="1"/>
      <c r="T112" s="1"/>
      <c r="U112" s="1"/>
      <c r="V112" s="1"/>
      <c r="W112" s="1"/>
      <c r="X112" s="1"/>
      <c r="Y112" s="1"/>
    </row>
    <row r="113" spans="1:25" s="2" customFormat="1" ht="20.100000000000001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Q113" s="1"/>
      <c r="R113" s="1"/>
      <c r="S113" s="1"/>
      <c r="T113" s="1"/>
      <c r="U113" s="1"/>
      <c r="V113" s="1"/>
      <c r="W113" s="1"/>
      <c r="X113" s="1"/>
      <c r="Y113" s="1"/>
    </row>
    <row r="114" spans="1:25" s="2" customFormat="1" ht="20.100000000000001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Q114" s="1"/>
      <c r="R114" s="1"/>
      <c r="S114" s="1"/>
      <c r="T114" s="1"/>
      <c r="U114" s="1"/>
      <c r="V114" s="1"/>
      <c r="W114" s="1"/>
      <c r="X114" s="1"/>
      <c r="Y114" s="1"/>
    </row>
    <row r="115" spans="1:25" s="2" customFormat="1" ht="20.100000000000001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Q115" s="1"/>
      <c r="R115" s="1"/>
      <c r="S115" s="1"/>
      <c r="T115" s="1"/>
      <c r="U115" s="1"/>
      <c r="V115" s="1"/>
      <c r="W115" s="1"/>
      <c r="X115" s="1"/>
      <c r="Y115" s="1"/>
    </row>
    <row r="116" spans="1:25" s="2" customFormat="1" ht="20.100000000000001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Q116" s="1"/>
      <c r="R116" s="1"/>
      <c r="S116" s="1"/>
      <c r="T116" s="1"/>
      <c r="U116" s="1"/>
      <c r="V116" s="1"/>
      <c r="W116" s="1"/>
      <c r="X116" s="1"/>
      <c r="Y116" s="1"/>
    </row>
    <row r="117" spans="1:25" s="2" customFormat="1" ht="20.100000000000001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Q117" s="1"/>
      <c r="R117" s="1"/>
      <c r="S117" s="1"/>
      <c r="T117" s="1"/>
      <c r="U117" s="1"/>
      <c r="V117" s="1"/>
      <c r="W117" s="1"/>
      <c r="X117" s="1"/>
      <c r="Y117" s="1"/>
    </row>
    <row r="118" spans="1:25" s="2" customFormat="1" ht="20.100000000000001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Q118" s="1"/>
      <c r="R118" s="1"/>
      <c r="S118" s="1"/>
      <c r="T118" s="1"/>
      <c r="U118" s="1"/>
      <c r="V118" s="1"/>
      <c r="W118" s="1"/>
      <c r="X118" s="1"/>
      <c r="Y118" s="1"/>
    </row>
    <row r="119" spans="1:25" s="2" customFormat="1" ht="20.100000000000001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Q119" s="1"/>
      <c r="R119" s="1"/>
      <c r="S119" s="1"/>
      <c r="T119" s="1"/>
      <c r="U119" s="1"/>
      <c r="V119" s="1"/>
      <c r="W119" s="1"/>
      <c r="X119" s="1"/>
      <c r="Y119" s="1"/>
    </row>
    <row r="120" spans="1:25" s="2" customFormat="1" ht="20.100000000000001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Q120" s="1"/>
      <c r="R120" s="1"/>
      <c r="S120" s="1"/>
      <c r="T120" s="1"/>
      <c r="U120" s="1"/>
      <c r="V120" s="1"/>
      <c r="W120" s="1"/>
      <c r="X120" s="1"/>
      <c r="Y120" s="1"/>
    </row>
    <row r="121" spans="1:25" s="2" customFormat="1" ht="20.100000000000001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Q121" s="1"/>
      <c r="R121" s="1"/>
      <c r="S121" s="1"/>
      <c r="T121" s="1"/>
      <c r="U121" s="1"/>
      <c r="V121" s="1"/>
      <c r="W121" s="1"/>
      <c r="X121" s="1"/>
      <c r="Y121" s="1"/>
    </row>
    <row r="122" spans="1:25" s="2" customFormat="1" ht="20.100000000000001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Q122" s="1"/>
      <c r="R122" s="1"/>
      <c r="S122" s="1"/>
      <c r="T122" s="1"/>
      <c r="U122" s="1"/>
      <c r="V122" s="1"/>
      <c r="W122" s="1"/>
      <c r="X122" s="1"/>
      <c r="Y122" s="1"/>
    </row>
    <row r="123" spans="1:25" s="2" customFormat="1" ht="20.100000000000001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Q123" s="1"/>
      <c r="R123" s="1"/>
      <c r="S123" s="1"/>
      <c r="T123" s="1"/>
      <c r="U123" s="1"/>
      <c r="V123" s="1"/>
      <c r="W123" s="1"/>
      <c r="X123" s="1"/>
      <c r="Y123" s="1"/>
    </row>
    <row r="124" spans="1:25" s="2" customFormat="1" ht="20.100000000000001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Q124" s="1"/>
      <c r="R124" s="1"/>
      <c r="S124" s="1"/>
      <c r="T124" s="1"/>
      <c r="U124" s="1"/>
      <c r="V124" s="1"/>
      <c r="W124" s="1"/>
      <c r="X124" s="1"/>
      <c r="Y124" s="1"/>
    </row>
    <row r="125" spans="1:25" s="2" customFormat="1" ht="20.100000000000001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Q125" s="1"/>
      <c r="R125" s="1"/>
      <c r="S125" s="1"/>
      <c r="T125" s="1"/>
      <c r="U125" s="1"/>
      <c r="V125" s="1"/>
      <c r="W125" s="1"/>
      <c r="X125" s="1"/>
      <c r="Y125" s="1"/>
    </row>
    <row r="126" spans="1:25" s="2" customFormat="1" ht="20.100000000000001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Q126" s="1"/>
      <c r="R126" s="1"/>
      <c r="S126" s="1"/>
      <c r="T126" s="1"/>
      <c r="U126" s="1"/>
      <c r="V126" s="1"/>
      <c r="W126" s="1"/>
      <c r="X126" s="1"/>
      <c r="Y126" s="1"/>
    </row>
    <row r="127" spans="1:25" s="2" customFormat="1" ht="20.100000000000001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Q127" s="1"/>
      <c r="R127" s="1"/>
      <c r="S127" s="1"/>
      <c r="T127" s="1"/>
      <c r="U127" s="1"/>
      <c r="V127" s="1"/>
      <c r="W127" s="1"/>
      <c r="X127" s="1"/>
      <c r="Y127" s="1"/>
    </row>
    <row r="128" spans="1:25" s="2" customFormat="1" ht="20.100000000000001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Q128" s="1"/>
      <c r="R128" s="1"/>
      <c r="S128" s="1"/>
      <c r="T128" s="1"/>
      <c r="U128" s="1"/>
      <c r="V128" s="1"/>
      <c r="W128" s="1"/>
      <c r="X128" s="1"/>
      <c r="Y128" s="1"/>
    </row>
    <row r="129" spans="1:25" s="2" customFormat="1" ht="20.100000000000001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Q129" s="1"/>
      <c r="R129" s="1"/>
      <c r="S129" s="1"/>
      <c r="T129" s="1"/>
      <c r="U129" s="1"/>
      <c r="V129" s="1"/>
      <c r="W129" s="1"/>
      <c r="X129" s="1"/>
      <c r="Y129" s="1"/>
    </row>
    <row r="130" spans="1:25" s="2" customFormat="1" ht="20.100000000000001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Q130" s="1"/>
      <c r="R130" s="1"/>
      <c r="S130" s="1"/>
      <c r="T130" s="1"/>
      <c r="U130" s="1"/>
      <c r="V130" s="1"/>
      <c r="W130" s="1"/>
      <c r="X130" s="1"/>
      <c r="Y130" s="1"/>
    </row>
    <row r="131" spans="1:25" s="2" customFormat="1" ht="20.100000000000001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Q131" s="1"/>
      <c r="R131" s="1"/>
      <c r="S131" s="1"/>
      <c r="T131" s="1"/>
      <c r="U131" s="1"/>
      <c r="V131" s="1"/>
      <c r="W131" s="1"/>
      <c r="X131" s="1"/>
      <c r="Y131" s="1"/>
    </row>
    <row r="132" spans="1:25" s="2" customFormat="1" ht="20.100000000000001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Q132" s="1"/>
      <c r="R132" s="1"/>
      <c r="S132" s="1"/>
      <c r="T132" s="1"/>
      <c r="U132" s="1"/>
      <c r="V132" s="1"/>
      <c r="W132" s="1"/>
      <c r="X132" s="1"/>
      <c r="Y132" s="1"/>
    </row>
    <row r="133" spans="1:25" s="2" customFormat="1" ht="20.100000000000001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Q133" s="1"/>
      <c r="R133" s="1"/>
      <c r="S133" s="1"/>
      <c r="T133" s="1"/>
      <c r="U133" s="1"/>
      <c r="V133" s="1"/>
      <c r="W133" s="1"/>
      <c r="X133" s="1"/>
      <c r="Y133" s="1"/>
    </row>
    <row r="134" spans="1:25" s="2" customFormat="1" ht="20.100000000000001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Q134" s="1"/>
      <c r="R134" s="1"/>
      <c r="S134" s="1"/>
      <c r="T134" s="1"/>
      <c r="U134" s="1"/>
      <c r="V134" s="1"/>
      <c r="W134" s="1"/>
      <c r="X134" s="1"/>
      <c r="Y134" s="1"/>
    </row>
    <row r="135" spans="1:25" s="2" customFormat="1" ht="20.100000000000001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Q135" s="1"/>
      <c r="R135" s="1"/>
      <c r="S135" s="1"/>
      <c r="T135" s="1"/>
      <c r="U135" s="1"/>
      <c r="V135" s="1"/>
      <c r="W135" s="1"/>
      <c r="X135" s="1"/>
      <c r="Y135" s="1"/>
    </row>
    <row r="136" spans="1:25" s="2" customFormat="1" ht="20.100000000000001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Q136" s="1"/>
      <c r="R136" s="1"/>
      <c r="S136" s="1"/>
      <c r="T136" s="1"/>
      <c r="U136" s="1"/>
      <c r="V136" s="1"/>
      <c r="W136" s="1"/>
      <c r="X136" s="1"/>
      <c r="Y136" s="1"/>
    </row>
    <row r="137" spans="1:25" s="2" customFormat="1" ht="20.100000000000001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Q137" s="1"/>
      <c r="R137" s="1"/>
      <c r="S137" s="1"/>
      <c r="T137" s="1"/>
      <c r="U137" s="1"/>
      <c r="V137" s="1"/>
      <c r="W137" s="1"/>
      <c r="X137" s="1"/>
      <c r="Y137" s="1"/>
    </row>
    <row r="138" spans="1:25" s="2" customFormat="1" ht="20.100000000000001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Q138" s="1"/>
      <c r="R138" s="1"/>
      <c r="S138" s="1"/>
      <c r="T138" s="1"/>
      <c r="U138" s="1"/>
      <c r="V138" s="1"/>
      <c r="W138" s="1"/>
      <c r="X138" s="1"/>
      <c r="Y138" s="1"/>
    </row>
    <row r="139" spans="1:25" s="2" customFormat="1" ht="20.100000000000001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Q139" s="1"/>
      <c r="R139" s="1"/>
      <c r="S139" s="1"/>
      <c r="T139" s="1"/>
      <c r="U139" s="1"/>
      <c r="V139" s="1"/>
      <c r="W139" s="1"/>
      <c r="X139" s="1"/>
      <c r="Y139" s="1"/>
    </row>
    <row r="140" spans="1:25" s="2" customFormat="1" ht="20.100000000000001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Q140" s="1"/>
      <c r="R140" s="1"/>
      <c r="S140" s="1"/>
      <c r="T140" s="1"/>
      <c r="U140" s="1"/>
      <c r="V140" s="1"/>
      <c r="W140" s="1"/>
      <c r="X140" s="1"/>
      <c r="Y140" s="1"/>
    </row>
    <row r="141" spans="1:25" s="2" customFormat="1" ht="20.100000000000001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Q141" s="1"/>
      <c r="R141" s="1"/>
      <c r="S141" s="1"/>
      <c r="T141" s="1"/>
      <c r="U141" s="1"/>
      <c r="V141" s="1"/>
      <c r="W141" s="1"/>
      <c r="X141" s="1"/>
      <c r="Y141" s="1"/>
    </row>
    <row r="142" spans="1:25" s="2" customFormat="1" ht="20.100000000000001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Q142" s="1"/>
      <c r="R142" s="1"/>
      <c r="S142" s="1"/>
      <c r="T142" s="1"/>
      <c r="U142" s="1"/>
      <c r="V142" s="1"/>
      <c r="W142" s="1"/>
      <c r="X142" s="1"/>
      <c r="Y142" s="1"/>
    </row>
    <row r="143" spans="1:25" s="2" customFormat="1" ht="20.100000000000001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Q143" s="1"/>
      <c r="R143" s="1"/>
      <c r="S143" s="1"/>
      <c r="T143" s="1"/>
      <c r="U143" s="1"/>
      <c r="V143" s="1"/>
      <c r="W143" s="1"/>
      <c r="X143" s="1"/>
      <c r="Y143" s="1"/>
    </row>
    <row r="144" spans="1:25" s="2" customFormat="1" ht="20.100000000000001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Q144" s="1"/>
      <c r="R144" s="1"/>
      <c r="S144" s="1"/>
      <c r="T144" s="1"/>
      <c r="U144" s="1"/>
      <c r="V144" s="1"/>
      <c r="W144" s="1"/>
      <c r="X144" s="1"/>
      <c r="Y144" s="1"/>
    </row>
    <row r="145" spans="1:25" s="2" customFormat="1" ht="20.100000000000001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Q145" s="1"/>
      <c r="R145" s="1"/>
      <c r="S145" s="1"/>
      <c r="T145" s="1"/>
      <c r="U145" s="1"/>
      <c r="V145" s="1"/>
      <c r="W145" s="1"/>
      <c r="X145" s="1"/>
      <c r="Y145" s="1"/>
    </row>
    <row r="146" spans="1:25" s="2" customFormat="1" ht="20.100000000000001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Q146" s="1"/>
      <c r="R146" s="1"/>
      <c r="S146" s="1"/>
      <c r="T146" s="1"/>
      <c r="U146" s="1"/>
      <c r="V146" s="1"/>
      <c r="W146" s="1"/>
      <c r="X146" s="1"/>
      <c r="Y146" s="1"/>
    </row>
    <row r="147" spans="1:25" s="2" customFormat="1" ht="20.100000000000001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Q147" s="1"/>
      <c r="R147" s="1"/>
      <c r="S147" s="1"/>
      <c r="T147" s="1"/>
      <c r="U147" s="1"/>
      <c r="V147" s="1"/>
      <c r="W147" s="1"/>
      <c r="X147" s="1"/>
      <c r="Y147" s="1"/>
    </row>
    <row r="148" spans="1:25" s="2" customFormat="1" ht="20.100000000000001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Q148" s="1"/>
      <c r="R148" s="1"/>
      <c r="S148" s="1"/>
      <c r="T148" s="1"/>
      <c r="U148" s="1"/>
      <c r="V148" s="1"/>
      <c r="W148" s="1"/>
      <c r="X148" s="1"/>
      <c r="Y148" s="1"/>
    </row>
    <row r="149" spans="1:25" s="2" customFormat="1" ht="20.100000000000001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Q149" s="1"/>
      <c r="R149" s="1"/>
      <c r="S149" s="1"/>
      <c r="T149" s="1"/>
      <c r="U149" s="1"/>
      <c r="V149" s="1"/>
      <c r="W149" s="1"/>
      <c r="X149" s="1"/>
      <c r="Y149" s="1"/>
    </row>
    <row r="150" spans="1:25" s="2" customFormat="1" ht="20.100000000000001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Q150" s="1"/>
      <c r="R150" s="1"/>
      <c r="S150" s="1"/>
      <c r="T150" s="1"/>
      <c r="U150" s="1"/>
      <c r="V150" s="1"/>
      <c r="W150" s="1"/>
      <c r="X150" s="1"/>
      <c r="Y150" s="1"/>
    </row>
    <row r="151" spans="1:25" s="2" customFormat="1" ht="20.100000000000001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Q151" s="1"/>
      <c r="R151" s="1"/>
      <c r="S151" s="1"/>
      <c r="T151" s="1"/>
      <c r="U151" s="1"/>
      <c r="V151" s="1"/>
      <c r="W151" s="1"/>
      <c r="X151" s="1"/>
      <c r="Y151" s="1"/>
    </row>
    <row r="152" spans="1:25" s="2" customFormat="1" ht="20.100000000000001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Q152" s="1"/>
      <c r="R152" s="1"/>
      <c r="S152" s="1"/>
      <c r="T152" s="1"/>
      <c r="U152" s="1"/>
      <c r="V152" s="1"/>
      <c r="W152" s="1"/>
      <c r="X152" s="1"/>
      <c r="Y152" s="1"/>
    </row>
    <row r="153" spans="1:25" s="2" customFormat="1" ht="20.100000000000001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Q153" s="1"/>
      <c r="R153" s="1"/>
      <c r="S153" s="1"/>
      <c r="T153" s="1"/>
      <c r="U153" s="1"/>
      <c r="V153" s="1"/>
      <c r="W153" s="1"/>
      <c r="X153" s="1"/>
      <c r="Y153" s="1"/>
    </row>
    <row r="154" spans="1:25" s="2" customFormat="1" ht="20.100000000000001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Q154" s="1"/>
      <c r="R154" s="1"/>
      <c r="S154" s="1"/>
      <c r="T154" s="1"/>
      <c r="U154" s="1"/>
      <c r="V154" s="1"/>
      <c r="W154" s="1"/>
      <c r="X154" s="1"/>
      <c r="Y154" s="1"/>
    </row>
    <row r="155" spans="1:25" s="2" customFormat="1" ht="20.100000000000001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Q155" s="1"/>
      <c r="R155" s="1"/>
      <c r="S155" s="1"/>
      <c r="T155" s="1"/>
      <c r="U155" s="1"/>
      <c r="V155" s="1"/>
      <c r="W155" s="1"/>
      <c r="X155" s="1"/>
      <c r="Y155" s="1"/>
    </row>
    <row r="156" spans="1:25" s="2" customFormat="1" ht="20.100000000000001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Q156" s="1"/>
      <c r="R156" s="1"/>
      <c r="S156" s="1"/>
      <c r="T156" s="1"/>
      <c r="U156" s="1"/>
      <c r="V156" s="1"/>
      <c r="W156" s="1"/>
      <c r="X156" s="1"/>
      <c r="Y156" s="1"/>
    </row>
    <row r="157" spans="1:25" s="2" customFormat="1" ht="20.100000000000001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Q157" s="1"/>
      <c r="R157" s="1"/>
      <c r="S157" s="1"/>
      <c r="T157" s="1"/>
      <c r="U157" s="1"/>
      <c r="V157" s="1"/>
      <c r="W157" s="1"/>
      <c r="X157" s="1"/>
      <c r="Y157" s="1"/>
    </row>
    <row r="158" spans="1:25" s="2" customFormat="1" ht="20.100000000000001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Q158" s="1"/>
      <c r="R158" s="1"/>
      <c r="S158" s="1"/>
      <c r="T158" s="1"/>
      <c r="U158" s="1"/>
      <c r="V158" s="1"/>
      <c r="W158" s="1"/>
      <c r="X158" s="1"/>
      <c r="Y158" s="1"/>
    </row>
    <row r="159" spans="1:25" s="2" customFormat="1" ht="20.100000000000001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Q159" s="1"/>
      <c r="R159" s="1"/>
      <c r="S159" s="1"/>
      <c r="T159" s="1"/>
      <c r="U159" s="1"/>
      <c r="V159" s="1"/>
      <c r="W159" s="1"/>
      <c r="X159" s="1"/>
      <c r="Y159" s="1"/>
    </row>
    <row r="160" spans="1:25" s="2" customFormat="1" ht="20.100000000000001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Q160" s="1"/>
      <c r="R160" s="1"/>
      <c r="S160" s="1"/>
      <c r="T160" s="1"/>
      <c r="U160" s="1"/>
      <c r="V160" s="1"/>
      <c r="W160" s="1"/>
      <c r="X160" s="1"/>
      <c r="Y160" s="1"/>
    </row>
    <row r="161" spans="1:25" s="2" customFormat="1" ht="20.100000000000001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Q161" s="1"/>
      <c r="R161" s="1"/>
      <c r="S161" s="1"/>
      <c r="T161" s="1"/>
      <c r="U161" s="1"/>
      <c r="V161" s="1"/>
      <c r="W161" s="1"/>
      <c r="X161" s="1"/>
      <c r="Y161" s="1"/>
    </row>
    <row r="162" spans="1:25" s="2" customFormat="1" ht="20.100000000000001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Q162" s="1"/>
      <c r="R162" s="1"/>
      <c r="S162" s="1"/>
      <c r="T162" s="1"/>
      <c r="U162" s="1"/>
      <c r="V162" s="1"/>
      <c r="W162" s="1"/>
      <c r="X162" s="1"/>
      <c r="Y162" s="1"/>
    </row>
    <row r="163" spans="1:25" s="2" customFormat="1" ht="20.100000000000001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Q163" s="1"/>
      <c r="R163" s="1"/>
      <c r="S163" s="1"/>
      <c r="T163" s="1"/>
      <c r="U163" s="1"/>
      <c r="V163" s="1"/>
      <c r="W163" s="1"/>
      <c r="X163" s="1"/>
      <c r="Y163" s="1"/>
    </row>
    <row r="164" spans="1:25" s="2" customFormat="1" ht="20.100000000000001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Q164" s="1"/>
      <c r="R164" s="1"/>
      <c r="S164" s="1"/>
      <c r="T164" s="1"/>
      <c r="U164" s="1"/>
      <c r="V164" s="1"/>
      <c r="W164" s="1"/>
      <c r="X164" s="1"/>
      <c r="Y164" s="1"/>
    </row>
    <row r="165" spans="1:25" s="2" customFormat="1" ht="20.100000000000001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Q165" s="1"/>
      <c r="R165" s="1"/>
      <c r="S165" s="1"/>
      <c r="T165" s="1"/>
      <c r="U165" s="1"/>
      <c r="V165" s="1"/>
      <c r="W165" s="1"/>
      <c r="X165" s="1"/>
      <c r="Y165" s="1"/>
    </row>
    <row r="166" spans="1:25" s="2" customFormat="1" ht="20.100000000000001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Q166" s="1"/>
      <c r="R166" s="1"/>
      <c r="S166" s="1"/>
      <c r="T166" s="1"/>
      <c r="U166" s="1"/>
      <c r="V166" s="1"/>
      <c r="W166" s="1"/>
      <c r="X166" s="1"/>
      <c r="Y166" s="1"/>
    </row>
    <row r="167" spans="1:25" s="2" customFormat="1" ht="20.100000000000001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Q167" s="1"/>
      <c r="R167" s="1"/>
      <c r="S167" s="1"/>
      <c r="T167" s="1"/>
      <c r="U167" s="1"/>
      <c r="V167" s="1"/>
      <c r="W167" s="1"/>
      <c r="X167" s="1"/>
      <c r="Y167" s="1"/>
    </row>
    <row r="168" spans="1:25" s="2" customFormat="1" ht="20.100000000000001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Q168" s="1"/>
      <c r="R168" s="1"/>
      <c r="S168" s="1"/>
      <c r="T168" s="1"/>
      <c r="U168" s="1"/>
      <c r="V168" s="1"/>
      <c r="W168" s="1"/>
      <c r="X168" s="1"/>
      <c r="Y168" s="1"/>
    </row>
    <row r="169" spans="1:25" s="2" customFormat="1" ht="20.100000000000001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Q169" s="1"/>
      <c r="R169" s="1"/>
      <c r="S169" s="1"/>
      <c r="T169" s="1"/>
      <c r="U169" s="1"/>
      <c r="V169" s="1"/>
      <c r="W169" s="1"/>
      <c r="X169" s="1"/>
      <c r="Y169" s="1"/>
    </row>
    <row r="170" spans="1:25" s="2" customFormat="1" ht="20.100000000000001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Q170" s="1"/>
      <c r="R170" s="1"/>
      <c r="S170" s="1"/>
      <c r="T170" s="1"/>
      <c r="U170" s="1"/>
      <c r="V170" s="1"/>
      <c r="W170" s="1"/>
      <c r="X170" s="1"/>
      <c r="Y170" s="1"/>
    </row>
    <row r="171" spans="1:25" s="2" customFormat="1" ht="20.100000000000001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Q171" s="1"/>
      <c r="R171" s="1"/>
      <c r="S171" s="1"/>
      <c r="T171" s="1"/>
      <c r="U171" s="1"/>
      <c r="V171" s="1"/>
      <c r="W171" s="1"/>
      <c r="X171" s="1"/>
      <c r="Y171" s="1"/>
    </row>
    <row r="172" spans="1:25" s="2" customFormat="1" ht="20.100000000000001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Q172" s="1"/>
      <c r="R172" s="1"/>
      <c r="S172" s="1"/>
      <c r="T172" s="1"/>
      <c r="U172" s="1"/>
      <c r="V172" s="1"/>
      <c r="W172" s="1"/>
      <c r="X172" s="1"/>
      <c r="Y172" s="1"/>
    </row>
    <row r="173" spans="1:25" s="2" customFormat="1" ht="20.100000000000001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Q173" s="1"/>
      <c r="R173" s="1"/>
      <c r="S173" s="1"/>
      <c r="T173" s="1"/>
      <c r="U173" s="1"/>
      <c r="V173" s="1"/>
      <c r="W173" s="1"/>
      <c r="X173" s="1"/>
      <c r="Y173" s="1"/>
    </row>
    <row r="174" spans="1:25" s="2" customFormat="1" ht="20.100000000000001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Q174" s="1"/>
      <c r="R174" s="1"/>
      <c r="S174" s="1"/>
      <c r="T174" s="1"/>
      <c r="U174" s="1"/>
      <c r="V174" s="1"/>
      <c r="W174" s="1"/>
      <c r="X174" s="1"/>
      <c r="Y174" s="1"/>
    </row>
    <row r="175" spans="1:25" s="2" customFormat="1" ht="20.100000000000001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Q175" s="1"/>
      <c r="R175" s="1"/>
      <c r="S175" s="1"/>
      <c r="T175" s="1"/>
      <c r="U175" s="1"/>
      <c r="V175" s="1"/>
      <c r="W175" s="1"/>
      <c r="X175" s="1"/>
      <c r="Y175" s="1"/>
    </row>
    <row r="176" spans="1:25" s="2" customFormat="1" ht="20.100000000000001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Q176" s="1"/>
      <c r="R176" s="1"/>
      <c r="S176" s="1"/>
      <c r="T176" s="1"/>
      <c r="U176" s="1"/>
      <c r="V176" s="1"/>
      <c r="W176" s="1"/>
      <c r="X176" s="1"/>
      <c r="Y176" s="1"/>
    </row>
    <row r="177" spans="1:25" s="2" customFormat="1" ht="20.100000000000001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Q177" s="1"/>
      <c r="R177" s="1"/>
      <c r="S177" s="1"/>
      <c r="T177" s="1"/>
      <c r="U177" s="1"/>
      <c r="V177" s="1"/>
      <c r="W177" s="1"/>
      <c r="X177" s="1"/>
      <c r="Y177" s="1"/>
    </row>
    <row r="178" spans="1:25" s="2" customFormat="1" ht="20.100000000000001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Q178" s="1"/>
      <c r="R178" s="1"/>
      <c r="S178" s="1"/>
      <c r="T178" s="1"/>
      <c r="U178" s="1"/>
      <c r="V178" s="1"/>
      <c r="W178" s="1"/>
      <c r="X178" s="1"/>
      <c r="Y178" s="1"/>
    </row>
    <row r="179" spans="1:25" s="2" customFormat="1" ht="20.100000000000001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Q179" s="1"/>
      <c r="R179" s="1"/>
      <c r="S179" s="1"/>
      <c r="T179" s="1"/>
      <c r="U179" s="1"/>
      <c r="V179" s="1"/>
      <c r="W179" s="1"/>
      <c r="X179" s="1"/>
      <c r="Y179" s="1"/>
    </row>
    <row r="180" spans="1:25" s="2" customFormat="1" ht="20.100000000000001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Q180" s="1"/>
      <c r="R180" s="1"/>
      <c r="S180" s="1"/>
      <c r="T180" s="1"/>
      <c r="U180" s="1"/>
      <c r="V180" s="1"/>
      <c r="W180" s="1"/>
      <c r="X180" s="1"/>
      <c r="Y180" s="1"/>
    </row>
    <row r="181" spans="1:25" s="2" customFormat="1" ht="20.100000000000001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Q181" s="1"/>
      <c r="R181" s="1"/>
      <c r="S181" s="1"/>
      <c r="T181" s="1"/>
      <c r="U181" s="1"/>
      <c r="V181" s="1"/>
      <c r="W181" s="1"/>
      <c r="X181" s="1"/>
      <c r="Y181" s="1"/>
    </row>
    <row r="182" spans="1:25" s="2" customFormat="1" ht="20.100000000000001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Q182" s="1"/>
      <c r="R182" s="1"/>
      <c r="S182" s="1"/>
      <c r="T182" s="1"/>
      <c r="U182" s="1"/>
      <c r="V182" s="1"/>
      <c r="W182" s="1"/>
      <c r="X182" s="1"/>
      <c r="Y182" s="1"/>
    </row>
    <row r="183" spans="1:25" s="2" customFormat="1" ht="20.100000000000001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Q183" s="1"/>
      <c r="R183" s="1"/>
      <c r="S183" s="1"/>
      <c r="T183" s="1"/>
      <c r="U183" s="1"/>
      <c r="V183" s="1"/>
      <c r="W183" s="1"/>
      <c r="X183" s="1"/>
      <c r="Y183" s="1"/>
    </row>
    <row r="184" spans="1:25" s="2" customFormat="1" ht="20.100000000000001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Q184" s="1"/>
      <c r="R184" s="1"/>
      <c r="S184" s="1"/>
      <c r="T184" s="1"/>
      <c r="U184" s="1"/>
      <c r="V184" s="1"/>
      <c r="W184" s="1"/>
      <c r="X184" s="1"/>
      <c r="Y184" s="1"/>
    </row>
    <row r="185" spans="1:25" s="2" customFormat="1" ht="20.100000000000001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Q185" s="1"/>
      <c r="R185" s="1"/>
      <c r="S185" s="1"/>
      <c r="T185" s="1"/>
      <c r="U185" s="1"/>
      <c r="V185" s="1"/>
      <c r="W185" s="1"/>
      <c r="X185" s="1"/>
      <c r="Y185" s="1"/>
    </row>
    <row r="186" spans="1:25" s="2" customFormat="1" ht="20.100000000000001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Q186" s="1"/>
      <c r="R186" s="1"/>
      <c r="S186" s="1"/>
      <c r="T186" s="1"/>
      <c r="U186" s="1"/>
      <c r="V186" s="1"/>
      <c r="W186" s="1"/>
      <c r="X186" s="1"/>
      <c r="Y186" s="1"/>
    </row>
    <row r="187" spans="1:25" s="2" customFormat="1" ht="20.100000000000001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Q187" s="1"/>
      <c r="R187" s="1"/>
      <c r="S187" s="1"/>
      <c r="T187" s="1"/>
      <c r="U187" s="1"/>
      <c r="V187" s="1"/>
      <c r="W187" s="1"/>
      <c r="X187" s="1"/>
      <c r="Y187" s="1"/>
    </row>
    <row r="188" spans="1:25" s="2" customFormat="1" ht="20.100000000000001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Q188" s="1"/>
      <c r="R188" s="1"/>
      <c r="S188" s="1"/>
      <c r="T188" s="1"/>
      <c r="U188" s="1"/>
      <c r="V188" s="1"/>
      <c r="W188" s="1"/>
      <c r="X188" s="1"/>
      <c r="Y188" s="1"/>
    </row>
    <row r="189" spans="1:25" s="2" customFormat="1" ht="20.100000000000001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Q189" s="1"/>
      <c r="R189" s="1"/>
      <c r="S189" s="1"/>
      <c r="T189" s="1"/>
      <c r="U189" s="1"/>
      <c r="V189" s="1"/>
      <c r="W189" s="1"/>
      <c r="X189" s="1"/>
      <c r="Y189" s="1"/>
    </row>
    <row r="190" spans="1:25" s="2" customFormat="1" ht="20.100000000000001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Q190" s="1"/>
      <c r="R190" s="1"/>
      <c r="S190" s="1"/>
      <c r="T190" s="1"/>
      <c r="U190" s="1"/>
      <c r="V190" s="1"/>
      <c r="W190" s="1"/>
      <c r="X190" s="1"/>
      <c r="Y190" s="1"/>
    </row>
    <row r="191" spans="1:25" s="2" customFormat="1" ht="20.100000000000001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Q191" s="1"/>
      <c r="R191" s="1"/>
      <c r="S191" s="1"/>
      <c r="T191" s="1"/>
      <c r="U191" s="1"/>
      <c r="V191" s="1"/>
      <c r="W191" s="1"/>
      <c r="X191" s="1"/>
      <c r="Y191" s="1"/>
    </row>
    <row r="192" spans="1:25" s="2" customFormat="1" ht="20.100000000000001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Q192" s="1"/>
      <c r="R192" s="1"/>
      <c r="S192" s="1"/>
      <c r="T192" s="1"/>
      <c r="U192" s="1"/>
      <c r="V192" s="1"/>
      <c r="W192" s="1"/>
      <c r="X192" s="1"/>
      <c r="Y192" s="1"/>
    </row>
    <row r="193" spans="1:25" s="2" customFormat="1" ht="20.100000000000001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Q193" s="1"/>
      <c r="R193" s="1"/>
      <c r="S193" s="1"/>
      <c r="T193" s="1"/>
      <c r="U193" s="1"/>
      <c r="V193" s="1"/>
      <c r="W193" s="1"/>
      <c r="X193" s="1"/>
      <c r="Y193" s="1"/>
    </row>
    <row r="194" spans="1:25" s="2" customFormat="1" ht="20.100000000000001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Q194" s="1"/>
      <c r="R194" s="1"/>
      <c r="S194" s="1"/>
      <c r="T194" s="1"/>
      <c r="U194" s="1"/>
      <c r="V194" s="1"/>
      <c r="W194" s="1"/>
      <c r="X194" s="1"/>
      <c r="Y194" s="1"/>
    </row>
    <row r="195" spans="1:25" s="2" customFormat="1" ht="20.100000000000001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Q195" s="1"/>
      <c r="R195" s="1"/>
      <c r="S195" s="1"/>
      <c r="T195" s="1"/>
      <c r="U195" s="1"/>
      <c r="V195" s="1"/>
      <c r="W195" s="1"/>
      <c r="X195" s="1"/>
      <c r="Y195" s="1"/>
    </row>
    <row r="196" spans="1:25" s="2" customFormat="1" ht="20.100000000000001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Q196" s="1"/>
      <c r="R196" s="1"/>
      <c r="S196" s="1"/>
      <c r="T196" s="1"/>
      <c r="U196" s="1"/>
      <c r="V196" s="1"/>
      <c r="W196" s="1"/>
      <c r="X196" s="1"/>
      <c r="Y196" s="1"/>
    </row>
    <row r="197" spans="1:25" s="2" customFormat="1" ht="20.100000000000001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Q197" s="1"/>
      <c r="R197" s="1"/>
      <c r="S197" s="1"/>
      <c r="T197" s="1"/>
      <c r="U197" s="1"/>
      <c r="V197" s="1"/>
      <c r="W197" s="1"/>
      <c r="X197" s="1"/>
      <c r="Y197" s="1"/>
    </row>
    <row r="198" spans="1:25" s="2" customFormat="1" ht="20.100000000000001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Q198" s="1"/>
      <c r="R198" s="1"/>
      <c r="S198" s="1"/>
      <c r="T198" s="1"/>
      <c r="U198" s="1"/>
      <c r="V198" s="1"/>
      <c r="W198" s="1"/>
      <c r="X198" s="1"/>
      <c r="Y198" s="1"/>
    </row>
    <row r="199" spans="1:25" s="2" customFormat="1" ht="20.100000000000001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Q199" s="1"/>
      <c r="R199" s="1"/>
      <c r="S199" s="1"/>
      <c r="T199" s="1"/>
      <c r="U199" s="1"/>
      <c r="V199" s="1"/>
      <c r="W199" s="1"/>
      <c r="X199" s="1"/>
      <c r="Y199" s="1"/>
    </row>
    <row r="200" spans="1:25" s="2" customFormat="1" ht="20.100000000000001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Q200" s="1"/>
      <c r="R200" s="1"/>
      <c r="S200" s="1"/>
      <c r="T200" s="1"/>
      <c r="U200" s="1"/>
      <c r="V200" s="1"/>
      <c r="W200" s="1"/>
      <c r="X200" s="1"/>
      <c r="Y200" s="1"/>
    </row>
    <row r="201" spans="1:25" s="2" customFormat="1" ht="20.100000000000001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Q201" s="1"/>
      <c r="R201" s="1"/>
      <c r="S201" s="1"/>
      <c r="T201" s="1"/>
      <c r="U201" s="1"/>
      <c r="V201" s="1"/>
      <c r="W201" s="1"/>
      <c r="X201" s="1"/>
      <c r="Y201" s="1"/>
    </row>
    <row r="202" spans="1:25" s="2" customFormat="1" ht="20.100000000000001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Q202" s="1"/>
      <c r="R202" s="1"/>
      <c r="S202" s="1"/>
      <c r="T202" s="1"/>
      <c r="U202" s="1"/>
      <c r="V202" s="1"/>
      <c r="W202" s="1"/>
      <c r="X202" s="1"/>
      <c r="Y202" s="1"/>
    </row>
    <row r="203" spans="1:25" s="2" customFormat="1" ht="20.100000000000001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Q203" s="1"/>
      <c r="R203" s="1"/>
      <c r="S203" s="1"/>
      <c r="T203" s="1"/>
      <c r="U203" s="1"/>
      <c r="V203" s="1"/>
      <c r="W203" s="1"/>
      <c r="X203" s="1"/>
      <c r="Y203" s="1"/>
    </row>
    <row r="204" spans="1:25" s="2" customFormat="1" ht="20.100000000000001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Q204" s="1"/>
      <c r="R204" s="1"/>
      <c r="S204" s="1"/>
      <c r="T204" s="1"/>
      <c r="U204" s="1"/>
      <c r="V204" s="1"/>
      <c r="W204" s="1"/>
      <c r="X204" s="1"/>
      <c r="Y204" s="1"/>
    </row>
    <row r="205" spans="1:25" s="2" customFormat="1" ht="20.100000000000001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Q205" s="1"/>
      <c r="R205" s="1"/>
      <c r="S205" s="1"/>
      <c r="T205" s="1"/>
      <c r="U205" s="1"/>
      <c r="V205" s="1"/>
      <c r="W205" s="1"/>
      <c r="X205" s="1"/>
      <c r="Y205" s="1"/>
    </row>
    <row r="206" spans="1:25" s="2" customFormat="1" ht="20.100000000000001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Q206" s="1"/>
      <c r="R206" s="1"/>
      <c r="S206" s="1"/>
      <c r="T206" s="1"/>
      <c r="U206" s="1"/>
      <c r="V206" s="1"/>
      <c r="W206" s="1"/>
      <c r="X206" s="1"/>
      <c r="Y206" s="1"/>
    </row>
    <row r="207" spans="1:25" s="2" customFormat="1" ht="20.100000000000001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1"/>
      <c r="M207" s="1"/>
      <c r="Q207" s="1"/>
      <c r="R207" s="1"/>
      <c r="S207" s="1"/>
      <c r="T207" s="1">
        <v>99</v>
      </c>
      <c r="U207" s="1" t="e" cm="1">
        <f t="array" ref="U207">_xlfn.IFS(AND(T207&lt;$Q$8,T207&gt;=0.5*$Q$8),($Q$8/T207)^$Q$12,T207&lt;(0.5*$Q$8),2^(1/2),AND($Q$8&lt;=T207,T207&lt;=$Q$10),"1,0000",AND(T207&gt;$Q$10,T207&lt;=(3*$Q$10)),($Q$10/T207+(1-($Q$10/T207))*(($Q$10/T207)^$Q$12))^-1,T207&gt;(3*$Q$10),(($Q$10/(3*$Q$10)+((1-($Q$10/(3*$Q$10)))*(($Q$10/(3*$Q$10))^$Q$12)^-1))))</f>
        <v>#DIV/0!</v>
      </c>
      <c r="V207" s="1">
        <f t="shared" ref="V207:V209" si="0">T207</f>
        <v>99</v>
      </c>
      <c r="W207" s="1" t="e">
        <f t="shared" ref="W207:W209" si="1">1/U207</f>
        <v>#DIV/0!</v>
      </c>
      <c r="X207" s="1" t="e">
        <f t="shared" ref="X207:X209" si="2">W207-1</f>
        <v>#DIV/0!</v>
      </c>
      <c r="Y207" s="1"/>
    </row>
    <row r="208" spans="1:25" s="2" customFormat="1" ht="20.100000000000001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1"/>
      <c r="M208" s="1"/>
      <c r="Q208" s="1"/>
      <c r="R208" s="1"/>
      <c r="S208" s="1"/>
      <c r="T208" s="1">
        <v>99.5</v>
      </c>
      <c r="U208" s="1" t="e" cm="1">
        <f t="array" ref="U208">_xlfn.IFS(AND(T208&lt;$Q$8,T208&gt;=0.5*$Q$8),($Q$8/T208)^$Q$12,T208&lt;(0.5*$Q$8),2^(1/2),AND($Q$8&lt;=T208,T208&lt;=$Q$10),"1,0000",AND(T208&gt;$Q$10,T208&lt;=(3*$Q$10)),($Q$10/T208+(1-($Q$10/T208))*(($Q$10/T208)^$Q$12))^-1,T208&gt;(3*$Q$10),(($Q$10/(3*$Q$10)+((1-($Q$10/(3*$Q$10)))*(($Q$10/(3*$Q$10))^$Q$12)^-1))))</f>
        <v>#DIV/0!</v>
      </c>
      <c r="V208" s="1">
        <f t="shared" si="0"/>
        <v>99.5</v>
      </c>
      <c r="W208" s="1" t="e">
        <f t="shared" si="1"/>
        <v>#DIV/0!</v>
      </c>
      <c r="X208" s="1" t="e">
        <f t="shared" si="2"/>
        <v>#DIV/0!</v>
      </c>
      <c r="Y208" s="1"/>
    </row>
    <row r="209" spans="1:25" s="2" customFormat="1" ht="20.100000000000001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1"/>
      <c r="M209" s="1"/>
      <c r="Q209" s="1"/>
      <c r="R209" s="1"/>
      <c r="S209" s="1"/>
      <c r="T209" s="1">
        <v>100</v>
      </c>
      <c r="U209" s="1" t="e" cm="1">
        <f t="array" ref="U209">_xlfn.IFS(AND(T209&lt;$Q$8,T209&gt;=0.5*$Q$8),($Q$8/T209)^$Q$12,T209&lt;(0.5*$Q$8),2^(1/2),AND($Q$8&lt;=T209,T209&lt;=$Q$10),"1,0000",AND(T209&gt;$Q$10,T209&lt;=(3*$Q$10)),($Q$10/T209+(1-($Q$10/T209))*(($Q$10/T209)^$Q$12))^-1,T209&gt;(3*$Q$10),(($Q$10/(3*$Q$10)+((1-($Q$10/(3*$Q$10)))*(($Q$10/(3*$Q$10))^$Q$12)^-1))))</f>
        <v>#DIV/0!</v>
      </c>
      <c r="V209" s="1">
        <f t="shared" si="0"/>
        <v>100</v>
      </c>
      <c r="W209" s="1" t="e">
        <f t="shared" si="1"/>
        <v>#DIV/0!</v>
      </c>
      <c r="X209" s="1" t="e">
        <f t="shared" si="2"/>
        <v>#DIV/0!</v>
      </c>
      <c r="Y209" s="1"/>
    </row>
    <row r="210" spans="1:25" s="2" customFormat="1" ht="20.100000000000001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1"/>
      <c r="M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s="2" customFormat="1" ht="20.100000000000001" customHeight="1" x14ac:dyDescent="0.25">
      <c r="A211" s="1"/>
      <c r="B211" s="1"/>
      <c r="C211" s="1"/>
      <c r="D211" s="5"/>
      <c r="E211" s="1"/>
      <c r="F211" s="1"/>
      <c r="G211" s="1"/>
      <c r="H211" s="1"/>
      <c r="I211" s="1"/>
      <c r="J211" s="1"/>
      <c r="K211" s="1"/>
      <c r="L211" s="1"/>
      <c r="M211" s="1"/>
      <c r="Q211" s="1"/>
      <c r="R211" s="1"/>
      <c r="S211" s="1"/>
      <c r="T211" s="1"/>
      <c r="U211" s="1"/>
      <c r="V211" s="1"/>
      <c r="W211" s="1"/>
      <c r="X211" s="1"/>
      <c r="Y211" s="1"/>
    </row>
    <row r="213" spans="1:25" s="2" customFormat="1" ht="20.100000000000001" customHeight="1" x14ac:dyDescent="0.25">
      <c r="A213" s="1"/>
      <c r="B213" s="1"/>
      <c r="C213" s="1"/>
      <c r="D213" s="5"/>
      <c r="E213" s="1"/>
      <c r="F213" s="1"/>
      <c r="G213" s="1"/>
      <c r="H213" s="1"/>
      <c r="J213" s="1"/>
      <c r="K213" s="1"/>
      <c r="L213" s="1"/>
      <c r="M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s="2" customFormat="1" ht="20.100000000000001" customHeight="1" x14ac:dyDescent="0.25">
      <c r="A214" s="1"/>
      <c r="B214" s="1"/>
      <c r="C214" s="1"/>
      <c r="D214" s="5"/>
      <c r="E214" s="1"/>
      <c r="F214" s="1"/>
      <c r="G214" s="1"/>
      <c r="H214" s="1"/>
      <c r="J214" s="1"/>
      <c r="K214" s="1"/>
      <c r="L214" s="1"/>
      <c r="M214" s="1"/>
      <c r="Q214" s="1"/>
      <c r="R214" s="1"/>
      <c r="S214" s="1"/>
      <c r="T214" s="1"/>
      <c r="U214" s="1"/>
      <c r="V214" s="1"/>
      <c r="W214" s="1"/>
      <c r="X214" s="1"/>
      <c r="Y214" s="1"/>
    </row>
  </sheetData>
  <sheetProtection algorithmName="SHA-512" hashValue="6DudNLBVJJPMAQxxssFAFJB2N7FShznOgfd/JLOSaAMmFCx3fqbz6AH/fiuDo18KmiRr6h1BO14ICHztkuXrsw==" saltValue="5TnG+GcT8sfnCZjYdOo7eA==" spinCount="100000" sheet="1" objects="1" scenarios="1"/>
  <mergeCells count="5">
    <mergeCell ref="A16:I16"/>
    <mergeCell ref="A5:I5"/>
    <mergeCell ref="B10:I10"/>
    <mergeCell ref="B11:I11"/>
    <mergeCell ref="B12:I12"/>
  </mergeCells>
  <printOptions horizontalCentered="1"/>
  <pageMargins left="0" right="0" top="0" bottom="0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TESTADA</vt:lpstr>
      <vt:lpstr>TESTADA EQUIVALENTE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Fatores de homogeneização para terrenos</dc:title>
  <dc:creator>Samuel Jesus de Oliveira</dc:creator>
  <cp:lastModifiedBy>Samuel Jesus de Oliveira</cp:lastModifiedBy>
  <dcterms:created xsi:type="dcterms:W3CDTF">2020-02-17T04:32:26Z</dcterms:created>
  <dcterms:modified xsi:type="dcterms:W3CDTF">2025-10-29T22:34:34Z</dcterms:modified>
</cp:coreProperties>
</file>