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767bc6245dff04e/Documentos/Projetos/ALFA PROJETO/Planilhas/Terrenos/Fatores de homogeneização/"/>
    </mc:Choice>
  </mc:AlternateContent>
  <xr:revisionPtr revIDLastSave="159" documentId="13_ncr:1_{9927BDF9-E50B-4B83-AE7D-3509FF29FA29}" xr6:coauthVersionLast="47" xr6:coauthVersionMax="47" xr10:uidLastSave="{CF74055C-3EE2-4BEA-8B4B-CEE016FABABC}"/>
  <bookViews>
    <workbookView xWindow="-120" yWindow="-120" windowWidth="29040" windowHeight="15720" tabRatio="767" xr2:uid="{6508EFDF-4289-4AD2-884C-3D616334D4BC}"/>
  </bookViews>
  <sheets>
    <sheet name="PROFUNDIDADE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300" i="6" l="1"/>
  <c r="T301" i="6" s="1"/>
  <c r="I12" i="6"/>
  <c r="D18" i="6" s="1"/>
  <c r="C95" i="6" s="1"/>
  <c r="F66" i="6"/>
  <c r="F68" i="6" s="1"/>
  <c r="G18" i="6"/>
  <c r="F64" i="6" s="1"/>
  <c r="U300" i="6" a="1"/>
  <c r="U300" i="6" s="1"/>
  <c r="W300" i="6" s="1"/>
  <c r="X300" i="6" s="1"/>
  <c r="V300" i="6"/>
  <c r="C94" i="6"/>
  <c r="C93" i="6"/>
  <c r="C79" i="6"/>
  <c r="C78" i="6"/>
  <c r="C39" i="6"/>
  <c r="C38" i="6"/>
  <c r="C52" i="6"/>
  <c r="C51" i="6"/>
  <c r="C65" i="6"/>
  <c r="C64" i="6"/>
  <c r="U301" i="6" l="1" a="1"/>
  <c r="U301" i="6" s="1"/>
  <c r="W301" i="6" s="1"/>
  <c r="X301" i="6" s="1"/>
  <c r="T302" i="6"/>
  <c r="V301" i="6"/>
  <c r="G16" i="6" a="1"/>
  <c r="G16" i="6" s="1"/>
  <c r="C40" i="6"/>
  <c r="C53" i="6"/>
  <c r="C66" i="6"/>
  <c r="C80" i="6"/>
  <c r="F38" i="6"/>
  <c r="C42" i="6" s="1"/>
  <c r="F40" i="6" s="1"/>
  <c r="F42" i="6" s="1"/>
  <c r="F51" i="6"/>
  <c r="F78" i="6"/>
  <c r="F93" i="6"/>
  <c r="C97" i="6" s="1"/>
  <c r="F95" i="6" s="1"/>
  <c r="F97" i="6" s="1"/>
  <c r="C82" i="6" l="1"/>
  <c r="F80" i="6" s="1"/>
  <c r="F82" i="6" s="1"/>
  <c r="U302" i="6" a="1"/>
  <c r="U302" i="6" s="1"/>
  <c r="W302" i="6" s="1"/>
  <c r="X302" i="6" s="1"/>
  <c r="V302" i="6"/>
  <c r="T303" i="6"/>
  <c r="C55" i="6"/>
  <c r="F53" i="6" s="1"/>
  <c r="F55" i="6" s="1"/>
  <c r="B22" i="6" a="1"/>
  <c r="B22" i="6" s="1"/>
  <c r="G20" i="6" s="1"/>
  <c r="G22" i="6" s="1"/>
  <c r="H22" i="6" s="1" a="1"/>
  <c r="H22" i="6" s="1"/>
  <c r="T304" i="6" l="1"/>
  <c r="V303" i="6"/>
  <c r="U303" i="6" a="1"/>
  <c r="U303" i="6" s="1"/>
  <c r="W303" i="6" s="1"/>
  <c r="X303" i="6" s="1"/>
  <c r="T305" i="6" l="1"/>
  <c r="V304" i="6"/>
  <c r="U304" i="6" a="1"/>
  <c r="U304" i="6" s="1"/>
  <c r="W304" i="6" s="1"/>
  <c r="X304" i="6" s="1"/>
  <c r="T306" i="6" l="1"/>
  <c r="U305" i="6" a="1"/>
  <c r="U305" i="6" s="1"/>
  <c r="W305" i="6" s="1"/>
  <c r="X305" i="6" s="1"/>
  <c r="V305" i="6"/>
  <c r="V306" i="6" l="1"/>
  <c r="T307" i="6"/>
  <c r="U306" i="6" a="1"/>
  <c r="U306" i="6" s="1"/>
  <c r="W306" i="6" s="1"/>
  <c r="X306" i="6" s="1"/>
  <c r="V307" i="6" l="1"/>
  <c r="U307" i="6" a="1"/>
  <c r="U307" i="6" s="1"/>
  <c r="W307" i="6" s="1"/>
  <c r="X307" i="6" s="1"/>
  <c r="T308" i="6"/>
  <c r="T309" i="6" l="1"/>
  <c r="U308" i="6" a="1"/>
  <c r="U308" i="6" s="1"/>
  <c r="W308" i="6" s="1"/>
  <c r="X308" i="6" s="1"/>
  <c r="V308" i="6"/>
  <c r="T310" i="6" l="1"/>
  <c r="U309" i="6" a="1"/>
  <c r="U309" i="6" s="1"/>
  <c r="W309" i="6" s="1"/>
  <c r="X309" i="6" s="1"/>
  <c r="V309" i="6"/>
  <c r="V310" i="6" l="1"/>
  <c r="T311" i="6"/>
  <c r="U310" i="6" a="1"/>
  <c r="U310" i="6" s="1"/>
  <c r="W310" i="6" s="1"/>
  <c r="X310" i="6" s="1"/>
  <c r="V311" i="6" l="1"/>
  <c r="T312" i="6"/>
  <c r="U311" i="6" a="1"/>
  <c r="U311" i="6" s="1"/>
  <c r="W311" i="6" s="1"/>
  <c r="X311" i="6" s="1"/>
  <c r="T313" i="6" l="1"/>
  <c r="V312" i="6"/>
  <c r="U312" i="6" a="1"/>
  <c r="U312" i="6" s="1"/>
  <c r="W312" i="6" s="1"/>
  <c r="X312" i="6" s="1"/>
  <c r="T314" i="6" l="1"/>
  <c r="U313" i="6" a="1"/>
  <c r="U313" i="6" s="1"/>
  <c r="W313" i="6" s="1"/>
  <c r="X313" i="6" s="1"/>
  <c r="V313" i="6"/>
  <c r="T315" i="6" l="1"/>
  <c r="V314" i="6"/>
  <c r="U314" i="6" a="1"/>
  <c r="U314" i="6" s="1"/>
  <c r="W314" i="6" s="1"/>
  <c r="X314" i="6" s="1"/>
  <c r="U315" i="6" l="1" a="1"/>
  <c r="U315" i="6" s="1"/>
  <c r="W315" i="6" s="1"/>
  <c r="X315" i="6" s="1"/>
  <c r="T316" i="6"/>
  <c r="V315" i="6"/>
  <c r="V316" i="6" l="1"/>
  <c r="T317" i="6"/>
  <c r="U316" i="6" a="1"/>
  <c r="U316" i="6" s="1"/>
  <c r="W316" i="6" s="1"/>
  <c r="X316" i="6" s="1"/>
  <c r="V317" i="6" l="1"/>
  <c r="U317" i="6" a="1"/>
  <c r="U317" i="6" s="1"/>
  <c r="W317" i="6" s="1"/>
  <c r="X317" i="6" s="1"/>
  <c r="T318" i="6"/>
  <c r="U318" i="6" l="1" a="1"/>
  <c r="U318" i="6" s="1"/>
  <c r="W318" i="6" s="1"/>
  <c r="X318" i="6" s="1"/>
  <c r="T319" i="6"/>
  <c r="V318" i="6"/>
  <c r="T320" i="6" l="1"/>
  <c r="U319" i="6" a="1"/>
  <c r="U319" i="6" s="1"/>
  <c r="W319" i="6" s="1"/>
  <c r="X319" i="6" s="1"/>
  <c r="V319" i="6"/>
  <c r="U320" i="6" l="1" a="1"/>
  <c r="U320" i="6" s="1"/>
  <c r="W320" i="6" s="1"/>
  <c r="X320" i="6" s="1"/>
  <c r="V320" i="6"/>
  <c r="T321" i="6"/>
  <c r="V321" i="6" l="1"/>
  <c r="U321" i="6" a="1"/>
  <c r="U321" i="6" s="1"/>
  <c r="W321" i="6" s="1"/>
  <c r="X321" i="6" s="1"/>
  <c r="T322" i="6"/>
  <c r="T323" i="6" l="1"/>
  <c r="V322" i="6"/>
  <c r="U322" i="6" a="1"/>
  <c r="U322" i="6" s="1"/>
  <c r="W322" i="6" s="1"/>
  <c r="X322" i="6" s="1"/>
  <c r="T324" i="6" l="1"/>
  <c r="V323" i="6"/>
  <c r="U323" i="6" a="1"/>
  <c r="U323" i="6" s="1"/>
  <c r="W323" i="6" s="1"/>
  <c r="X323" i="6" s="1"/>
  <c r="T325" i="6" l="1"/>
  <c r="U324" i="6" a="1"/>
  <c r="U324" i="6" s="1"/>
  <c r="W324" i="6" s="1"/>
  <c r="X324" i="6" s="1"/>
  <c r="V324" i="6"/>
  <c r="T326" i="6" l="1"/>
  <c r="U325" i="6" a="1"/>
  <c r="U325" i="6" s="1"/>
  <c r="W325" i="6" s="1"/>
  <c r="X325" i="6" s="1"/>
  <c r="V325" i="6"/>
  <c r="V326" i="6" l="1"/>
  <c r="U326" i="6" a="1"/>
  <c r="U326" i="6" s="1"/>
  <c r="W326" i="6" s="1"/>
  <c r="X326" i="6" s="1"/>
  <c r="T327" i="6"/>
  <c r="V327" i="6" l="1"/>
  <c r="U327" i="6" a="1"/>
  <c r="U327" i="6" s="1"/>
  <c r="W327" i="6" s="1"/>
  <c r="X327" i="6" s="1"/>
  <c r="T328" i="6"/>
  <c r="V328" i="6" l="1"/>
  <c r="T329" i="6"/>
  <c r="U328" i="6" a="1"/>
  <c r="U328" i="6" s="1"/>
  <c r="W328" i="6" s="1"/>
  <c r="X328" i="6" s="1"/>
  <c r="U329" i="6" l="1" a="1"/>
  <c r="U329" i="6" s="1"/>
  <c r="W329" i="6" s="1"/>
  <c r="X329" i="6" s="1"/>
  <c r="T330" i="6"/>
  <c r="V329" i="6"/>
  <c r="U330" i="6" l="1" a="1"/>
  <c r="U330" i="6" s="1"/>
  <c r="W330" i="6" s="1"/>
  <c r="X330" i="6" s="1"/>
  <c r="V330" i="6"/>
  <c r="T331" i="6"/>
  <c r="T332" i="6" l="1"/>
  <c r="U331" i="6" a="1"/>
  <c r="U331" i="6" s="1"/>
  <c r="W331" i="6" s="1"/>
  <c r="X331" i="6" s="1"/>
  <c r="V331" i="6"/>
  <c r="U332" i="6" l="1" a="1"/>
  <c r="U332" i="6" s="1"/>
  <c r="W332" i="6" s="1"/>
  <c r="X332" i="6" s="1"/>
  <c r="V332" i="6"/>
  <c r="T333" i="6"/>
  <c r="T334" i="6" l="1"/>
  <c r="U333" i="6" a="1"/>
  <c r="U333" i="6" s="1"/>
  <c r="W333" i="6" s="1"/>
  <c r="X333" i="6" s="1"/>
  <c r="V333" i="6"/>
  <c r="U334" i="6" l="1" a="1"/>
  <c r="U334" i="6" s="1"/>
  <c r="W334" i="6" s="1"/>
  <c r="X334" i="6" s="1"/>
  <c r="T335" i="6"/>
  <c r="V334" i="6"/>
  <c r="U335" i="6" l="1" a="1"/>
  <c r="U335" i="6" s="1"/>
  <c r="W335" i="6" s="1"/>
  <c r="X335" i="6" s="1"/>
  <c r="V335" i="6"/>
  <c r="T336" i="6"/>
  <c r="T337" i="6" l="1"/>
  <c r="U336" i="6" a="1"/>
  <c r="U336" i="6" s="1"/>
  <c r="W336" i="6" s="1"/>
  <c r="X336" i="6" s="1"/>
  <c r="V336" i="6"/>
  <c r="T338" i="6" l="1"/>
  <c r="V337" i="6"/>
  <c r="U337" i="6" a="1"/>
  <c r="U337" i="6" s="1"/>
  <c r="W337" i="6" s="1"/>
  <c r="X337" i="6" s="1"/>
  <c r="U338" i="6" l="1" a="1"/>
  <c r="U338" i="6" s="1"/>
  <c r="W338" i="6" s="1"/>
  <c r="X338" i="6" s="1"/>
  <c r="V338" i="6"/>
  <c r="T339" i="6"/>
  <c r="V339" i="6" l="1"/>
  <c r="T340" i="6"/>
  <c r="U339" i="6" a="1"/>
  <c r="U339" i="6" s="1"/>
  <c r="W339" i="6" s="1"/>
  <c r="X339" i="6" s="1"/>
  <c r="U340" i="6" l="1" a="1"/>
  <c r="U340" i="6" s="1"/>
  <c r="W340" i="6" s="1"/>
  <c r="X340" i="6" s="1"/>
  <c r="T341" i="6"/>
  <c r="V340" i="6"/>
  <c r="V341" i="6" l="1"/>
  <c r="T342" i="6"/>
  <c r="U341" i="6" a="1"/>
  <c r="U341" i="6" s="1"/>
  <c r="W341" i="6" s="1"/>
  <c r="X341" i="6" s="1"/>
  <c r="U342" i="6" l="1" a="1"/>
  <c r="U342" i="6" s="1"/>
  <c r="W342" i="6" s="1"/>
  <c r="X342" i="6" s="1"/>
  <c r="T343" i="6"/>
  <c r="V342" i="6"/>
  <c r="T344" i="6" l="1"/>
  <c r="U343" i="6" a="1"/>
  <c r="U343" i="6" s="1"/>
  <c r="W343" i="6" s="1"/>
  <c r="X343" i="6" s="1"/>
  <c r="V343" i="6"/>
  <c r="U344" i="6" l="1" a="1"/>
  <c r="U344" i="6" s="1"/>
  <c r="W344" i="6" s="1"/>
  <c r="X344" i="6" s="1"/>
  <c r="T345" i="6"/>
  <c r="V344" i="6"/>
  <c r="T346" i="6" l="1"/>
  <c r="U345" i="6" a="1"/>
  <c r="U345" i="6" s="1"/>
  <c r="W345" i="6" s="1"/>
  <c r="X345" i="6" s="1"/>
  <c r="V345" i="6"/>
  <c r="T347" i="6" l="1"/>
  <c r="V346" i="6"/>
  <c r="U346" i="6" a="1"/>
  <c r="U346" i="6" s="1"/>
  <c r="W346" i="6" s="1"/>
  <c r="X346" i="6" s="1"/>
  <c r="T348" i="6" l="1"/>
  <c r="U347" i="6" a="1"/>
  <c r="U347" i="6" s="1"/>
  <c r="W347" i="6" s="1"/>
  <c r="X347" i="6" s="1"/>
  <c r="V347" i="6"/>
  <c r="U348" i="6" l="1" a="1"/>
  <c r="U348" i="6" s="1"/>
  <c r="W348" i="6" s="1"/>
  <c r="X348" i="6" s="1"/>
  <c r="T349" i="6"/>
  <c r="V348" i="6"/>
  <c r="T350" i="6" l="1"/>
  <c r="V349" i="6"/>
  <c r="U349" i="6" a="1"/>
  <c r="U349" i="6" s="1"/>
  <c r="W349" i="6" s="1"/>
  <c r="X349" i="6" s="1"/>
  <c r="V350" i="6" l="1"/>
  <c r="U350" i="6" a="1"/>
  <c r="U350" i="6" s="1"/>
  <c r="W350" i="6" s="1"/>
  <c r="X350" i="6" s="1"/>
  <c r="T351" i="6"/>
  <c r="V351" i="6" l="1"/>
  <c r="T352" i="6"/>
  <c r="U351" i="6" a="1"/>
  <c r="U351" i="6" s="1"/>
  <c r="W351" i="6" s="1"/>
  <c r="X351" i="6" s="1"/>
  <c r="V352" i="6" l="1"/>
  <c r="U352" i="6" a="1"/>
  <c r="U352" i="6" s="1"/>
  <c r="W352" i="6" s="1"/>
  <c r="X352" i="6" s="1"/>
  <c r="T353" i="6"/>
  <c r="U353" i="6" l="1" a="1"/>
  <c r="U353" i="6" s="1"/>
  <c r="W353" i="6" s="1"/>
  <c r="X353" i="6" s="1"/>
  <c r="T354" i="6"/>
  <c r="V353" i="6"/>
  <c r="U354" i="6" l="1" a="1"/>
  <c r="U354" i="6" s="1"/>
  <c r="W354" i="6" s="1"/>
  <c r="X354" i="6" s="1"/>
  <c r="V354" i="6"/>
  <c r="T355" i="6"/>
  <c r="T356" i="6" l="1"/>
  <c r="U355" i="6" a="1"/>
  <c r="U355" i="6" s="1"/>
  <c r="W355" i="6" s="1"/>
  <c r="X355" i="6" s="1"/>
  <c r="V355" i="6"/>
  <c r="U356" i="6" l="1" a="1"/>
  <c r="U356" i="6" s="1"/>
  <c r="W356" i="6" s="1"/>
  <c r="X356" i="6" s="1"/>
  <c r="T357" i="6"/>
  <c r="V356" i="6"/>
  <c r="T358" i="6" l="1"/>
  <c r="V357" i="6"/>
  <c r="U357" i="6" a="1"/>
  <c r="U357" i="6" s="1"/>
  <c r="W357" i="6" s="1"/>
  <c r="X357" i="6" s="1"/>
  <c r="T359" i="6" l="1"/>
  <c r="U358" i="6" a="1"/>
  <c r="U358" i="6" s="1"/>
  <c r="W358" i="6" s="1"/>
  <c r="X358" i="6" s="1"/>
  <c r="V358" i="6"/>
  <c r="T360" i="6" l="1"/>
  <c r="U359" i="6" a="1"/>
  <c r="U359" i="6" s="1"/>
  <c r="W359" i="6" s="1"/>
  <c r="X359" i="6" s="1"/>
  <c r="V359" i="6"/>
  <c r="T361" i="6" l="1"/>
  <c r="U360" i="6" a="1"/>
  <c r="U360" i="6" s="1"/>
  <c r="W360" i="6" s="1"/>
  <c r="X360" i="6" s="1"/>
  <c r="V360" i="6"/>
  <c r="T362" i="6" l="1"/>
  <c r="U361" i="6" a="1"/>
  <c r="U361" i="6" s="1"/>
  <c r="W361" i="6" s="1"/>
  <c r="X361" i="6" s="1"/>
  <c r="V361" i="6"/>
  <c r="V362" i="6" l="1"/>
  <c r="T363" i="6"/>
  <c r="U362" i="6" a="1"/>
  <c r="U362" i="6" s="1"/>
  <c r="W362" i="6" s="1"/>
  <c r="X362" i="6" s="1"/>
  <c r="V363" i="6" l="1"/>
  <c r="T364" i="6"/>
  <c r="U363" i="6" a="1"/>
  <c r="U363" i="6" s="1"/>
  <c r="W363" i="6" s="1"/>
  <c r="X363" i="6" s="1"/>
  <c r="V364" i="6" l="1"/>
  <c r="T365" i="6"/>
  <c r="U364" i="6" a="1"/>
  <c r="U364" i="6" s="1"/>
  <c r="W364" i="6" s="1"/>
  <c r="X364" i="6" s="1"/>
  <c r="U365" i="6" l="1" a="1"/>
  <c r="U365" i="6" s="1"/>
  <c r="W365" i="6" s="1"/>
  <c r="X365" i="6" s="1"/>
  <c r="V365" i="6"/>
  <c r="T366" i="6"/>
  <c r="U366" i="6" l="1" a="1"/>
  <c r="U366" i="6" s="1"/>
  <c r="W366" i="6" s="1"/>
  <c r="X366" i="6" s="1"/>
  <c r="V366" i="6"/>
  <c r="T367" i="6"/>
  <c r="V367" i="6" l="1"/>
  <c r="T368" i="6"/>
  <c r="U367" i="6" a="1"/>
  <c r="U367" i="6" s="1"/>
  <c r="W367" i="6" s="1"/>
  <c r="X367" i="6" s="1"/>
  <c r="U368" i="6" l="1" a="1"/>
  <c r="U368" i="6" s="1"/>
  <c r="W368" i="6" s="1"/>
  <c r="X368" i="6" s="1"/>
  <c r="V368" i="6"/>
  <c r="T369" i="6"/>
  <c r="T370" i="6" l="1"/>
  <c r="U369" i="6" a="1"/>
  <c r="U369" i="6" s="1"/>
  <c r="W369" i="6" s="1"/>
  <c r="X369" i="6" s="1"/>
  <c r="V369" i="6"/>
  <c r="T371" i="6" l="1"/>
  <c r="V370" i="6"/>
  <c r="U370" i="6" a="1"/>
  <c r="U370" i="6" s="1"/>
  <c r="W370" i="6" s="1"/>
  <c r="X370" i="6" s="1"/>
  <c r="T372" i="6" l="1"/>
  <c r="U371" i="6" a="1"/>
  <c r="U371" i="6" s="1"/>
  <c r="W371" i="6" s="1"/>
  <c r="X371" i="6" s="1"/>
  <c r="V371" i="6"/>
  <c r="T373" i="6" l="1"/>
  <c r="U372" i="6" a="1"/>
  <c r="U372" i="6" s="1"/>
  <c r="W372" i="6" s="1"/>
  <c r="X372" i="6" s="1"/>
  <c r="V372" i="6"/>
  <c r="T374" i="6" l="1"/>
  <c r="U373" i="6" a="1"/>
  <c r="U373" i="6" s="1"/>
  <c r="W373" i="6" s="1"/>
  <c r="X373" i="6" s="1"/>
  <c r="V373" i="6"/>
  <c r="V374" i="6" l="1"/>
  <c r="T375" i="6"/>
  <c r="U374" i="6" a="1"/>
  <c r="U374" i="6" s="1"/>
  <c r="W374" i="6" s="1"/>
  <c r="X374" i="6" s="1"/>
  <c r="V375" i="6" l="1"/>
  <c r="T376" i="6"/>
  <c r="U375" i="6" a="1"/>
  <c r="U375" i="6" s="1"/>
  <c r="W375" i="6" s="1"/>
  <c r="X375" i="6" s="1"/>
  <c r="V376" i="6" l="1"/>
  <c r="U376" i="6" a="1"/>
  <c r="U376" i="6" s="1"/>
  <c r="W376" i="6" s="1"/>
  <c r="X376" i="6" s="1"/>
  <c r="T377" i="6"/>
  <c r="U377" i="6" l="1" a="1"/>
  <c r="U377" i="6" s="1"/>
  <c r="W377" i="6" s="1"/>
  <c r="X377" i="6" s="1"/>
  <c r="V377" i="6"/>
  <c r="T378" i="6"/>
  <c r="V378" i="6" l="1"/>
  <c r="T379" i="6"/>
  <c r="U378" i="6" a="1"/>
  <c r="U378" i="6" s="1"/>
  <c r="W378" i="6" s="1"/>
  <c r="X378" i="6" s="1"/>
  <c r="T380" i="6" l="1"/>
  <c r="V379" i="6"/>
  <c r="U379" i="6" a="1"/>
  <c r="U379" i="6" s="1"/>
  <c r="W379" i="6" s="1"/>
  <c r="X379" i="6" s="1"/>
  <c r="U380" i="6" l="1" a="1"/>
  <c r="U380" i="6" s="1"/>
  <c r="W380" i="6" s="1"/>
  <c r="X380" i="6" s="1"/>
  <c r="V380" i="6"/>
  <c r="T381" i="6"/>
  <c r="T382" i="6" l="1"/>
  <c r="V381" i="6"/>
  <c r="U381" i="6" a="1"/>
  <c r="U381" i="6" s="1"/>
  <c r="W381" i="6" s="1"/>
  <c r="X381" i="6" s="1"/>
  <c r="T383" i="6" l="1"/>
  <c r="V382" i="6"/>
  <c r="U382" i="6" a="1"/>
  <c r="U382" i="6" s="1"/>
  <c r="W382" i="6" s="1"/>
  <c r="X382" i="6" s="1"/>
  <c r="T384" i="6" l="1"/>
  <c r="V383" i="6"/>
  <c r="U383" i="6" a="1"/>
  <c r="U383" i="6" s="1"/>
  <c r="W383" i="6" s="1"/>
  <c r="X383" i="6" s="1"/>
  <c r="T385" i="6" l="1"/>
  <c r="V384" i="6"/>
  <c r="U384" i="6" a="1"/>
  <c r="U384" i="6" s="1"/>
  <c r="W384" i="6" s="1"/>
  <c r="X384" i="6" s="1"/>
  <c r="T386" i="6" l="1"/>
  <c r="U385" i="6" a="1"/>
  <c r="U385" i="6" s="1"/>
  <c r="W385" i="6" s="1"/>
  <c r="X385" i="6" s="1"/>
  <c r="V385" i="6"/>
  <c r="U386" i="6" l="1" a="1"/>
  <c r="U386" i="6" s="1"/>
  <c r="W386" i="6" s="1"/>
  <c r="X386" i="6" s="1"/>
  <c r="T387" i="6"/>
  <c r="V386" i="6"/>
  <c r="V387" i="6" l="1"/>
  <c r="T388" i="6"/>
  <c r="U387" i="6" a="1"/>
  <c r="U387" i="6" s="1"/>
  <c r="W387" i="6" s="1"/>
  <c r="X387" i="6" s="1"/>
  <c r="V388" i="6" l="1"/>
  <c r="T389" i="6"/>
  <c r="U388" i="6" a="1"/>
  <c r="U388" i="6" s="1"/>
  <c r="W388" i="6" s="1"/>
  <c r="X388" i="6" s="1"/>
  <c r="U389" i="6" l="1" a="1"/>
  <c r="U389" i="6" s="1"/>
  <c r="W389" i="6" s="1"/>
  <c r="X389" i="6" s="1"/>
  <c r="V389" i="6"/>
  <c r="T390" i="6"/>
  <c r="U390" i="6" l="1" a="1"/>
  <c r="U390" i="6" s="1"/>
  <c r="W390" i="6" s="1"/>
  <c r="X390" i="6" s="1"/>
  <c r="V390" i="6"/>
  <c r="T391" i="6"/>
  <c r="T392" i="6" l="1"/>
  <c r="V391" i="6"/>
  <c r="U391" i="6" a="1"/>
  <c r="U391" i="6" s="1"/>
  <c r="W391" i="6" s="1"/>
  <c r="X391" i="6" s="1"/>
  <c r="U392" i="6" l="1" a="1"/>
  <c r="U392" i="6" s="1"/>
  <c r="W392" i="6" s="1"/>
  <c r="X392" i="6" s="1"/>
  <c r="T393" i="6"/>
  <c r="V392" i="6"/>
  <c r="T394" i="6" l="1"/>
  <c r="U393" i="6" a="1"/>
  <c r="U393" i="6" s="1"/>
  <c r="W393" i="6" s="1"/>
  <c r="X393" i="6" s="1"/>
  <c r="V393" i="6"/>
  <c r="T395" i="6" l="1"/>
  <c r="U394" i="6" a="1"/>
  <c r="U394" i="6" s="1"/>
  <c r="W394" i="6" s="1"/>
  <c r="X394" i="6" s="1"/>
  <c r="V394" i="6"/>
  <c r="T396" i="6" l="1"/>
  <c r="V395" i="6"/>
  <c r="U395" i="6" a="1"/>
  <c r="U395" i="6" s="1"/>
  <c r="W395" i="6" s="1"/>
  <c r="X395" i="6" s="1"/>
  <c r="T397" i="6" l="1"/>
  <c r="V396" i="6"/>
  <c r="U396" i="6" a="1"/>
  <c r="U396" i="6" s="1"/>
  <c r="W396" i="6" s="1"/>
  <c r="X396" i="6" s="1"/>
  <c r="T398" i="6" l="1"/>
  <c r="V397" i="6"/>
  <c r="U397" i="6" a="1"/>
  <c r="U397" i="6" s="1"/>
  <c r="W397" i="6" s="1"/>
  <c r="X397" i="6" s="1"/>
  <c r="T399" i="6" l="1"/>
  <c r="V398" i="6"/>
  <c r="U398" i="6" a="1"/>
  <c r="U398" i="6" s="1"/>
  <c r="W398" i="6" s="1"/>
  <c r="X398" i="6" s="1"/>
  <c r="U399" i="6" l="1" a="1"/>
  <c r="U399" i="6" s="1"/>
  <c r="W399" i="6" s="1"/>
  <c r="X399" i="6" s="1"/>
  <c r="V399" i="6"/>
  <c r="T400" i="6"/>
  <c r="T401" i="6" l="1"/>
  <c r="V400" i="6"/>
  <c r="U400" i="6" a="1"/>
  <c r="U400" i="6" s="1"/>
  <c r="W400" i="6" s="1"/>
  <c r="X400" i="6" s="1"/>
  <c r="T402" i="6" l="1"/>
  <c r="V401" i="6"/>
  <c r="U401" i="6" a="1"/>
  <c r="U401" i="6" s="1"/>
  <c r="W401" i="6" s="1"/>
  <c r="X401" i="6" s="1"/>
  <c r="U402" i="6" l="1" a="1"/>
  <c r="U402" i="6" s="1"/>
  <c r="W402" i="6" s="1"/>
  <c r="X402" i="6" s="1"/>
  <c r="V402" i="6"/>
  <c r="T403" i="6"/>
  <c r="U403" i="6" l="1" a="1"/>
  <c r="U403" i="6" s="1"/>
  <c r="W403" i="6" s="1"/>
  <c r="X403" i="6" s="1"/>
  <c r="T404" i="6"/>
  <c r="V403" i="6"/>
  <c r="U404" i="6" l="1" a="1"/>
  <c r="U404" i="6" s="1"/>
  <c r="W404" i="6" s="1"/>
  <c r="X404" i="6" s="1"/>
  <c r="T405" i="6"/>
  <c r="V404" i="6"/>
  <c r="T406" i="6" l="1"/>
  <c r="U405" i="6" a="1"/>
  <c r="U405" i="6" s="1"/>
  <c r="W405" i="6" s="1"/>
  <c r="X405" i="6" s="1"/>
  <c r="V405" i="6"/>
  <c r="T407" i="6" l="1"/>
  <c r="U406" i="6" a="1"/>
  <c r="U406" i="6" s="1"/>
  <c r="W406" i="6" s="1"/>
  <c r="X406" i="6" s="1"/>
  <c r="V406" i="6"/>
  <c r="T408" i="6" l="1"/>
  <c r="U407" i="6" a="1"/>
  <c r="U407" i="6" s="1"/>
  <c r="W407" i="6" s="1"/>
  <c r="X407" i="6" s="1"/>
  <c r="V407" i="6"/>
  <c r="V408" i="6" l="1"/>
  <c r="U408" i="6" a="1"/>
  <c r="U408" i="6" s="1"/>
  <c r="W408" i="6" s="1"/>
  <c r="X408" i="6" s="1"/>
  <c r="T409" i="6"/>
  <c r="T410" i="6" l="1"/>
  <c r="U409" i="6" a="1"/>
  <c r="U409" i="6" s="1"/>
  <c r="W409" i="6" s="1"/>
  <c r="X409" i="6" s="1"/>
  <c r="V409" i="6"/>
  <c r="V410" i="6" l="1"/>
  <c r="T411" i="6"/>
  <c r="U410" i="6" a="1"/>
  <c r="U410" i="6" s="1"/>
  <c r="W410" i="6" s="1"/>
  <c r="X410" i="6" s="1"/>
  <c r="V411" i="6" l="1"/>
  <c r="T412" i="6"/>
  <c r="U411" i="6" a="1"/>
  <c r="U411" i="6" s="1"/>
  <c r="W411" i="6" s="1"/>
  <c r="X411" i="6" s="1"/>
  <c r="V412" i="6" l="1"/>
  <c r="T413" i="6"/>
  <c r="U412" i="6" a="1"/>
  <c r="U412" i="6" s="1"/>
  <c r="W412" i="6" s="1"/>
  <c r="X412" i="6" s="1"/>
  <c r="U413" i="6" l="1" a="1"/>
  <c r="U413" i="6" s="1"/>
  <c r="W413" i="6" s="1"/>
  <c r="X413" i="6" s="1"/>
  <c r="V413" i="6"/>
  <c r="T414" i="6"/>
  <c r="U414" i="6" l="1" a="1"/>
  <c r="U414" i="6" s="1"/>
  <c r="W414" i="6" s="1"/>
  <c r="X414" i="6" s="1"/>
  <c r="V414" i="6"/>
  <c r="T415" i="6"/>
  <c r="V415" i="6" l="1"/>
  <c r="T416" i="6"/>
  <c r="U415" i="6" a="1"/>
  <c r="U415" i="6" s="1"/>
  <c r="W415" i="6" s="1"/>
  <c r="X415" i="6" s="1"/>
  <c r="U416" i="6" l="1" a="1"/>
  <c r="U416" i="6" s="1"/>
  <c r="W416" i="6" s="1"/>
  <c r="X416" i="6" s="1"/>
  <c r="V416" i="6"/>
  <c r="T417" i="6"/>
  <c r="T418" i="6" l="1"/>
  <c r="V417" i="6"/>
  <c r="U417" i="6" a="1"/>
  <c r="U417" i="6" s="1"/>
  <c r="W417" i="6" s="1"/>
  <c r="X417" i="6" s="1"/>
  <c r="T419" i="6" l="1"/>
  <c r="U418" i="6" a="1"/>
  <c r="U418" i="6" s="1"/>
  <c r="W418" i="6" s="1"/>
  <c r="X418" i="6" s="1"/>
  <c r="V418" i="6"/>
  <c r="T420" i="6" l="1"/>
  <c r="U419" i="6" a="1"/>
  <c r="U419" i="6" s="1"/>
  <c r="W419" i="6" s="1"/>
  <c r="X419" i="6" s="1"/>
  <c r="V419" i="6"/>
  <c r="T421" i="6" l="1"/>
  <c r="U420" i="6" a="1"/>
  <c r="U420" i="6" s="1"/>
  <c r="W420" i="6" s="1"/>
  <c r="X420" i="6" s="1"/>
  <c r="V420" i="6"/>
  <c r="T422" i="6" l="1"/>
  <c r="V421" i="6"/>
  <c r="U421" i="6" a="1"/>
  <c r="U421" i="6" s="1"/>
  <c r="W421" i="6" s="1"/>
  <c r="X421" i="6" s="1"/>
  <c r="U422" i="6" l="1" a="1"/>
  <c r="U422" i="6" s="1"/>
  <c r="W422" i="6" s="1"/>
  <c r="X422" i="6" s="1"/>
  <c r="V422" i="6"/>
  <c r="T423" i="6"/>
  <c r="V423" i="6" l="1"/>
  <c r="T424" i="6"/>
  <c r="U423" i="6" a="1"/>
  <c r="U423" i="6" s="1"/>
  <c r="W423" i="6" s="1"/>
  <c r="X423" i="6" s="1"/>
  <c r="V424" i="6" l="1"/>
  <c r="U424" i="6" a="1"/>
  <c r="U424" i="6" s="1"/>
  <c r="W424" i="6" s="1"/>
  <c r="X424" i="6" s="1"/>
  <c r="T425" i="6"/>
  <c r="U425" i="6" l="1" a="1"/>
  <c r="U425" i="6" s="1"/>
  <c r="W425" i="6" s="1"/>
  <c r="X425" i="6" s="1"/>
  <c r="V425" i="6"/>
  <c r="T426" i="6"/>
  <c r="U426" i="6" l="1" a="1"/>
  <c r="U426" i="6" s="1"/>
  <c r="W426" i="6" s="1"/>
  <c r="X426" i="6" s="1"/>
  <c r="V426" i="6"/>
  <c r="T427" i="6"/>
  <c r="T428" i="6" l="1"/>
  <c r="V427" i="6"/>
  <c r="U427" i="6" a="1"/>
  <c r="U427" i="6" s="1"/>
  <c r="W427" i="6" s="1"/>
  <c r="X427" i="6" s="1"/>
  <c r="U428" i="6" l="1" a="1"/>
  <c r="U428" i="6" s="1"/>
  <c r="W428" i="6" s="1"/>
  <c r="X428" i="6" s="1"/>
  <c r="V428" i="6"/>
  <c r="T429" i="6"/>
  <c r="V429" i="6" l="1"/>
  <c r="U429" i="6" a="1"/>
  <c r="U429" i="6" s="1"/>
  <c r="W429" i="6" s="1"/>
  <c r="X429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<sst xmlns="http://schemas.openxmlformats.org/spreadsheetml/2006/main" count="135" uniqueCount="78">
  <si>
    <t>Coeficiente</t>
  </si>
  <si>
    <t>Fator aplicável</t>
  </si>
  <si>
    <t>Fonte:</t>
  </si>
  <si>
    <t>profundidade mínima</t>
  </si>
  <si>
    <r>
      <t>P</t>
    </r>
    <r>
      <rPr>
        <vertAlign val="subscript"/>
        <sz val="12"/>
        <rFont val="Arial Nova"/>
        <family val="2"/>
      </rPr>
      <t>mi</t>
    </r>
  </si>
  <si>
    <r>
      <t>P</t>
    </r>
    <r>
      <rPr>
        <vertAlign val="subscript"/>
        <sz val="12"/>
        <rFont val="Arial Nova"/>
        <family val="2"/>
      </rPr>
      <t>ma</t>
    </r>
  </si>
  <si>
    <t>profundidade máxima</t>
  </si>
  <si>
    <t>1ª</t>
  </si>
  <si>
    <t>2ª</t>
  </si>
  <si>
    <t>3ª</t>
  </si>
  <si>
    <t>4ª</t>
  </si>
  <si>
    <t>5ª</t>
  </si>
  <si>
    <r>
      <t xml:space="preserve">Admite-se que o fator de profundidade </t>
    </r>
    <r>
      <rPr>
        <i/>
        <sz val="12"/>
        <rFont val="Arial Nova"/>
        <family val="2"/>
      </rPr>
      <t>f</t>
    </r>
    <r>
      <rPr>
        <i/>
        <vertAlign val="subscript"/>
        <sz val="12"/>
        <rFont val="Arial Nova"/>
        <family val="2"/>
      </rPr>
      <t>p</t>
    </r>
    <r>
      <rPr>
        <sz val="12"/>
        <rFont val="Arial Nova"/>
        <family val="2"/>
      </rPr>
      <t xml:space="preserve"> é igual a 1,00</t>
    </r>
  </si>
  <si>
    <t>Cálculo</t>
  </si>
  <si>
    <t>1ª zona (residencial horizontal popular)</t>
  </si>
  <si>
    <t>2ª zona (residencial horizontal médio)</t>
  </si>
  <si>
    <t>3ª zona (residencial horizontal alto)</t>
  </si>
  <si>
    <t>não se aplica</t>
  </si>
  <si>
    <t>Grupo I: zonas de uso residencial horizontal</t>
  </si>
  <si>
    <t>4ª zona (incorporações padrão popular)</t>
  </si>
  <si>
    <t>5ª zona (incorporações padrão médio)</t>
  </si>
  <si>
    <t>6ª zona (incorporações padrão alto)</t>
  </si>
  <si>
    <t>Grupo II: zonas ocupação vertical (incorporação)</t>
  </si>
  <si>
    <t>Grupo III: zonas de uso comercial ou de serviços</t>
  </si>
  <si>
    <t>7ª zona (comercial padrão popular)</t>
  </si>
  <si>
    <t>8ª zona (comercial padrão médio)</t>
  </si>
  <si>
    <t>9ª zona (comercial padrão alto)</t>
  </si>
  <si>
    <t>Grupo IV: zonas industriais ou galpões</t>
  </si>
  <si>
    <t>10ª zona (industrial)</t>
  </si>
  <si>
    <t>11ª zona (galpões)</t>
  </si>
  <si>
    <t>Expoente</t>
  </si>
  <si>
    <t xml:space="preserve">Fator </t>
  </si>
  <si>
    <t>Resultado</t>
  </si>
  <si>
    <r>
      <t>P</t>
    </r>
    <r>
      <rPr>
        <i/>
        <vertAlign val="subscript"/>
        <sz val="12"/>
        <rFont val="Arial Nova"/>
        <family val="2"/>
      </rPr>
      <t>mi</t>
    </r>
  </si>
  <si>
    <r>
      <t>P</t>
    </r>
    <r>
      <rPr>
        <i/>
        <vertAlign val="subscript"/>
        <sz val="12"/>
        <rFont val="Arial Nova"/>
        <family val="2"/>
      </rPr>
      <t>ma</t>
    </r>
  </si>
  <si>
    <r>
      <t>P</t>
    </r>
    <r>
      <rPr>
        <i/>
        <vertAlign val="subscript"/>
        <sz val="12"/>
        <rFont val="Arial Nova"/>
        <family val="2"/>
      </rPr>
      <t>e</t>
    </r>
  </si>
  <si>
    <r>
      <t xml:space="preserve">Expoente </t>
    </r>
    <r>
      <rPr>
        <b/>
        <i/>
        <sz val="12"/>
        <rFont val="Arial Nova"/>
        <family val="2"/>
      </rPr>
      <t>p</t>
    </r>
    <r>
      <rPr>
        <b/>
        <sz val="12"/>
        <rFont val="Arial Nova"/>
        <family val="2"/>
      </rPr>
      <t>:</t>
    </r>
  </si>
  <si>
    <t>HIPÓTESES</t>
  </si>
  <si>
    <t>Profundidade real</t>
  </si>
  <si>
    <t>Coeficiente (desvalorização)</t>
  </si>
  <si>
    <t>Fórmula</t>
  </si>
  <si>
    <t>S</t>
  </si>
  <si>
    <t>área do terreno</t>
  </si>
  <si>
    <t>frente projetada</t>
  </si>
  <si>
    <r>
      <t>f</t>
    </r>
    <r>
      <rPr>
        <vertAlign val="subscript"/>
        <sz val="12"/>
        <rFont val="Arial Nova"/>
        <family val="2"/>
      </rPr>
      <t>p</t>
    </r>
  </si>
  <si>
    <t>THOFEHRN, Ragnar. Avaliação de terrenos : por fórmulas matemáticas. São Paulo: Pini, 2008, p. 42.</t>
  </si>
  <si>
    <t>Hipótese</t>
  </si>
  <si>
    <r>
      <t xml:space="preserve">Se a profundidade equivalente for inferior à </t>
    </r>
    <r>
      <rPr>
        <u/>
        <sz val="12"/>
        <rFont val="Arial Nova"/>
        <family val="2"/>
      </rPr>
      <t>metade da profundidade mínima</t>
    </r>
  </si>
  <si>
    <r>
      <t xml:space="preserve">Se a profundidade equivalente for </t>
    </r>
    <r>
      <rPr>
        <u/>
        <sz val="12"/>
        <rFont val="Arial Nova"/>
        <family val="2"/>
      </rPr>
      <t>inferior à mínima e estiver acima da metade da mesma (mínima)</t>
    </r>
  </si>
  <si>
    <r>
      <t xml:space="preserve">Se a profundidade equivalente for </t>
    </r>
    <r>
      <rPr>
        <u/>
        <sz val="12"/>
        <rFont val="Arial Nova"/>
        <family val="2"/>
      </rPr>
      <t>igual ou maior que a profundidade mínima e igual ou menor que a profundidade máxima</t>
    </r>
  </si>
  <si>
    <r>
      <t xml:space="preserve">Se a profundidade equivalente for </t>
    </r>
    <r>
      <rPr>
        <u/>
        <sz val="12"/>
        <rFont val="Arial Nova"/>
        <family val="2"/>
      </rPr>
      <t>superior à máxima e até o triplo da mesma (máxima)</t>
    </r>
  </si>
  <si>
    <r>
      <t xml:space="preserve">Se a profundidade equivalente for </t>
    </r>
    <r>
      <rPr>
        <u/>
        <sz val="12"/>
        <rFont val="Arial Nova"/>
        <family val="2"/>
      </rPr>
      <t>superior ao triplo da profundidade máxima</t>
    </r>
    <r>
      <rPr>
        <sz val="12"/>
        <rFont val="Arial Nova"/>
        <family val="2"/>
      </rPr>
      <t>, adota-se a equação acima, considerando: P</t>
    </r>
    <r>
      <rPr>
        <vertAlign val="subscript"/>
        <sz val="12"/>
        <rFont val="Arial Nova"/>
        <family val="2"/>
      </rPr>
      <t>e</t>
    </r>
    <r>
      <rPr>
        <sz val="12"/>
        <rFont val="Arial Nova"/>
        <family val="2"/>
      </rPr>
      <t xml:space="preserve"> = 3P</t>
    </r>
    <r>
      <rPr>
        <vertAlign val="subscript"/>
        <sz val="12"/>
        <rFont val="Arial Nova"/>
        <family val="2"/>
      </rPr>
      <t>ma</t>
    </r>
  </si>
  <si>
    <t>Tipo do imóvel</t>
  </si>
  <si>
    <t>Residencial horizontal popular</t>
  </si>
  <si>
    <t>Residencial horizontal médio</t>
  </si>
  <si>
    <t>Residencial horizontal alto</t>
  </si>
  <si>
    <t>Incorporações padrão popular</t>
  </si>
  <si>
    <t>Incorporações padrão médio</t>
  </si>
  <si>
    <t>Comercial padrão popular</t>
  </si>
  <si>
    <t>Comercial padrão médio</t>
  </si>
  <si>
    <t>Comercial padrão alto</t>
  </si>
  <si>
    <t>Industrial</t>
  </si>
  <si>
    <t>Galpões</t>
  </si>
  <si>
    <t>Incorporações padrão alto</t>
  </si>
  <si>
    <t>Nos cálculos acima, a partir do resultado foi calculado o fator, que deverá ser inserido na planilha de homogeneização dos itens da amostra.
O coeficiente foi calculado apenas para demonstrar qual foi o acréscimo de valor (valorização; percentual positivo) ou a perda de valor (desvalorização; percentual negativo) decorrente da profundidade do terreno.
Não se aplica o fator de profundidade nas zonas de ocupação vertical (incorporações), industrial e galpões.</t>
  </si>
  <si>
    <t>Paradigma</t>
  </si>
  <si>
    <t>profundidade do terreno avaliando</t>
  </si>
  <si>
    <t>Área</t>
  </si>
  <si>
    <t>Frente projetada</t>
  </si>
  <si>
    <t>Profundidade equivalente</t>
  </si>
  <si>
    <r>
      <t>p</t>
    </r>
    <r>
      <rPr>
        <vertAlign val="subscript"/>
        <sz val="12"/>
        <rFont val="Arial Nova"/>
        <family val="2"/>
      </rPr>
      <t>eq</t>
    </r>
  </si>
  <si>
    <t>Desvalorização</t>
  </si>
  <si>
    <t>INSTITUTO BRASILEIRO DE AVALIAÇÕES E PERÍCIAS DE ENGENHARIA DE SÃO PAULO. Norma para avaliação de imóveis urbanos IBAPE/SP:2011. Disponível em: &lt;https://www.ibape-sp.org.br/&gt;. Acesso em: 5 nov. 2024.</t>
  </si>
  <si>
    <t>profundidade equivalente</t>
  </si>
  <si>
    <r>
      <t>P</t>
    </r>
    <r>
      <rPr>
        <vertAlign val="subscript"/>
        <sz val="12"/>
        <color theme="0"/>
        <rFont val="Arial Nova"/>
        <family val="2"/>
      </rPr>
      <t>mi</t>
    </r>
  </si>
  <si>
    <r>
      <t>P</t>
    </r>
    <r>
      <rPr>
        <vertAlign val="subscript"/>
        <sz val="12"/>
        <color theme="0"/>
        <rFont val="Arial Nova"/>
        <family val="2"/>
      </rPr>
      <t>ma</t>
    </r>
  </si>
  <si>
    <r>
      <t>P</t>
    </r>
    <r>
      <rPr>
        <vertAlign val="subscript"/>
        <sz val="12"/>
        <color theme="0"/>
        <rFont val="Arial Nova"/>
        <family val="2"/>
      </rPr>
      <t>e</t>
    </r>
  </si>
  <si>
    <t>TERRENOS. FATORES DE HOMOGENEIZAÇÃO. PROFUNDIDADE ( fp 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</si>
</sst>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 ;[Red]\-#,##0.00\ "/>
    <numFmt numFmtId="165" formatCode="#,##0.00_ ;\-#,##0.00\ "/>
    <numFmt numFmtId="166" formatCode="#,##0.0000_ ;\-#,##0.0000\ "/>
    <numFmt numFmtId="167" formatCode="#,##0.000000_ ;\-#,##0.000000\ "/>
  </numFmts>
  <fonts count="18" x14ac:knownFonts="1">
    <font>
      <sz val="11"/>
      <color theme="1"/>
      <name val="Aptos"/>
      <family val="2"/>
    </font>
    <font>
      <sz val="11"/>
      <color theme="1"/>
      <name val="Aptos"/>
      <family val="2"/>
    </font>
    <font>
      <sz val="11"/>
      <color theme="1"/>
      <name val="Arial Nova"/>
      <family val="2"/>
    </font>
    <font>
      <b/>
      <sz val="12"/>
      <name val="Arial Nova"/>
      <family val="2"/>
    </font>
    <font>
      <sz val="12"/>
      <name val="Arial Nova"/>
      <family val="2"/>
    </font>
    <font>
      <i/>
      <sz val="12"/>
      <name val="Arial Nova"/>
      <family val="2"/>
    </font>
    <font>
      <vertAlign val="subscript"/>
      <sz val="12"/>
      <name val="Arial Nova"/>
      <family val="2"/>
    </font>
    <font>
      <i/>
      <vertAlign val="subscript"/>
      <sz val="12"/>
      <name val="Arial Nova"/>
      <family val="2"/>
    </font>
    <font>
      <b/>
      <i/>
      <sz val="12"/>
      <name val="Arial Nova"/>
      <family val="2"/>
    </font>
    <font>
      <u/>
      <sz val="12"/>
      <name val="Arial Nova"/>
      <family val="2"/>
    </font>
    <font>
      <b/>
      <sz val="11"/>
      <color theme="0"/>
      <name val="Aptos"/>
      <family val="2"/>
    </font>
    <font>
      <sz val="11"/>
      <color theme="0"/>
      <name val="Aptos"/>
      <family val="2"/>
    </font>
    <font>
      <sz val="12"/>
      <color theme="0"/>
      <name val="Arial Nova"/>
      <family val="2"/>
    </font>
    <font>
      <vertAlign val="subscript"/>
      <sz val="12"/>
      <color theme="0"/>
      <name val="Arial Nova"/>
      <family val="2"/>
    </font>
    <font>
      <sz val="11"/>
      <name val="Aptos"/>
      <family val="2"/>
    </font>
    <font>
      <sz val="11"/>
      <color rgb="FF000000"/>
      <name val="Aptos"/>
      <family val="2"/>
    </font>
    <font>
      <sz val="11"/>
      <color theme="1"/>
      <name val="Aptos"/>
      <family val="2"/>
    </font>
    <font>
      <b/>
      <sz val="12"/>
      <color theme="0"/>
      <name val="Arial Nova"/>
      <family val="2"/>
    </font>
  </fonts>
  <fills count="6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174C4C"/>
        <bgColor indexed="64"/>
      </patternFill>
    </fill>
    <fill>
      <patternFill patternType="solid">
        <fgColor rgb="FF165B5B"/>
        <bgColor indexed="64"/>
      </patternFill>
    </fill>
    <fill>
      <patternFill patternType="solid">
        <fgColor rgb="FF427574"/>
        <bgColor indexed="64"/>
      </patternFill>
    </fill>
    <fill>
      <patternFill patternType="solid">
        <fgColor rgb="FF688F8E"/>
        <bgColor indexed="64"/>
      </patternFill>
    </fill>
    <fill>
      <patternFill patternType="solid">
        <fgColor rgb="FF8CAAA9"/>
        <bgColor indexed="64"/>
      </patternFill>
    </fill>
    <fill>
      <patternFill patternType="solid">
        <fgColor rgb="FF13293B"/>
        <bgColor indexed="64"/>
      </patternFill>
    </fill>
    <fill>
      <patternFill patternType="solid">
        <fgColor rgb="FF12354F"/>
        <bgColor indexed="64"/>
      </patternFill>
    </fill>
    <fill>
      <patternFill patternType="solid">
        <fgColor rgb="FF054F77"/>
        <bgColor indexed="64"/>
      </patternFill>
    </fill>
    <fill>
      <patternFill patternType="solid">
        <fgColor rgb="FF40698D"/>
        <bgColor indexed="64"/>
      </patternFill>
    </fill>
    <fill>
      <patternFill patternType="solid">
        <fgColor rgb="FF8DA2B9"/>
        <bgColor indexed="64"/>
      </patternFill>
    </fill>
    <fill>
      <patternFill patternType="solid">
        <fgColor rgb="FFF5FAFF"/>
        <bgColor indexed="64"/>
      </patternFill>
    </fill>
    <fill>
      <patternFill patternType="solid">
        <fgColor rgb="FFFFED00"/>
        <bgColor indexed="64"/>
      </patternFill>
    </fill>
    <fill>
      <patternFill patternType="solid">
        <fgColor rgb="FFFFF04F"/>
        <bgColor indexed="64"/>
      </patternFill>
    </fill>
    <fill>
      <patternFill patternType="solid">
        <fgColor rgb="FFFFF277"/>
        <bgColor indexed="64"/>
      </patternFill>
    </fill>
    <fill>
      <patternFill patternType="solid">
        <fgColor rgb="FFFFF59B"/>
        <bgColor indexed="64"/>
      </patternFill>
    </fill>
    <fill>
      <patternFill patternType="solid">
        <fgColor rgb="FFFFF8BD"/>
        <bgColor indexed="64"/>
      </patternFill>
    </fill>
    <fill>
      <patternFill patternType="solid">
        <fgColor rgb="FF2A356A"/>
        <bgColor indexed="64"/>
      </patternFill>
    </fill>
    <fill>
      <patternFill patternType="solid">
        <fgColor rgb="FF3D7882"/>
        <bgColor indexed="64"/>
      </patternFill>
    </fill>
    <fill>
      <patternFill patternType="solid">
        <fgColor rgb="FF4998A5"/>
        <bgColor indexed="64"/>
      </patternFill>
    </fill>
    <fill>
      <patternFill patternType="solid">
        <fgColor rgb="FF56BACA"/>
        <bgColor indexed="64"/>
      </patternFill>
    </fill>
    <fill>
      <patternFill patternType="solid">
        <fgColor rgb="FF78C5D3"/>
        <bgColor indexed="64"/>
      </patternFill>
    </fill>
    <fill>
      <patternFill patternType="solid">
        <fgColor rgb="FF96D1DB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FBDB65"/>
        <bgColor indexed="64"/>
      </patternFill>
    </fill>
    <fill>
      <patternFill patternType="solid">
        <fgColor rgb="FF01426A"/>
        <bgColor indexed="64"/>
      </patternFill>
    </fill>
    <fill>
      <patternFill patternType="solid">
        <fgColor rgb="FF0067A0"/>
        <bgColor indexed="64"/>
      </patternFill>
    </fill>
    <fill>
      <patternFill patternType="solid">
        <fgColor rgb="FF007B5F"/>
        <bgColor indexed="64"/>
      </patternFill>
    </fill>
    <fill>
      <patternFill patternType="solid">
        <fgColor rgb="FF00B388"/>
        <bgColor indexed="64"/>
      </patternFill>
    </fill>
    <fill>
      <patternFill patternType="solid">
        <fgColor rgb="FF026842"/>
        <bgColor indexed="64"/>
      </patternFill>
    </fill>
    <fill>
      <patternFill patternType="solid">
        <fgColor rgb="FF3D805E"/>
        <bgColor indexed="64"/>
      </patternFill>
    </fill>
    <fill>
      <patternFill patternType="solid">
        <fgColor rgb="FF64997C"/>
        <bgColor indexed="64"/>
      </patternFill>
    </fill>
    <fill>
      <patternFill patternType="solid">
        <fgColor rgb="FF8BB29B"/>
        <bgColor indexed="64"/>
      </patternFill>
    </fill>
    <fill>
      <patternFill patternType="solid">
        <fgColor rgb="FFB1CBBC"/>
        <bgColor indexed="64"/>
      </patternFill>
    </fill>
    <fill>
      <patternFill patternType="solid">
        <fgColor rgb="FF293126"/>
        <bgColor indexed="64"/>
      </patternFill>
    </fill>
    <fill>
      <patternFill patternType="solid">
        <fgColor rgb="FF3B4836"/>
        <bgColor indexed="64"/>
      </patternFill>
    </fill>
    <fill>
      <patternFill patternType="solid">
        <fgColor rgb="FF4D6047"/>
        <bgColor indexed="64"/>
      </patternFill>
    </fill>
    <fill>
      <patternFill patternType="solid">
        <fgColor rgb="FF617A59"/>
        <bgColor indexed="64"/>
      </patternFill>
    </fill>
    <fill>
      <patternFill patternType="solid">
        <fgColor rgb="FF75946B"/>
        <bgColor indexed="64"/>
      </patternFill>
    </fill>
    <fill>
      <patternFill patternType="solid">
        <fgColor rgb="FF8BA582"/>
        <bgColor indexed="64"/>
      </patternFill>
    </fill>
    <fill>
      <patternFill patternType="solid">
        <fgColor rgb="FFA2B79A"/>
        <bgColor indexed="64"/>
      </patternFill>
    </fill>
    <fill>
      <patternFill patternType="solid">
        <fgColor rgb="FF292929"/>
        <bgColor indexed="64"/>
      </patternFill>
    </fill>
    <fill>
      <patternFill patternType="solid">
        <fgColor rgb="FF4E4E4E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A2A2A2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21372B"/>
        <bgColor indexed="64"/>
      </patternFill>
    </fill>
    <fill>
      <patternFill patternType="solid">
        <fgColor rgb="FF294837"/>
        <bgColor indexed="64"/>
      </patternFill>
    </fill>
    <fill>
      <patternFill patternType="solid">
        <fgColor rgb="FF325A45"/>
        <bgColor indexed="64"/>
      </patternFill>
    </fill>
    <fill>
      <patternFill patternType="solid">
        <fgColor rgb="FF3A6D52"/>
        <bgColor indexed="64"/>
      </patternFill>
    </fill>
    <fill>
      <patternFill patternType="solid">
        <fgColor rgb="FF5A846C"/>
        <bgColor indexed="64"/>
      </patternFill>
    </fill>
    <fill>
      <patternFill patternType="solid">
        <fgColor rgb="FF242721"/>
        <bgColor indexed="64"/>
      </patternFill>
    </fill>
    <fill>
      <patternFill patternType="solid">
        <fgColor rgb="FF3C4236"/>
        <bgColor indexed="64"/>
      </patternFill>
    </fill>
    <fill>
      <patternFill patternType="solid">
        <fgColor rgb="FF4F5847"/>
        <bgColor indexed="64"/>
      </patternFill>
    </fill>
    <fill>
      <patternFill patternType="solid">
        <fgColor rgb="FF636E59"/>
        <bgColor indexed="64"/>
      </patternFill>
    </fill>
    <fill>
      <patternFill patternType="solid">
        <fgColor rgb="FF8D9982"/>
        <bgColor indexed="64"/>
      </patternFill>
    </fill>
    <fill>
      <patternFill patternType="solid">
        <fgColor rgb="FFB9C1B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/>
      <bottom style="thin">
        <color indexed="64"/>
      </bottom>
      <diagonal/>
    </border>
  </borders>
  <cellStyleXfs count="66">
    <xf numFmtId="165" fontId="0" fillId="0" borderId="0">
      <alignment vertical="center"/>
      <protection hidden="1"/>
    </xf>
    <xf numFmtId="9" fontId="2" fillId="0" borderId="0" applyFont="0" applyFill="0" applyBorder="0" applyAlignment="0" applyProtection="0"/>
    <xf numFmtId="164" fontId="11" fillId="6" borderId="0">
      <protection hidden="1"/>
    </xf>
    <xf numFmtId="165" fontId="1" fillId="7" borderId="0" applyBorder="0" applyProtection="0">
      <alignment vertical="center"/>
    </xf>
    <xf numFmtId="164" fontId="11" fillId="8" borderId="0">
      <alignment horizontal="justify" vertical="center" wrapText="1"/>
      <protection hidden="1"/>
    </xf>
    <xf numFmtId="164" fontId="11" fillId="9" borderId="0">
      <alignment horizontal="justify" vertical="center" wrapText="1"/>
      <protection hidden="1"/>
    </xf>
    <xf numFmtId="164" fontId="11" fillId="10" borderId="0">
      <alignment horizontal="justify" vertical="center" wrapText="1"/>
      <protection locked="0" hidden="1"/>
    </xf>
    <xf numFmtId="165" fontId="14" fillId="11" borderId="0">
      <alignment horizontal="left" vertical="center"/>
      <protection locked="0" hidden="1"/>
    </xf>
    <xf numFmtId="165" fontId="14" fillId="12" borderId="0">
      <alignment horizontal="center" vertical="center" wrapText="1"/>
      <protection hidden="1"/>
    </xf>
    <xf numFmtId="165" fontId="11" fillId="13" borderId="0">
      <alignment vertical="center"/>
      <protection hidden="1"/>
    </xf>
    <xf numFmtId="165" fontId="11" fillId="14" borderId="0">
      <alignment vertical="center"/>
      <protection hidden="1"/>
    </xf>
    <xf numFmtId="165" fontId="11" fillId="15" borderId="0">
      <alignment vertical="center"/>
      <protection hidden="1"/>
    </xf>
    <xf numFmtId="165" fontId="11" fillId="16" borderId="0">
      <alignment vertical="center"/>
      <protection hidden="1"/>
    </xf>
    <xf numFmtId="165" fontId="14" fillId="17" borderId="0">
      <alignment horizontal="center" vertical="center"/>
      <protection hidden="1"/>
    </xf>
    <xf numFmtId="165" fontId="15" fillId="18" borderId="4">
      <alignment horizontal="justify" vertical="center" wrapText="1"/>
      <protection hidden="1"/>
    </xf>
    <xf numFmtId="164" fontId="14" fillId="19" borderId="0">
      <alignment horizontal="justify" vertical="center" wrapText="1"/>
      <protection hidden="1"/>
    </xf>
    <xf numFmtId="164" fontId="14" fillId="20" borderId="0">
      <alignment horizontal="justify" vertical="center" wrapText="1"/>
      <protection hidden="1"/>
    </xf>
    <xf numFmtId="164" fontId="14" fillId="21" borderId="0">
      <alignment horizontal="justify" vertical="center" wrapText="1"/>
      <protection locked="0" hidden="1"/>
    </xf>
    <xf numFmtId="165" fontId="14" fillId="22" borderId="0">
      <alignment horizontal="left" vertical="center"/>
      <protection locked="0" hidden="1"/>
    </xf>
    <xf numFmtId="165" fontId="14" fillId="23" borderId="0">
      <alignment horizontal="center" vertical="center" wrapText="1"/>
      <protection locked="0" hidden="1"/>
    </xf>
    <xf numFmtId="165" fontId="10" fillId="24" borderId="0">
      <alignment horizontal="center" vertical="center"/>
      <protection hidden="1"/>
    </xf>
    <xf numFmtId="164" fontId="11" fillId="25" borderId="0">
      <alignment horizontal="justify" vertical="center" wrapText="1"/>
      <protection hidden="1"/>
    </xf>
    <xf numFmtId="164" fontId="11" fillId="26" borderId="0">
      <alignment horizontal="justify" vertical="center" wrapText="1"/>
      <protection locked="0" hidden="1"/>
    </xf>
    <xf numFmtId="164" fontId="11" fillId="27" borderId="0">
      <alignment horizontal="justify" vertical="center" wrapText="1"/>
      <protection hidden="1"/>
    </xf>
    <xf numFmtId="165" fontId="14" fillId="28" borderId="0">
      <alignment horizontal="left" vertical="center"/>
      <protection locked="0" hidden="1"/>
    </xf>
    <xf numFmtId="165" fontId="14" fillId="29" borderId="0">
      <alignment horizontal="left" vertical="center" wrapText="1"/>
      <protection locked="0" hidden="1"/>
    </xf>
    <xf numFmtId="165" fontId="11" fillId="13" borderId="0">
      <alignment horizontal="justify" vertical="center" wrapText="1"/>
      <protection hidden="1"/>
    </xf>
    <xf numFmtId="165" fontId="11" fillId="14" borderId="0">
      <alignment horizontal="justify" vertical="center" wrapText="1"/>
      <protection locked="0" hidden="1"/>
    </xf>
    <xf numFmtId="165" fontId="11" fillId="15" borderId="0">
      <alignment horizontal="justify" vertical="center" wrapText="1"/>
      <protection hidden="1"/>
    </xf>
    <xf numFmtId="165" fontId="11" fillId="16" borderId="0">
      <alignment horizontal="left" vertical="center"/>
      <protection hidden="1"/>
    </xf>
    <xf numFmtId="165" fontId="14" fillId="17" borderId="0">
      <alignment horizontal="center" vertical="center" wrapText="1"/>
      <protection locked="0" hidden="1"/>
    </xf>
    <xf numFmtId="164" fontId="11" fillId="30" borderId="0">
      <alignment horizontal="justify" vertical="center"/>
      <protection hidden="1"/>
    </xf>
    <xf numFmtId="165" fontId="14" fillId="31" borderId="0">
      <alignment horizontal="justify" vertical="center" wrapText="1"/>
      <protection hidden="1"/>
    </xf>
    <xf numFmtId="165" fontId="14" fillId="32" borderId="0">
      <alignment horizontal="justify" vertical="center" wrapText="1"/>
      <protection hidden="1"/>
    </xf>
    <xf numFmtId="165" fontId="11" fillId="33" borderId="0">
      <alignment horizontal="justify" vertical="center" wrapText="1"/>
      <protection hidden="1"/>
    </xf>
    <xf numFmtId="165" fontId="11" fillId="34" borderId="0">
      <alignment horizontal="justify" vertical="center" wrapText="1"/>
      <protection hidden="1"/>
    </xf>
    <xf numFmtId="165" fontId="11" fillId="35" borderId="0">
      <alignment horizontal="justify" vertical="center" wrapText="1"/>
      <protection hidden="1"/>
    </xf>
    <xf numFmtId="165" fontId="11" fillId="36" borderId="0">
      <alignment horizontal="justify" vertical="center" wrapText="1"/>
      <protection hidden="1"/>
    </xf>
    <xf numFmtId="164" fontId="11" fillId="37" borderId="0">
      <alignment horizontal="justify" vertical="center" wrapText="1"/>
      <protection hidden="1"/>
    </xf>
    <xf numFmtId="164" fontId="11" fillId="38" borderId="0">
      <alignment horizontal="justify" vertical="center" wrapText="1"/>
      <protection hidden="1"/>
    </xf>
    <xf numFmtId="164" fontId="11" fillId="39" borderId="0">
      <alignment horizontal="justify" vertical="center" wrapText="1"/>
      <protection locked="0" hidden="1"/>
    </xf>
    <xf numFmtId="165" fontId="14" fillId="40" borderId="0">
      <alignment horizontal="left" vertical="center"/>
      <protection locked="0" hidden="1"/>
    </xf>
    <xf numFmtId="165" fontId="14" fillId="41" borderId="0">
      <alignment horizontal="left" vertical="center" wrapText="1"/>
      <protection locked="0" hidden="1"/>
    </xf>
    <xf numFmtId="165" fontId="11" fillId="42" borderId="0">
      <alignment horizontal="justify" vertical="center" wrapText="1"/>
      <protection hidden="1"/>
    </xf>
    <xf numFmtId="165" fontId="11" fillId="43" borderId="0">
      <alignment horizontal="justify" vertical="center" wrapText="1"/>
      <protection hidden="1"/>
    </xf>
    <xf numFmtId="165" fontId="11" fillId="44" borderId="0">
      <alignment horizontal="justify" vertical="center" wrapText="1"/>
      <protection hidden="1"/>
    </xf>
    <xf numFmtId="165" fontId="11" fillId="45" borderId="0">
      <alignment horizontal="justify" vertical="center" wrapText="1"/>
      <protection hidden="1"/>
    </xf>
    <xf numFmtId="165" fontId="14" fillId="46" borderId="0">
      <alignment horizontal="justify" vertical="center"/>
      <protection hidden="1"/>
    </xf>
    <xf numFmtId="165" fontId="14" fillId="47" borderId="0">
      <alignment horizontal="center" vertical="center" wrapText="1"/>
      <protection hidden="1"/>
    </xf>
    <xf numFmtId="165" fontId="14" fillId="48" borderId="0">
      <alignment horizontal="center" vertical="center" wrapText="1"/>
      <protection hidden="1"/>
    </xf>
    <xf numFmtId="164" fontId="11" fillId="49" borderId="0">
      <alignment horizontal="justify" vertical="center" wrapText="1"/>
      <protection hidden="1"/>
    </xf>
    <xf numFmtId="164" fontId="11" fillId="50" borderId="0">
      <alignment horizontal="justify" vertical="center" wrapText="1"/>
      <protection locked="0" hidden="1"/>
    </xf>
    <xf numFmtId="164" fontId="11" fillId="51" borderId="0">
      <alignment horizontal="justify" vertical="center" wrapText="1"/>
      <protection hidden="1"/>
    </xf>
    <xf numFmtId="165" fontId="16" fillId="52" borderId="0">
      <alignment horizontal="left" vertical="center"/>
      <protection locked="0" hidden="1"/>
    </xf>
    <xf numFmtId="165" fontId="14" fillId="53" borderId="0">
      <alignment horizontal="left" vertical="center" wrapText="1"/>
      <protection locked="0" hidden="1"/>
    </xf>
    <xf numFmtId="165" fontId="11" fillId="54" borderId="0">
      <alignment horizontal="justify" vertical="center" wrapText="1"/>
      <protection hidden="1"/>
    </xf>
    <xf numFmtId="165" fontId="11" fillId="55" borderId="0">
      <alignment horizontal="justify" vertical="center" wrapText="1"/>
      <protection hidden="1"/>
    </xf>
    <xf numFmtId="165" fontId="11" fillId="56" borderId="0">
      <alignment horizontal="justify" vertical="center" wrapText="1"/>
      <protection hidden="1"/>
    </xf>
    <xf numFmtId="165" fontId="11" fillId="57" borderId="0">
      <alignment horizontal="justify" vertical="center"/>
      <protection hidden="1"/>
    </xf>
    <xf numFmtId="165" fontId="11" fillId="58" borderId="0">
      <alignment horizontal="center" vertical="center" wrapText="1"/>
      <protection hidden="1"/>
    </xf>
    <xf numFmtId="165" fontId="11" fillId="59" borderId="0">
      <alignment horizontal="justify" vertical="center" wrapText="1"/>
      <protection hidden="1"/>
    </xf>
    <xf numFmtId="165" fontId="11" fillId="60" borderId="0">
      <alignment horizontal="justify" vertical="center" wrapText="1"/>
      <protection hidden="1"/>
    </xf>
    <xf numFmtId="165" fontId="11" fillId="61" borderId="0">
      <alignment horizontal="justify" vertical="center" wrapText="1"/>
      <protection hidden="1"/>
    </xf>
    <xf numFmtId="165" fontId="11" fillId="62" borderId="0">
      <alignment horizontal="justify" vertical="center" wrapText="1"/>
      <protection hidden="1"/>
    </xf>
    <xf numFmtId="165" fontId="14" fillId="63" borderId="0">
      <alignment horizontal="justify" vertical="center"/>
      <protection hidden="1"/>
    </xf>
    <xf numFmtId="165" fontId="14" fillId="64" borderId="0">
      <alignment horizontal="center" vertical="center" wrapText="1"/>
      <protection hidden="1"/>
    </xf>
  </cellStyleXfs>
  <cellXfs count="55">
    <xf numFmtId="165" fontId="0" fillId="0" borderId="0" xfId="0">
      <alignment vertical="center"/>
      <protection hidden="1"/>
    </xf>
    <xf numFmtId="165" fontId="4" fillId="0" borderId="0" xfId="0" applyNumberFormat="1" applyFont="1" applyAlignment="1" applyProtection="1">
      <alignment horizontal="right" vertical="center" wrapText="1" readingOrder="1"/>
      <protection hidden="1"/>
    </xf>
    <xf numFmtId="165" fontId="4" fillId="0" borderId="0" xfId="0" applyNumberFormat="1" applyFont="1" applyAlignment="1" applyProtection="1">
      <alignment horizontal="left" vertical="center" wrapText="1" readingOrder="1"/>
      <protection hidden="1"/>
    </xf>
    <xf numFmtId="165" fontId="4" fillId="0" borderId="0" xfId="0" applyNumberFormat="1" applyFont="1" applyAlignment="1" applyProtection="1">
      <alignment vertical="center" wrapText="1" readingOrder="1"/>
      <protection hidden="1"/>
    </xf>
    <xf numFmtId="165" fontId="4" fillId="0" borderId="1" xfId="0" applyNumberFormat="1" applyFont="1" applyBorder="1" applyAlignment="1" applyProtection="1">
      <alignment horizontal="center" vertical="center" wrapText="1" readingOrder="1"/>
      <protection hidden="1"/>
    </xf>
    <xf numFmtId="166" fontId="4" fillId="0" borderId="0" xfId="0" applyNumberFormat="1" applyFont="1" applyAlignment="1" applyProtection="1">
      <alignment horizontal="right" vertical="center" wrapText="1" readingOrder="1"/>
      <protection hidden="1"/>
    </xf>
    <xf numFmtId="10" fontId="4" fillId="0" borderId="0" xfId="1" applyNumberFormat="1" applyFont="1" applyBorder="1" applyAlignment="1" applyProtection="1">
      <alignment horizontal="right" vertical="center" wrapText="1" readingOrder="1"/>
      <protection hidden="1"/>
    </xf>
    <xf numFmtId="165" fontId="4" fillId="3" borderId="0" xfId="0" applyNumberFormat="1" applyFont="1" applyFill="1" applyAlignment="1" applyProtection="1">
      <alignment horizontal="center" vertical="center" wrapText="1" readingOrder="1"/>
      <protection hidden="1"/>
    </xf>
    <xf numFmtId="165" fontId="3" fillId="3" borderId="0" xfId="0" applyNumberFormat="1" applyFont="1" applyFill="1" applyAlignment="1" applyProtection="1">
      <alignment horizontal="center" vertical="center" wrapText="1" readingOrder="1"/>
      <protection hidden="1"/>
    </xf>
    <xf numFmtId="165" fontId="4" fillId="0" borderId="0" xfId="0" applyNumberFormat="1" applyFont="1" applyAlignment="1" applyProtection="1">
      <alignment horizontal="center" vertical="center" wrapText="1" readingOrder="1"/>
      <protection hidden="1"/>
    </xf>
    <xf numFmtId="165" fontId="4" fillId="3" borderId="0" xfId="0" applyNumberFormat="1" applyFont="1" applyFill="1" applyAlignment="1" applyProtection="1">
      <alignment horizontal="right" vertical="center" wrapText="1" readingOrder="1"/>
      <protection hidden="1"/>
    </xf>
    <xf numFmtId="165" fontId="3" fillId="0" borderId="0" xfId="0" applyNumberFormat="1" applyFont="1" applyAlignment="1" applyProtection="1">
      <alignment horizontal="right" vertical="center" wrapText="1" readingOrder="1"/>
      <protection hidden="1"/>
    </xf>
    <xf numFmtId="165" fontId="5" fillId="0" borderId="2" xfId="0" applyNumberFormat="1" applyFont="1" applyBorder="1" applyAlignment="1" applyProtection="1">
      <alignment horizontal="right" vertical="center" wrapText="1" readingOrder="1"/>
      <protection hidden="1"/>
    </xf>
    <xf numFmtId="165" fontId="5" fillId="0" borderId="1" xfId="0" applyNumberFormat="1" applyFont="1" applyBorder="1" applyAlignment="1" applyProtection="1">
      <alignment horizontal="right" vertical="center" wrapText="1" readingOrder="1"/>
      <protection hidden="1"/>
    </xf>
    <xf numFmtId="165" fontId="4" fillId="0" borderId="3" xfId="0" applyNumberFormat="1" applyFont="1" applyBorder="1" applyAlignment="1" applyProtection="1">
      <alignment horizontal="right" vertical="center" wrapText="1" readingOrder="1"/>
      <protection hidden="1"/>
    </xf>
    <xf numFmtId="165" fontId="4" fillId="0" borderId="2" xfId="0" applyNumberFormat="1" applyFont="1" applyBorder="1" applyAlignment="1" applyProtection="1">
      <alignment horizontal="center" vertical="center" wrapText="1" readingOrder="1"/>
      <protection hidden="1"/>
    </xf>
    <xf numFmtId="165" fontId="4" fillId="0" borderId="2" xfId="0" applyNumberFormat="1" applyFont="1" applyBorder="1" applyAlignment="1" applyProtection="1">
      <alignment horizontal="left" vertical="center" wrapText="1" readingOrder="1"/>
      <protection hidden="1"/>
    </xf>
    <xf numFmtId="165" fontId="4" fillId="4" borderId="2" xfId="0" applyNumberFormat="1" applyFont="1" applyFill="1" applyBorder="1" applyAlignment="1" applyProtection="1">
      <alignment horizontal="right" vertical="center" wrapText="1" readingOrder="1"/>
      <protection locked="0"/>
    </xf>
    <xf numFmtId="165" fontId="4" fillId="4" borderId="1" xfId="0" applyNumberFormat="1" applyFont="1" applyFill="1" applyBorder="1" applyAlignment="1" applyProtection="1">
      <alignment horizontal="right" vertical="center" wrapText="1" readingOrder="1"/>
      <protection locked="0"/>
    </xf>
    <xf numFmtId="165" fontId="4" fillId="0" borderId="2" xfId="0" applyNumberFormat="1" applyFont="1" applyBorder="1" applyAlignment="1" applyProtection="1">
      <alignment horizontal="right" vertical="center" wrapText="1" readingOrder="1"/>
      <protection hidden="1"/>
    </xf>
    <xf numFmtId="165" fontId="4" fillId="0" borderId="1" xfId="0" applyNumberFormat="1" applyFont="1" applyBorder="1" applyAlignment="1" applyProtection="1">
      <alignment horizontal="right" vertical="center" wrapText="1" readingOrder="1"/>
      <protection hidden="1"/>
    </xf>
    <xf numFmtId="165" fontId="5" fillId="0" borderId="2" xfId="0" applyNumberFormat="1" applyFont="1" applyBorder="1" applyAlignment="1" applyProtection="1">
      <alignment horizontal="left" vertical="center" wrapText="1" readingOrder="1"/>
      <protection hidden="1"/>
    </xf>
    <xf numFmtId="10" fontId="5" fillId="0" borderId="2" xfId="1" applyNumberFormat="1" applyFont="1" applyBorder="1" applyAlignment="1" applyProtection="1">
      <alignment horizontal="right" vertical="center" wrapText="1" readingOrder="1"/>
      <protection hidden="1"/>
    </xf>
    <xf numFmtId="165" fontId="3" fillId="5" borderId="2" xfId="0" applyNumberFormat="1" applyFont="1" applyFill="1" applyBorder="1" applyAlignment="1" applyProtection="1">
      <alignment horizontal="left" vertical="center" wrapText="1" readingOrder="1"/>
      <protection hidden="1"/>
    </xf>
    <xf numFmtId="166" fontId="3" fillId="5" borderId="2" xfId="0" applyNumberFormat="1" applyFont="1" applyFill="1" applyBorder="1" applyAlignment="1" applyProtection="1">
      <alignment horizontal="right" vertical="center" wrapText="1" readingOrder="1"/>
      <protection hidden="1"/>
    </xf>
    <xf numFmtId="165" fontId="5" fillId="0" borderId="0" xfId="0" applyNumberFormat="1" applyFont="1" applyAlignment="1" applyProtection="1">
      <alignment horizontal="center" vertical="center" wrapText="1" readingOrder="1"/>
      <protection hidden="1"/>
    </xf>
    <xf numFmtId="165" fontId="4" fillId="0" borderId="0" xfId="0" applyNumberFormat="1" applyFont="1" applyAlignment="1" applyProtection="1">
      <alignment vertical="center" wrapText="1" readingOrder="1"/>
      <protection hidden="1"/>
    </xf>
    <xf numFmtId="165" fontId="4" fillId="0" borderId="2" xfId="0" applyNumberFormat="1" applyFont="1" applyBorder="1" applyAlignment="1" applyProtection="1">
      <alignment horizontal="left" vertical="center" wrapText="1" readingOrder="1"/>
      <protection hidden="1"/>
    </xf>
    <xf numFmtId="165" fontId="4" fillId="0" borderId="1" xfId="0" applyNumberFormat="1" applyFont="1" applyBorder="1" applyAlignment="1" applyProtection="1">
      <alignment horizontal="left" vertical="center" wrapText="1" readingOrder="1"/>
      <protection hidden="1"/>
    </xf>
    <xf numFmtId="165" fontId="4" fillId="0" borderId="0" xfId="0" applyNumberFormat="1" applyFont="1" applyAlignment="1" applyProtection="1">
      <alignment horizontal="justify" vertical="center" wrapText="1" readingOrder="1"/>
      <protection hidden="1"/>
    </xf>
    <xf numFmtId="165" fontId="4" fillId="0" borderId="0" xfId="0" applyNumberFormat="1" applyFont="1" applyAlignment="1" applyProtection="1">
      <alignment horizontal="center" vertical="center" wrapText="1" readingOrder="1"/>
      <protection hidden="1"/>
    </xf>
    <xf numFmtId="165" fontId="4" fillId="0" borderId="0" xfId="0" applyNumberFormat="1" applyFont="1" applyAlignment="1" applyProtection="1">
      <alignment horizontal="left" vertical="center" wrapText="1" readingOrder="1"/>
      <protection hidden="1"/>
    </xf>
    <xf numFmtId="165" fontId="3" fillId="2" borderId="0" xfId="0" applyNumberFormat="1" applyFont="1" applyFill="1" applyAlignment="1" applyProtection="1">
      <alignment horizontal="left" vertical="center" wrapText="1" readingOrder="1"/>
      <protection hidden="1"/>
    </xf>
    <xf numFmtId="165" fontId="3" fillId="0" borderId="3" xfId="0" applyNumberFormat="1" applyFont="1" applyBorder="1" applyAlignment="1" applyProtection="1">
      <alignment horizontal="left" vertical="center" wrapText="1" readingOrder="1"/>
      <protection hidden="1"/>
    </xf>
    <xf numFmtId="165" fontId="4" fillId="0" borderId="0" xfId="0" applyNumberFormat="1" applyFont="1" applyAlignment="1" applyProtection="1">
      <alignment horizontal="center" vertical="center" textRotation="90" wrapText="1" readingOrder="1"/>
      <protection hidden="1"/>
    </xf>
    <xf numFmtId="165" fontId="12" fillId="3" borderId="0" xfId="0" applyNumberFormat="1" applyFont="1" applyFill="1" applyAlignment="1" applyProtection="1">
      <alignment horizontal="center" vertical="center" wrapText="1" readingOrder="1"/>
      <protection hidden="1"/>
    </xf>
    <xf numFmtId="165" fontId="12" fillId="0" borderId="0" xfId="0" applyNumberFormat="1" applyFont="1" applyAlignment="1" applyProtection="1">
      <alignment horizontal="left" vertical="center" wrapText="1" readingOrder="1"/>
      <protection hidden="1"/>
    </xf>
    <xf numFmtId="165" fontId="12" fillId="0" borderId="0" xfId="0" applyNumberFormat="1" applyFont="1" applyAlignment="1" applyProtection="1">
      <alignment horizontal="right" vertical="center" wrapText="1" readingOrder="1"/>
      <protection hidden="1"/>
    </xf>
    <xf numFmtId="165" fontId="12" fillId="0" borderId="0" xfId="0" applyNumberFormat="1" applyFont="1" applyAlignment="1" applyProtection="1">
      <alignment horizontal="center" vertical="center" wrapText="1" readingOrder="1"/>
      <protection hidden="1"/>
    </xf>
    <xf numFmtId="166" fontId="12" fillId="0" borderId="0" xfId="0" applyNumberFormat="1" applyFont="1" applyAlignment="1" applyProtection="1">
      <alignment horizontal="right" vertical="center" wrapText="1" readingOrder="1"/>
      <protection hidden="1"/>
    </xf>
    <xf numFmtId="10" fontId="12" fillId="0" borderId="0" xfId="1" applyNumberFormat="1" applyFont="1" applyBorder="1" applyAlignment="1" applyProtection="1">
      <alignment horizontal="right" vertical="center" wrapText="1" readingOrder="1"/>
      <protection hidden="1"/>
    </xf>
    <xf numFmtId="10" fontId="12" fillId="0" borderId="0" xfId="1" applyNumberFormat="1" applyFont="1" applyFill="1" applyBorder="1" applyAlignment="1" applyProtection="1">
      <alignment horizontal="right" vertical="center" wrapText="1" readingOrder="1"/>
      <protection hidden="1"/>
    </xf>
    <xf numFmtId="165" fontId="4" fillId="0" borderId="2" xfId="0" applyNumberFormat="1" applyFont="1" applyBorder="1" applyAlignment="1" applyProtection="1">
      <alignment horizontal="right" vertical="center" wrapText="1" readingOrder="1"/>
      <protection locked="0"/>
    </xf>
    <xf numFmtId="165" fontId="4" fillId="0" borderId="1" xfId="0" applyNumberFormat="1" applyFont="1" applyBorder="1" applyAlignment="1" applyProtection="1">
      <alignment horizontal="right" vertical="center" wrapText="1" readingOrder="1"/>
      <protection locked="0"/>
    </xf>
    <xf numFmtId="165" fontId="4" fillId="0" borderId="4" xfId="0" applyNumberFormat="1" applyFont="1" applyBorder="1" applyAlignment="1" applyProtection="1">
      <alignment horizontal="left" vertical="center" wrapText="1" readingOrder="1"/>
      <protection hidden="1"/>
    </xf>
    <xf numFmtId="166" fontId="4" fillId="0" borderId="4" xfId="0" applyNumberFormat="1" applyFont="1" applyBorder="1" applyAlignment="1" applyProtection="1">
      <alignment horizontal="right" vertical="center" wrapText="1" readingOrder="1"/>
      <protection hidden="1"/>
    </xf>
    <xf numFmtId="165" fontId="10" fillId="42" borderId="0" xfId="43" applyFont="1">
      <alignment horizontal="justify" vertical="center" wrapText="1"/>
      <protection hidden="1"/>
    </xf>
    <xf numFmtId="165" fontId="12" fillId="0" borderId="0" xfId="0" applyNumberFormat="1" applyFont="1" applyAlignment="1" applyProtection="1">
      <alignment vertical="center" wrapText="1" readingOrder="1"/>
      <protection hidden="1"/>
    </xf>
    <xf numFmtId="165" fontId="17" fillId="2" borderId="0" xfId="0" applyNumberFormat="1" applyFont="1" applyFill="1" applyAlignment="1" applyProtection="1">
      <alignment horizontal="left" vertical="center" wrapText="1" readingOrder="1"/>
      <protection hidden="1"/>
    </xf>
    <xf numFmtId="165" fontId="17" fillId="2" borderId="0" xfId="0" applyNumberFormat="1" applyFont="1" applyFill="1" applyBorder="1" applyAlignment="1" applyProtection="1">
      <alignment horizontal="left" vertical="center" wrapText="1" readingOrder="1"/>
      <protection hidden="1"/>
    </xf>
    <xf numFmtId="165" fontId="12" fillId="3" borderId="0" xfId="0" applyNumberFormat="1" applyFont="1" applyFill="1" applyAlignment="1" applyProtection="1">
      <alignment horizontal="right" vertical="center" wrapText="1" readingOrder="1"/>
      <protection hidden="1"/>
    </xf>
    <xf numFmtId="165" fontId="12" fillId="2" borderId="0" xfId="0" applyNumberFormat="1" applyFont="1" applyFill="1" applyAlignment="1" applyProtection="1">
      <alignment horizontal="center" vertical="center" wrapText="1" readingOrder="1"/>
      <protection hidden="1"/>
    </xf>
    <xf numFmtId="167" fontId="12" fillId="0" borderId="0" xfId="0" applyNumberFormat="1" applyFont="1" applyAlignment="1" applyProtection="1">
      <alignment horizontal="right" vertical="center" wrapText="1" readingOrder="1"/>
      <protection hidden="1"/>
    </xf>
    <xf numFmtId="165" fontId="14" fillId="42" borderId="0" xfId="43" applyFont="1">
      <alignment horizontal="justify" vertical="center" wrapText="1"/>
      <protection hidden="1"/>
    </xf>
    <xf numFmtId="165" fontId="14" fillId="0" borderId="0" xfId="43" applyFont="1" applyFill="1">
      <alignment horizontal="justify" vertical="center" wrapText="1"/>
      <protection hidden="1"/>
    </xf>
  </cellXfs>
  <cellStyles count="66">
    <cellStyle name="40% - Ênfase6" xfId="3" builtinId="51" customBuiltin="1"/>
    <cellStyle name="APT1" xfId="4" xr:uid="{C6E6230E-1B9C-475D-918D-D24C565BA470}"/>
    <cellStyle name="APT2" xfId="5" xr:uid="{28D02C2C-F590-4708-8399-AA9CB9D0F291}"/>
    <cellStyle name="APT3" xfId="6" xr:uid="{BB97739B-1A53-4241-A134-F1D57D1F8425}"/>
    <cellStyle name="APT4" xfId="7" xr:uid="{A04CC1BA-B63E-4AF6-BD8E-20B278F2E4C7}"/>
    <cellStyle name="APT5" xfId="8" xr:uid="{672AACD4-6473-4D5F-A0BB-BA1955A7C339}"/>
    <cellStyle name="AZUL1" xfId="9" xr:uid="{43C0322D-A5DF-4400-950E-79230756A2E9}"/>
    <cellStyle name="AZUL2" xfId="10" xr:uid="{04926593-6A26-4273-A2E4-0DC940C84FC5}"/>
    <cellStyle name="AZUL3" xfId="11" xr:uid="{90F28285-401E-4B6B-A529-10E8ACC00201}"/>
    <cellStyle name="AZUL4" xfId="12" xr:uid="{7D03A4C7-7BE3-49D9-A95A-2103F17D7E13}"/>
    <cellStyle name="AZUL5" xfId="13" xr:uid="{DBAEDF98-26E0-4DBA-9C76-1404CCFC0118}"/>
    <cellStyle name="CLARO1" xfId="14" xr:uid="{32A2EFCF-7F19-44EF-BE34-DE8B123D95A0}"/>
    <cellStyle name="COMERCIAL1" xfId="15" xr:uid="{BD338B38-DD92-44CB-AFB6-02F28D346F95}"/>
    <cellStyle name="COMERCIAL2" xfId="16" xr:uid="{EC13BCA3-1D02-401E-BF43-31B71B8A2A5C}"/>
    <cellStyle name="COMERCIAL3" xfId="17" xr:uid="{5CC02885-DC6F-48EF-95EF-808BAC574A2E}"/>
    <cellStyle name="COMERCIAL4" xfId="18" xr:uid="{3EDA60A2-BB34-41FF-88E6-4884DB0C3C9E}"/>
    <cellStyle name="COMERCIAL5" xfId="19" xr:uid="{99F068BE-49F4-40F0-B231-03EBD0B3E9EF}"/>
    <cellStyle name="Ênfase6" xfId="2" builtinId="49" customBuiltin="1"/>
    <cellStyle name="ESCURO1" xfId="20" xr:uid="{914D1592-E94B-42A5-90E2-EB3CEEF4D645}"/>
    <cellStyle name="ESTILO1" xfId="21" xr:uid="{9BAB0C15-1DE7-474D-B7B3-2EA022E3629C}"/>
    <cellStyle name="ESTILO2" xfId="22" xr:uid="{A8A027BD-B39D-4E3E-8ED3-A4B686D6913D}"/>
    <cellStyle name="ESTILO3" xfId="23" xr:uid="{03517B2B-CFF4-475E-8FE9-3C1248889113}"/>
    <cellStyle name="ESTILO4" xfId="24" xr:uid="{28F70AEA-577D-4D7E-AA46-2ACDE7E56515}"/>
    <cellStyle name="ESTILO5" xfId="25" xr:uid="{1696E26D-9E3B-454F-BCC4-733569DD10D3}"/>
    <cellStyle name="FORTE1" xfId="26" xr:uid="{8B7170C1-5A3E-4CFA-9081-6C957A9175D0}"/>
    <cellStyle name="FORTE2" xfId="27" xr:uid="{57F22638-496F-46FD-AE0D-599406E9C16A}"/>
    <cellStyle name="FORTE3" xfId="28" xr:uid="{F1B2441F-8A9C-4916-A942-0B35AE4E411E}"/>
    <cellStyle name="FORTE4" xfId="29" xr:uid="{AFFBCA43-0051-4EC6-BF82-45C06D77FED4}"/>
    <cellStyle name="FORTE5" xfId="30" xr:uid="{F5B0126E-954D-4F14-93AF-DA6DDFADA82E}"/>
    <cellStyle name="Inverso" xfId="31" xr:uid="{9906DBA2-D7FF-4CA2-BE97-BDC08BB9AB84}"/>
    <cellStyle name="JTAMARELO 1" xfId="32" xr:uid="{6CC16D76-89AE-460F-9C19-B1D10C3A1E78}"/>
    <cellStyle name="JTAMARELO 2" xfId="33" xr:uid="{9B19901C-43A9-4DB3-8138-71EB6EC1AA53}"/>
    <cellStyle name="JTAZUL 1" xfId="34" xr:uid="{08F49275-3497-4EE1-B5F0-4C69DFC68A15}"/>
    <cellStyle name="JTAZUL 2" xfId="35" xr:uid="{9A33E43E-C6FF-43AA-BB67-1BF73BB3FC98}"/>
    <cellStyle name="JTVERDE 1" xfId="36" xr:uid="{85408CFB-80DE-4FFC-A3CB-725BCF2C61C0}"/>
    <cellStyle name="JTVERDE 2" xfId="37" xr:uid="{7DF9BA33-CBB0-4D26-A8C6-FBCD2CD4A8DE}"/>
    <cellStyle name="LINHA1" xfId="38" xr:uid="{F9CC52B0-86BA-40B9-B2AE-ECCCF81FA1D9}"/>
    <cellStyle name="LINHA2" xfId="39" xr:uid="{25C593E5-878A-4157-9DA0-D13A32C3AFD8}"/>
    <cellStyle name="LINHA3" xfId="40" xr:uid="{21FB43DC-1057-4222-88DD-C4EA9AFB349A}"/>
    <cellStyle name="LINHA4" xfId="41" xr:uid="{82DEC768-6DAB-47AF-B44F-1C03CCBC0C8A}"/>
    <cellStyle name="LINHA5" xfId="42" xr:uid="{5082BF13-B340-499F-8B8B-8A6ED2BC5CB6}"/>
    <cellStyle name="Normal" xfId="0" builtinId="0" customBuiltin="1"/>
    <cellStyle name="Porcentagem" xfId="1" builtinId="5"/>
    <cellStyle name="RESEDA" xfId="43" xr:uid="{AC4BBFE8-84D2-4446-A87B-3162960C8951}"/>
    <cellStyle name="RESEDA1" xfId="44" xr:uid="{6EAB2429-4F56-4963-ABC7-8F8236581CCC}"/>
    <cellStyle name="RESEDA2" xfId="45" xr:uid="{460DCD53-C9D9-4D16-A701-558A1519E68F}"/>
    <cellStyle name="RESEDA3" xfId="46" xr:uid="{4D339963-9EB2-4A82-9E0F-70A024B5C26B}"/>
    <cellStyle name="RESEDA4" xfId="47" xr:uid="{22861E23-B98C-4189-8B91-98828BFC96F6}"/>
    <cellStyle name="RESEDA5" xfId="48" xr:uid="{E8E73BF0-0431-46B8-8F42-F6C2631C2B0C}"/>
    <cellStyle name="RESEDA6" xfId="49" xr:uid="{9E37D839-3B89-4953-B54B-12433E0A142D}"/>
    <cellStyle name="RESID1" xfId="50" xr:uid="{9DBA9B07-3B28-42D8-A34E-9C1AFC0282F7}"/>
    <cellStyle name="RESID2" xfId="51" xr:uid="{CBCEEABE-C7BF-4B40-B9BE-226838807AFB}"/>
    <cellStyle name="RESID3" xfId="52" xr:uid="{4731BA90-CFB0-4C6A-BD9B-577C1443A4FD}"/>
    <cellStyle name="RESID4" xfId="53" xr:uid="{7F000EC8-C3A9-4BA9-ADC2-8E12BBC0A3B8}"/>
    <cellStyle name="RESID5" xfId="54" xr:uid="{8BDC4871-A248-4A4B-9FBC-F19E887D5B63}"/>
    <cellStyle name="RURAL1" xfId="55" xr:uid="{8A79DE19-B0C7-41C0-992D-84FACCC8B542}"/>
    <cellStyle name="RURAL2" xfId="56" xr:uid="{463A274C-F9AA-4B74-A67D-0ACC296B8851}"/>
    <cellStyle name="RURAL3" xfId="57" xr:uid="{C623FF43-7CBC-4099-B8D7-5FD136B18989}"/>
    <cellStyle name="RURAL4" xfId="58" xr:uid="{053D155F-B9AC-4FC9-B73E-F2079C6E2A4A}"/>
    <cellStyle name="RURAL5" xfId="59" xr:uid="{AA1B56F3-7DA4-4987-88C2-11EAA75826F7}"/>
    <cellStyle name="VERDE" xfId="60" xr:uid="{F5A69DBB-95D2-4AAE-841E-855B881D03CD}"/>
    <cellStyle name="VERDE1" xfId="61" xr:uid="{073C8FA6-5426-43FA-B723-80D7F76D5D8F}"/>
    <cellStyle name="VERDE2" xfId="62" xr:uid="{6113D54F-78BD-488C-9893-96CE3228D628}"/>
    <cellStyle name="VERDE3" xfId="63" xr:uid="{AE373C18-534A-4D69-9E21-22D1323AD479}"/>
    <cellStyle name="VERDE4" xfId="64" xr:uid="{82BECE86-2C53-42CF-87B7-1CE0818C99D6}"/>
    <cellStyle name="VERDE5" xfId="65" xr:uid="{E9B9AF67-49CB-4D13-8012-F61CB939B593}"/>
  </cellStyles>
  <dxfs count="0"/>
  <tableStyles count="0" defaultTableStyle="TableStyleMedium2" defaultPivotStyle="PivotStyleLight16"/>
  <colors>
    <mruColors>
      <color rgb="FF0000FF"/>
      <color rgb="FFFEFEFE"/>
      <color rgb="FF1C2628"/>
      <color rgb="FF3C3F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PROFUNDIDADE!$W$299</c:f>
              <c:strCache>
                <c:ptCount val="1"/>
                <c:pt idx="0">
                  <c:v>Fator aplicável</c:v>
                </c:pt>
              </c:strCache>
            </c:strRef>
          </c:tx>
          <c:spPr>
            <a:solidFill>
              <a:srgbClr val="0000FF"/>
            </a:solidFill>
            <a:ln>
              <a:noFill/>
            </a:ln>
            <a:effectLst/>
          </c:spPr>
          <c:invertIfNegative val="0"/>
          <c:cat>
            <c:numRef>
              <c:f>PROFUNDIDADE!$V$300:$V$559</c:f>
              <c:numCache>
                <c:formatCode>#,##0.000000_ ;\-#,##0.000000\ </c:formatCode>
                <c:ptCount val="2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</c:numCache>
            </c:numRef>
          </c:cat>
          <c:val>
            <c:numRef>
              <c:f>PROFUNDIDADE!$W$300:$W$428</c:f>
              <c:numCache>
                <c:formatCode>#,##0.000000_ ;\-#,##0.000000\ </c:formatCode>
                <c:ptCount val="129"/>
                <c:pt idx="0">
                  <c:v>0.70710678118654746</c:v>
                </c:pt>
                <c:pt idx="1">
                  <c:v>0.70710678118654746</c:v>
                </c:pt>
                <c:pt idx="2">
                  <c:v>0.70710678118654746</c:v>
                </c:pt>
                <c:pt idx="3">
                  <c:v>0.70710678118654746</c:v>
                </c:pt>
                <c:pt idx="4">
                  <c:v>0.70710678118654746</c:v>
                </c:pt>
                <c:pt idx="5">
                  <c:v>0.70710678118654746</c:v>
                </c:pt>
                <c:pt idx="6">
                  <c:v>0.76376261582597338</c:v>
                </c:pt>
                <c:pt idx="7">
                  <c:v>0.81649658092772615</c:v>
                </c:pt>
                <c:pt idx="8">
                  <c:v>0.86602540378443871</c:v>
                </c:pt>
                <c:pt idx="9">
                  <c:v>0.9128709291752769</c:v>
                </c:pt>
                <c:pt idx="10">
                  <c:v>0.9574271077563381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0.99961148047731307</c:v>
                </c:pt>
                <c:pt idx="36">
                  <c:v>0.99851878514374448</c:v>
                </c:pt>
                <c:pt idx="37">
                  <c:v>0.99681959499505735</c:v>
                </c:pt>
                <c:pt idx="38">
                  <c:v>0.99459804445449673</c:v>
                </c:pt>
                <c:pt idx="39">
                  <c:v>0.99192679333668565</c:v>
                </c:pt>
                <c:pt idx="40">
                  <c:v>0.98886874663801871</c:v>
                </c:pt>
                <c:pt idx="41">
                  <c:v>0.98547848819587947</c:v>
                </c:pt>
                <c:pt idx="42">
                  <c:v>0.9818034807248962</c:v>
                </c:pt>
                <c:pt idx="43">
                  <c:v>0.97788507420778648</c:v>
                </c:pt>
                <c:pt idx="44">
                  <c:v>0.97375935637515487</c:v>
                </c:pt>
                <c:pt idx="45">
                  <c:v>0.96945787251902427</c:v>
                </c:pt>
                <c:pt idx="46">
                  <c:v>0.96500823674792124</c:v>
                </c:pt>
                <c:pt idx="47">
                  <c:v>0.96043465270394934</c:v>
                </c:pt>
                <c:pt idx="48">
                  <c:v>0.95575835849386181</c:v>
                </c:pt>
                <c:pt idx="49">
                  <c:v>0.95099800796022271</c:v>
                </c:pt>
                <c:pt idx="50">
                  <c:v>0.94616999829945536</c:v>
                </c:pt>
                <c:pt idx="51">
                  <c:v>0.9412887523157738</c:v>
                </c:pt>
                <c:pt idx="52">
                  <c:v>0.93636696220181159</c:v>
                </c:pt>
                <c:pt idx="53">
                  <c:v>0.9314158005942379</c:v>
                </c:pt>
                <c:pt idx="54">
                  <c:v>0.92644510371544198</c:v>
                </c:pt>
                <c:pt idx="55">
                  <c:v>0.92146353064078557</c:v>
                </c:pt>
                <c:pt idx="56">
                  <c:v>0.91647870209344451</c:v>
                </c:pt>
                <c:pt idx="57">
                  <c:v>0.91149732164040742</c:v>
                </c:pt>
                <c:pt idx="58">
                  <c:v>0.90652528172369118</c:v>
                </c:pt>
                <c:pt idx="59">
                  <c:v>0.90156775659415567</c:v>
                </c:pt>
                <c:pt idx="60">
                  <c:v>0.89662928390846108</c:v>
                </c:pt>
                <c:pt idx="61">
                  <c:v>0.89171383649220304</c:v>
                </c:pt>
                <c:pt idx="62">
                  <c:v>0.88682488555552441</c:v>
                </c:pt>
                <c:pt idx="63">
                  <c:v>0.88196545646462665</c:v>
                </c:pt>
                <c:pt idx="64">
                  <c:v>0.87713817801785043</c:v>
                </c:pt>
                <c:pt idx="65">
                  <c:v>0.87234532604374249</c:v>
                </c:pt>
                <c:pt idx="66">
                  <c:v>0.86758886202691377</c:v>
                </c:pt>
                <c:pt idx="67">
                  <c:v>0.86287046737237505</c:v>
                </c:pt>
                <c:pt idx="68">
                  <c:v>0.85819157383775746</c:v>
                </c:pt>
                <c:pt idx="69">
                  <c:v>0.85355339059327373</c:v>
                </c:pt>
                <c:pt idx="70">
                  <c:v>0.84895692830955971</c:v>
                </c:pt>
                <c:pt idx="71">
                  <c:v>0.84440302062223138</c:v>
                </c:pt>
                <c:pt idx="72">
                  <c:v>0.83989234327776641</c:v>
                </c:pt>
                <c:pt idx="73">
                  <c:v>0.83542543122715796</c:v>
                </c:pt>
                <c:pt idx="74">
                  <c:v>0.83100269390078574</c:v>
                </c:pt>
                <c:pt idx="75">
                  <c:v>0.82662442886934406</c:v>
                </c:pt>
                <c:pt idx="76">
                  <c:v>0.82229083407085912</c:v>
                </c:pt>
                <c:pt idx="77">
                  <c:v>0.81800201876223844</c:v>
                </c:pt>
                <c:pt idx="78">
                  <c:v>0.8137580133350012</c:v>
                </c:pt>
                <c:pt idx="79">
                  <c:v>0.80955877811845811</c:v>
                </c:pt>
                <c:pt idx="80">
                  <c:v>0.80540421127926243</c:v>
                </c:pt>
                <c:pt idx="81">
                  <c:v>0.80129415591374609</c:v>
                </c:pt>
                <c:pt idx="82">
                  <c:v>0.7972284064184465</c:v>
                </c:pt>
                <c:pt idx="83">
                  <c:v>0.79320671421460998</c:v>
                </c:pt>
                <c:pt idx="84">
                  <c:v>0.7892287928939693</c:v>
                </c:pt>
                <c:pt idx="85">
                  <c:v>0.78529432284564915</c:v>
                </c:pt>
                <c:pt idx="86">
                  <c:v>0.78140295541747262</c:v>
                </c:pt>
                <c:pt idx="87">
                  <c:v>0.77755431665915042</c:v>
                </c:pt>
                <c:pt idx="88">
                  <c:v>0.77374801068970811</c:v>
                </c:pt>
                <c:pt idx="89">
                  <c:v>0.76998362272697551</c:v>
                </c:pt>
                <c:pt idx="90">
                  <c:v>0.76626072181294913</c:v>
                </c:pt>
                <c:pt idx="91">
                  <c:v>0.76257886326528035</c:v>
                </c:pt>
                <c:pt idx="92">
                  <c:v>0.75893759088198076</c:v>
                </c:pt>
                <c:pt idx="93">
                  <c:v>0.75533643892363023</c:v>
                </c:pt>
                <c:pt idx="94">
                  <c:v>0.75177493389487393</c:v>
                </c:pt>
                <c:pt idx="95">
                  <c:v>0.74825259614477257</c:v>
                </c:pt>
                <c:pt idx="96">
                  <c:v>0.74476894130358051</c:v>
                </c:pt>
                <c:pt idx="97">
                  <c:v>0.7413234815717693</c:v>
                </c:pt>
                <c:pt idx="98">
                  <c:v>0.73791572687551554</c:v>
                </c:pt>
                <c:pt idx="99">
                  <c:v>0.73454518590147511</c:v>
                </c:pt>
                <c:pt idx="100">
                  <c:v>0.7312113670223912</c:v>
                </c:pt>
                <c:pt idx="101">
                  <c:v>0.72791377912395494</c:v>
                </c:pt>
                <c:pt idx="102">
                  <c:v>0.72465193234231662</c:v>
                </c:pt>
                <c:pt idx="103">
                  <c:v>0.7214253387207421</c:v>
                </c:pt>
                <c:pt idx="104">
                  <c:v>0.71823351279308389</c:v>
                </c:pt>
                <c:pt idx="105">
                  <c:v>0.71823351279308389</c:v>
                </c:pt>
                <c:pt idx="106">
                  <c:v>0.71823351279308389</c:v>
                </c:pt>
                <c:pt idx="107">
                  <c:v>0.71823351279308389</c:v>
                </c:pt>
                <c:pt idx="108">
                  <c:v>0.71823351279308389</c:v>
                </c:pt>
                <c:pt idx="109">
                  <c:v>0.71823351279308389</c:v>
                </c:pt>
                <c:pt idx="110">
                  <c:v>0.71823351279308389</c:v>
                </c:pt>
                <c:pt idx="111">
                  <c:v>0.71823351279308389</c:v>
                </c:pt>
                <c:pt idx="112">
                  <c:v>0.71823351279308389</c:v>
                </c:pt>
                <c:pt idx="113">
                  <c:v>0.71823351279308389</c:v>
                </c:pt>
                <c:pt idx="114">
                  <c:v>0.71823351279308389</c:v>
                </c:pt>
                <c:pt idx="115">
                  <c:v>0.71823351279308389</c:v>
                </c:pt>
                <c:pt idx="116">
                  <c:v>0.71823351279308389</c:v>
                </c:pt>
                <c:pt idx="117">
                  <c:v>0.71823351279308389</c:v>
                </c:pt>
                <c:pt idx="118">
                  <c:v>0.71823351279308389</c:v>
                </c:pt>
                <c:pt idx="119">
                  <c:v>0.71823351279308389</c:v>
                </c:pt>
                <c:pt idx="120">
                  <c:v>0.71823351279308389</c:v>
                </c:pt>
                <c:pt idx="121">
                  <c:v>0.71823351279308389</c:v>
                </c:pt>
                <c:pt idx="122">
                  <c:v>0.71823351279308389</c:v>
                </c:pt>
                <c:pt idx="123">
                  <c:v>0.71823351279308389</c:v>
                </c:pt>
                <c:pt idx="124">
                  <c:v>0.71823351279308389</c:v>
                </c:pt>
                <c:pt idx="125">
                  <c:v>0.71823351279308389</c:v>
                </c:pt>
                <c:pt idx="126">
                  <c:v>0.71823351279308389</c:v>
                </c:pt>
                <c:pt idx="127">
                  <c:v>0.71823351279308389</c:v>
                </c:pt>
                <c:pt idx="128">
                  <c:v>0.71823351279308389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6-466E-B909-019AF28FEDB3}"/>
            </c:ext>
          </c:extLst>
        </c:ser>
        <c:ser>
          <c:idx val="1"/>
          <c:order val="1"/>
          <c:tx>
            <c:strRef>
              <c:f>PROFUNDIDADE!$X$299</c:f>
              <c:strCache>
                <c:ptCount val="1"/>
                <c:pt idx="0">
                  <c:v>Coeficiente (desvalorização)</c:v>
                </c:pt>
              </c:strCache>
            </c:strRef>
          </c:tx>
          <c:spPr>
            <a:solidFill>
              <a:srgbClr val="FF0000"/>
            </a:solidFill>
            <a:ln w="25400">
              <a:noFill/>
            </a:ln>
            <a:effectLst/>
          </c:spPr>
          <c:invertIfNegative val="0"/>
          <c:cat>
            <c:numRef>
              <c:f>PROFUNDIDADE!$V$300:$V$559</c:f>
              <c:numCache>
                <c:formatCode>#,##0.000000_ ;\-#,##0.000000\ </c:formatCode>
                <c:ptCount val="2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</c:numCache>
            </c:numRef>
          </c:cat>
          <c:val>
            <c:numRef>
              <c:f>PROFUNDIDADE!$X$300:$X$428</c:f>
              <c:numCache>
                <c:formatCode>#,##0.000000_ ;\-#,##0.000000\ </c:formatCode>
                <c:ptCount val="129"/>
                <c:pt idx="0">
                  <c:v>-0.29289321881345254</c:v>
                </c:pt>
                <c:pt idx="1">
                  <c:v>-0.29289321881345254</c:v>
                </c:pt>
                <c:pt idx="2">
                  <c:v>-0.29289321881345254</c:v>
                </c:pt>
                <c:pt idx="3">
                  <c:v>-0.29289321881345254</c:v>
                </c:pt>
                <c:pt idx="4">
                  <c:v>-0.29289321881345254</c:v>
                </c:pt>
                <c:pt idx="5">
                  <c:v>-0.29289321881345254</c:v>
                </c:pt>
                <c:pt idx="6">
                  <c:v>-0.23623738417402662</c:v>
                </c:pt>
                <c:pt idx="7">
                  <c:v>-0.18350341907227385</c:v>
                </c:pt>
                <c:pt idx="8">
                  <c:v>-0.13397459621556129</c:v>
                </c:pt>
                <c:pt idx="9">
                  <c:v>-8.7129070824723098E-2</c:v>
                </c:pt>
                <c:pt idx="10">
                  <c:v>-4.2572892243661897E-2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-3.8851952268692536E-4</c:v>
                </c:pt>
                <c:pt idx="36">
                  <c:v>-1.4812148562555194E-3</c:v>
                </c:pt>
                <c:pt idx="37">
                  <c:v>-3.1804050049426547E-3</c:v>
                </c:pt>
                <c:pt idx="38">
                  <c:v>-5.4019555455032675E-3</c:v>
                </c:pt>
                <c:pt idx="39">
                  <c:v>-8.0732066633143473E-3</c:v>
                </c:pt>
                <c:pt idx="40">
                  <c:v>-1.1131253361981286E-2</c:v>
                </c:pt>
                <c:pt idx="41">
                  <c:v>-1.4521511804120535E-2</c:v>
                </c:pt>
                <c:pt idx="42">
                  <c:v>-1.8196519275103795E-2</c:v>
                </c:pt>
                <c:pt idx="43">
                  <c:v>-2.2114925792213525E-2</c:v>
                </c:pt>
                <c:pt idx="44">
                  <c:v>-2.6240643624845128E-2</c:v>
                </c:pt>
                <c:pt idx="45">
                  <c:v>-3.0542127480975734E-2</c:v>
                </c:pt>
                <c:pt idx="46">
                  <c:v>-3.4991763252078756E-2</c:v>
                </c:pt>
                <c:pt idx="47">
                  <c:v>-3.9565347296050657E-2</c:v>
                </c:pt>
                <c:pt idx="48">
                  <c:v>-4.4241641506138185E-2</c:v>
                </c:pt>
                <c:pt idx="49">
                  <c:v>-4.9001992039777287E-2</c:v>
                </c:pt>
                <c:pt idx="50">
                  <c:v>-5.3830001700544639E-2</c:v>
                </c:pt>
                <c:pt idx="51">
                  <c:v>-5.8711247684226198E-2</c:v>
                </c:pt>
                <c:pt idx="52">
                  <c:v>-6.3633037798188408E-2</c:v>
                </c:pt>
                <c:pt idx="53">
                  <c:v>-6.8584199405762103E-2</c:v>
                </c:pt>
                <c:pt idx="54">
                  <c:v>-7.3554896284558025E-2</c:v>
                </c:pt>
                <c:pt idx="55">
                  <c:v>-7.8536469359214434E-2</c:v>
                </c:pt>
                <c:pt idx="56">
                  <c:v>-8.3521297906555492E-2</c:v>
                </c:pt>
                <c:pt idx="57">
                  <c:v>-8.8502678359592579E-2</c:v>
                </c:pt>
                <c:pt idx="58">
                  <c:v>-9.3474718276308821E-2</c:v>
                </c:pt>
                <c:pt idx="59">
                  <c:v>-9.8432243405844333E-2</c:v>
                </c:pt>
                <c:pt idx="60">
                  <c:v>-0.10337071609153892</c:v>
                </c:pt>
                <c:pt idx="61">
                  <c:v>-0.10828616350779696</c:v>
                </c:pt>
                <c:pt idx="62">
                  <c:v>-0.11317511444447559</c:v>
                </c:pt>
                <c:pt idx="63">
                  <c:v>-0.11803454353537335</c:v>
                </c:pt>
                <c:pt idx="64">
                  <c:v>-0.12286182198214957</c:v>
                </c:pt>
                <c:pt idx="65">
                  <c:v>-0.12765467395625751</c:v>
                </c:pt>
                <c:pt idx="66">
                  <c:v>-0.13241113797308623</c:v>
                </c:pt>
                <c:pt idx="67">
                  <c:v>-0.13712953262762495</c:v>
                </c:pt>
                <c:pt idx="68">
                  <c:v>-0.14180842616224254</c:v>
                </c:pt>
                <c:pt idx="69">
                  <c:v>-0.14644660940672627</c:v>
                </c:pt>
                <c:pt idx="70">
                  <c:v>-0.15104307169044029</c:v>
                </c:pt>
                <c:pt idx="71">
                  <c:v>-0.15559697937776862</c:v>
                </c:pt>
                <c:pt idx="72">
                  <c:v>-0.16010765672223359</c:v>
                </c:pt>
                <c:pt idx="73">
                  <c:v>-0.16457456877284204</c:v>
                </c:pt>
                <c:pt idx="74">
                  <c:v>-0.16899730609921426</c:v>
                </c:pt>
                <c:pt idx="75">
                  <c:v>-0.17337557113065594</c:v>
                </c:pt>
                <c:pt idx="76">
                  <c:v>-0.17770916592914088</c:v>
                </c:pt>
                <c:pt idx="77">
                  <c:v>-0.18199798123776156</c:v>
                </c:pt>
                <c:pt idx="78">
                  <c:v>-0.1862419866649988</c:v>
                </c:pt>
                <c:pt idx="79">
                  <c:v>-0.19044122188154189</c:v>
                </c:pt>
                <c:pt idx="80">
                  <c:v>-0.19459578872073757</c:v>
                </c:pt>
                <c:pt idx="81">
                  <c:v>-0.19870584408625391</c:v>
                </c:pt>
                <c:pt idx="82">
                  <c:v>-0.2027715935815535</c:v>
                </c:pt>
                <c:pt idx="83">
                  <c:v>-0.20679328578539002</c:v>
                </c:pt>
                <c:pt idx="84">
                  <c:v>-0.2107712071060307</c:v>
                </c:pt>
                <c:pt idx="85">
                  <c:v>-0.21470567715435085</c:v>
                </c:pt>
                <c:pt idx="86">
                  <c:v>-0.21859704458252738</c:v>
                </c:pt>
                <c:pt idx="87">
                  <c:v>-0.22244568334084958</c:v>
                </c:pt>
                <c:pt idx="88">
                  <c:v>-0.22625198931029189</c:v>
                </c:pt>
                <c:pt idx="89">
                  <c:v>-0.23001637727302449</c:v>
                </c:pt>
                <c:pt idx="90">
                  <c:v>-0.23373927818705087</c:v>
                </c:pt>
                <c:pt idx="91">
                  <c:v>-0.23742113673471965</c:v>
                </c:pt>
                <c:pt idx="92">
                  <c:v>-0.24106240911801924</c:v>
                </c:pt>
                <c:pt idx="93">
                  <c:v>-0.24466356107636977</c:v>
                </c:pt>
                <c:pt idx="94">
                  <c:v>-0.24822506610512607</c:v>
                </c:pt>
                <c:pt idx="95">
                  <c:v>-0.25174740385522743</c:v>
                </c:pt>
                <c:pt idx="96">
                  <c:v>-0.25523105869641949</c:v>
                </c:pt>
                <c:pt idx="97">
                  <c:v>-0.2586765184282307</c:v>
                </c:pt>
                <c:pt idx="98">
                  <c:v>-0.26208427312448446</c:v>
                </c:pt>
                <c:pt idx="99">
                  <c:v>-0.26545481409852489</c:v>
                </c:pt>
                <c:pt idx="100">
                  <c:v>-0.2687886329776088</c:v>
                </c:pt>
                <c:pt idx="101">
                  <c:v>-0.27208622087604506</c:v>
                </c:pt>
                <c:pt idx="102">
                  <c:v>-0.27534806765768338</c:v>
                </c:pt>
                <c:pt idx="103">
                  <c:v>-0.2785746612792579</c:v>
                </c:pt>
                <c:pt idx="104">
                  <c:v>-0.28176648720691611</c:v>
                </c:pt>
                <c:pt idx="105">
                  <c:v>-0.28176648720691611</c:v>
                </c:pt>
                <c:pt idx="106">
                  <c:v>-0.28176648720691611</c:v>
                </c:pt>
                <c:pt idx="107">
                  <c:v>-0.28176648720691611</c:v>
                </c:pt>
                <c:pt idx="108">
                  <c:v>-0.28176648720691611</c:v>
                </c:pt>
                <c:pt idx="109">
                  <c:v>-0.28176648720691611</c:v>
                </c:pt>
                <c:pt idx="110">
                  <c:v>-0.28176648720691611</c:v>
                </c:pt>
                <c:pt idx="111">
                  <c:v>-0.28176648720691611</c:v>
                </c:pt>
                <c:pt idx="112">
                  <c:v>-0.28176648720691611</c:v>
                </c:pt>
                <c:pt idx="113">
                  <c:v>-0.28176648720691611</c:v>
                </c:pt>
                <c:pt idx="114">
                  <c:v>-0.28176648720691611</c:v>
                </c:pt>
                <c:pt idx="115">
                  <c:v>-0.28176648720691611</c:v>
                </c:pt>
                <c:pt idx="116">
                  <c:v>-0.28176648720691611</c:v>
                </c:pt>
                <c:pt idx="117">
                  <c:v>-0.28176648720691611</c:v>
                </c:pt>
                <c:pt idx="118">
                  <c:v>-0.28176648720691611</c:v>
                </c:pt>
                <c:pt idx="119">
                  <c:v>-0.28176648720691611</c:v>
                </c:pt>
                <c:pt idx="120">
                  <c:v>-0.28176648720691611</c:v>
                </c:pt>
                <c:pt idx="121">
                  <c:v>-0.28176648720691611</c:v>
                </c:pt>
                <c:pt idx="122">
                  <c:v>-0.28176648720691611</c:v>
                </c:pt>
                <c:pt idx="123">
                  <c:v>-0.28176648720691611</c:v>
                </c:pt>
                <c:pt idx="124">
                  <c:v>-0.28176648720691611</c:v>
                </c:pt>
                <c:pt idx="125">
                  <c:v>-0.28176648720691611</c:v>
                </c:pt>
                <c:pt idx="126">
                  <c:v>-0.28176648720691611</c:v>
                </c:pt>
                <c:pt idx="127">
                  <c:v>-0.28176648720691611</c:v>
                </c:pt>
                <c:pt idx="128">
                  <c:v>-0.28176648720691611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6-466E-B909-019AF28FE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26190863"/>
        <c:axId val="426187951"/>
      </c:barChart>
      <c:lineChart>
        <c:grouping val="standard"/>
        <c:varyColors val="0"/>
        <c:ser>
          <c:idx val="2"/>
          <c:order val="2"/>
          <c:tx>
            <c:strRef>
              <c:f>PROFUNDIDADE!$Y$299</c:f>
              <c:strCache>
                <c:ptCount val="1"/>
                <c:pt idx="0">
                  <c:v>Paradigma</c:v>
                </c:pt>
              </c:strCache>
            </c:strRef>
          </c:tx>
          <c:spPr>
            <a:ln w="12700" cap="sq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PROFUNDIDADE!$Y$300:$Y$428</c:f>
              <c:numCache>
                <c:formatCode>#,##0.00_ ;\-#,##0.00\ </c:formatCode>
                <c:ptCount val="12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46-466E-B909-019AF28FE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6190863"/>
        <c:axId val="426187951"/>
      </c:lineChart>
      <c:catAx>
        <c:axId val="426190863"/>
        <c:scaling>
          <c:orientation val="minMax"/>
        </c:scaling>
        <c:delete val="0"/>
        <c:axPos val="b"/>
        <c:numFmt formatCode="#,##0_ ;\-#,##0\ " sourceLinked="0"/>
        <c:majorTickMark val="none"/>
        <c:minorTickMark val="none"/>
        <c:tickLblPos val="none"/>
        <c:spPr>
          <a:noFill/>
          <a:ln w="12700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426187951"/>
        <c:crosses val="autoZero"/>
        <c:auto val="1"/>
        <c:lblAlgn val="ctr"/>
        <c:lblOffset val="100"/>
        <c:tickMarkSkip val="10"/>
        <c:noMultiLvlLbl val="0"/>
      </c:catAx>
      <c:valAx>
        <c:axId val="426187951"/>
        <c:scaling>
          <c:orientation val="minMax"/>
          <c:max val="1.2"/>
          <c:min val="-0.4"/>
        </c:scaling>
        <c:delete val="0"/>
        <c:axPos val="l"/>
        <c:numFmt formatCode="#,##0.00_ ;\-#,##0.00\ " sourceLinked="0"/>
        <c:majorTickMark val="none"/>
        <c:minorTickMark val="none"/>
        <c:tickLblPos val="nextTo"/>
        <c:spPr>
          <a:noFill/>
          <a:ln w="12700">
            <a:solidFill>
              <a:schemeClr val="tx1"/>
            </a:solidFill>
            <a:headEnd type="triangle"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426190863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noFill/>
      <a:round/>
    </a:ln>
    <a:effectLst/>
  </c:spPr>
  <c:txPr>
    <a:bodyPr/>
    <a:lstStyle/>
    <a:p>
      <a:pPr>
        <a:defRPr sz="900">
          <a:latin typeface="Aptos" panose="020B00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147637</xdr:colOff>
      <xdr:row>61</xdr:row>
      <xdr:rowOff>61912</xdr:rowOff>
    </xdr:from>
    <xdr:ext cx="600805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aixaDeTexto 4">
              <a:extLst>
                <a:ext uri="{FF2B5EF4-FFF2-40B4-BE49-F238E27FC236}">
                  <a16:creationId xmlns:a16="http://schemas.microsoft.com/office/drawing/2014/main" id="{7470A44D-F44B-3900-454A-45CCB55C2979}"/>
                </a:ext>
              </a:extLst>
            </xdr:cNvPr>
            <xdr:cNvSpPr txBox="1"/>
          </xdr:nvSpPr>
          <xdr:spPr>
            <a:xfrm>
              <a:off x="1338262" y="3081337"/>
              <a:ext cx="600805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=1,00</m:t>
                    </m:r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5" name="CaixaDeTexto 4">
              <a:extLst>
                <a:ext uri="{FF2B5EF4-FFF2-40B4-BE49-F238E27FC236}">
                  <a16:creationId xmlns:a16="http://schemas.microsoft.com/office/drawing/2014/main" id="{7470A44D-F44B-3900-454A-45CCB55C2979}"/>
                </a:ext>
              </a:extLst>
            </xdr:cNvPr>
            <xdr:cNvSpPr txBox="1"/>
          </xdr:nvSpPr>
          <xdr:spPr>
            <a:xfrm>
              <a:off x="1338262" y="3081337"/>
              <a:ext cx="600805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𝑓_𝑝=1,00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6</xdr:col>
      <xdr:colOff>919162</xdr:colOff>
      <xdr:row>45</xdr:row>
      <xdr:rowOff>52387</xdr:rowOff>
    </xdr:from>
    <xdr:ext cx="1116459" cy="3169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aixaDeTexto 5">
              <a:extLst>
                <a:ext uri="{FF2B5EF4-FFF2-40B4-BE49-F238E27FC236}">
                  <a16:creationId xmlns:a16="http://schemas.microsoft.com/office/drawing/2014/main" id="{B6FEB4F5-2155-D1FF-A5F5-818D336F079C}"/>
                </a:ext>
              </a:extLst>
            </xdr:cNvPr>
            <xdr:cNvSpPr txBox="1"/>
          </xdr:nvSpPr>
          <xdr:spPr>
            <a:xfrm>
              <a:off x="8062912" y="4062412"/>
              <a:ext cx="1116459" cy="3169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B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2 </m:t>
                        </m:r>
                      </m:den>
                    </m:f>
                    <m:r>
                      <a:rPr lang="pt-BR" sz="1100" b="0" i="1">
                        <a:latin typeface="Cambria Math" panose="02040503050406030204" pitchFamily="18" charset="0"/>
                      </a:rPr>
                      <m:t> 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𝑚𝑖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𝑚𝑖</m:t>
                        </m:r>
                      </m:sub>
                    </m:sSub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6" name="CaixaDeTexto 5">
              <a:extLst>
                <a:ext uri="{FF2B5EF4-FFF2-40B4-BE49-F238E27FC236}">
                  <a16:creationId xmlns:a16="http://schemas.microsoft.com/office/drawing/2014/main" id="{B6FEB4F5-2155-D1FF-A5F5-818D336F079C}"/>
                </a:ext>
              </a:extLst>
            </xdr:cNvPr>
            <xdr:cNvSpPr txBox="1"/>
          </xdr:nvSpPr>
          <xdr:spPr>
            <a:xfrm>
              <a:off x="8062912" y="4062412"/>
              <a:ext cx="1116459" cy="3169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1/(2 )  𝑃_𝑚𝑖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≤𝑃_𝑒≤𝑃_𝑚𝑖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1</xdr:col>
      <xdr:colOff>90487</xdr:colOff>
      <xdr:row>47</xdr:row>
      <xdr:rowOff>23812</xdr:rowOff>
    </xdr:from>
    <xdr:ext cx="816506" cy="4000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FA61F5B7-7CF4-02B0-C953-94B703BBC25C}"/>
                </a:ext>
              </a:extLst>
            </xdr:cNvPr>
            <xdr:cNvSpPr txBox="1"/>
          </xdr:nvSpPr>
          <xdr:spPr>
            <a:xfrm>
              <a:off x="1281112" y="4529137"/>
              <a:ext cx="816506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sSup>
                      <m:sSup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𝑃</m:t>
                                    </m:r>
                                  </m:e>
                                  <m:sub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𝑚𝑖</m:t>
                                    </m:r>
                                  </m:sub>
                                </m:sSub>
                              </m:num>
                              <m:den>
                                <m:sSub>
                                  <m:sSub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𝑃</m:t>
                                    </m:r>
                                  </m:e>
                                  <m:sub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𝑒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</m:e>
                      <m:sup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p>
                    </m:sSup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FA61F5B7-7CF4-02B0-C953-94B703BBC25C}"/>
                </a:ext>
              </a:extLst>
            </xdr:cNvPr>
            <xdr:cNvSpPr txBox="1"/>
          </xdr:nvSpPr>
          <xdr:spPr>
            <a:xfrm>
              <a:off x="1281112" y="4529137"/>
              <a:ext cx="816506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𝑓_𝑝= (𝑃_𝑚𝑖/𝑃_𝑒 )^𝑝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6</xdr:col>
      <xdr:colOff>109537</xdr:colOff>
      <xdr:row>61</xdr:row>
      <xdr:rowOff>100012</xdr:rowOff>
    </xdr:from>
    <xdr:ext cx="65" cy="172227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F4B17A48-BB06-0042-F07E-91C8572F0E86}"/>
            </a:ext>
          </a:extLst>
        </xdr:cNvPr>
        <xdr:cNvSpPr txBox="1"/>
      </xdr:nvSpPr>
      <xdr:spPr>
        <a:xfrm>
          <a:off x="7253287" y="3119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5</xdr:col>
      <xdr:colOff>795337</xdr:colOff>
      <xdr:row>32</xdr:row>
      <xdr:rowOff>14287</xdr:rowOff>
    </xdr:from>
    <xdr:ext cx="718337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aixaDeTexto 8">
              <a:extLst>
                <a:ext uri="{FF2B5EF4-FFF2-40B4-BE49-F238E27FC236}">
                  <a16:creationId xmlns:a16="http://schemas.microsoft.com/office/drawing/2014/main" id="{6EE940B1-5953-8723-D404-3167BAB4B2B4}"/>
                </a:ext>
              </a:extLst>
            </xdr:cNvPr>
            <xdr:cNvSpPr txBox="1"/>
          </xdr:nvSpPr>
          <xdr:spPr>
            <a:xfrm>
              <a:off x="6748462" y="5757862"/>
              <a:ext cx="718337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&lt; </m:t>
                    </m:r>
                    <m:f>
                      <m:f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𝑚𝑖</m:t>
                        </m:r>
                      </m:sub>
                    </m:sSub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9" name="CaixaDeTexto 8">
              <a:extLst>
                <a:ext uri="{FF2B5EF4-FFF2-40B4-BE49-F238E27FC236}">
                  <a16:creationId xmlns:a16="http://schemas.microsoft.com/office/drawing/2014/main" id="{6EE940B1-5953-8723-D404-3167BAB4B2B4}"/>
                </a:ext>
              </a:extLst>
            </xdr:cNvPr>
            <xdr:cNvSpPr txBox="1"/>
          </xdr:nvSpPr>
          <xdr:spPr>
            <a:xfrm>
              <a:off x="6748462" y="5757862"/>
              <a:ext cx="718337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𝑃_𝑒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&lt;  1/2  𝑃_𝑚𝑖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4</xdr:col>
      <xdr:colOff>576262</xdr:colOff>
      <xdr:row>59</xdr:row>
      <xdr:rowOff>42862</xdr:rowOff>
    </xdr:from>
    <xdr:ext cx="96750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aixaDeTexto 9">
              <a:extLst>
                <a:ext uri="{FF2B5EF4-FFF2-40B4-BE49-F238E27FC236}">
                  <a16:creationId xmlns:a16="http://schemas.microsoft.com/office/drawing/2014/main" id="{186155D1-87F4-1E90-2E09-B30B9822BC9F}"/>
                </a:ext>
              </a:extLst>
            </xdr:cNvPr>
            <xdr:cNvSpPr txBox="1"/>
          </xdr:nvSpPr>
          <xdr:spPr>
            <a:xfrm>
              <a:off x="5338762" y="2566987"/>
              <a:ext cx="96750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𝑚𝑖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𝑚𝑎</m:t>
                        </m:r>
                      </m:sub>
                    </m:sSub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10" name="CaixaDeTexto 9">
              <a:extLst>
                <a:ext uri="{FF2B5EF4-FFF2-40B4-BE49-F238E27FC236}">
                  <a16:creationId xmlns:a16="http://schemas.microsoft.com/office/drawing/2014/main" id="{186155D1-87F4-1E90-2E09-B30B9822BC9F}"/>
                </a:ext>
              </a:extLst>
            </xdr:cNvPr>
            <xdr:cNvSpPr txBox="1"/>
          </xdr:nvSpPr>
          <xdr:spPr>
            <a:xfrm>
              <a:off x="5338762" y="2566987"/>
              <a:ext cx="96750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𝑃_𝑚𝑖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≤𝑃_𝑒≤𝑃_𝑚𝑎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1</xdr:col>
      <xdr:colOff>300037</xdr:colOff>
      <xdr:row>34</xdr:row>
      <xdr:rowOff>80962</xdr:rowOff>
    </xdr:from>
    <xdr:ext cx="649472" cy="40004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aixaDeTexto 10">
              <a:extLst>
                <a:ext uri="{FF2B5EF4-FFF2-40B4-BE49-F238E27FC236}">
                  <a16:creationId xmlns:a16="http://schemas.microsoft.com/office/drawing/2014/main" id="{4E5D6D32-D34B-6F81-38BD-73CC6EC0B48B}"/>
                </a:ext>
              </a:extLst>
            </xdr:cNvPr>
            <xdr:cNvSpPr txBox="1"/>
          </xdr:nvSpPr>
          <xdr:spPr>
            <a:xfrm>
              <a:off x="1490662" y="6319837"/>
              <a:ext cx="649472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p>
                    </m:sSup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11" name="CaixaDeTexto 10">
              <a:extLst>
                <a:ext uri="{FF2B5EF4-FFF2-40B4-BE49-F238E27FC236}">
                  <a16:creationId xmlns:a16="http://schemas.microsoft.com/office/drawing/2014/main" id="{4E5D6D32-D34B-6F81-38BD-73CC6EC0B48B}"/>
                </a:ext>
              </a:extLst>
            </xdr:cNvPr>
            <xdr:cNvSpPr txBox="1"/>
          </xdr:nvSpPr>
          <xdr:spPr>
            <a:xfrm>
              <a:off x="1490662" y="6319837"/>
              <a:ext cx="649472" cy="4000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𝑓_𝑝=(1/2)^𝑝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6</xdr:col>
      <xdr:colOff>319087</xdr:colOff>
      <xdr:row>71</xdr:row>
      <xdr:rowOff>23812</xdr:rowOff>
    </xdr:from>
    <xdr:ext cx="116288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aixaDeTexto 11">
              <a:extLst>
                <a:ext uri="{FF2B5EF4-FFF2-40B4-BE49-F238E27FC236}">
                  <a16:creationId xmlns:a16="http://schemas.microsoft.com/office/drawing/2014/main" id="{86FE297D-7894-9761-4988-9BCA350B838D}"/>
                </a:ext>
              </a:extLst>
            </xdr:cNvPr>
            <xdr:cNvSpPr txBox="1"/>
          </xdr:nvSpPr>
          <xdr:spPr>
            <a:xfrm>
              <a:off x="7462837" y="7500937"/>
              <a:ext cx="11628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𝑚𝑎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≤3∙</m:t>
                    </m:r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𝑚𝑎</m:t>
                        </m:r>
                      </m:sub>
                    </m:sSub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12" name="CaixaDeTexto 11">
              <a:extLst>
                <a:ext uri="{FF2B5EF4-FFF2-40B4-BE49-F238E27FC236}">
                  <a16:creationId xmlns:a16="http://schemas.microsoft.com/office/drawing/2014/main" id="{86FE297D-7894-9761-4988-9BCA350B838D}"/>
                </a:ext>
              </a:extLst>
            </xdr:cNvPr>
            <xdr:cNvSpPr txBox="1"/>
          </xdr:nvSpPr>
          <xdr:spPr>
            <a:xfrm>
              <a:off x="7462837" y="7500937"/>
              <a:ext cx="11628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𝑃_𝑚𝑎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≤𝑃_𝑒≤3∙𝑃_𝑚𝑎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1</xdr:col>
      <xdr:colOff>157162</xdr:colOff>
      <xdr:row>73</xdr:row>
      <xdr:rowOff>90487</xdr:rowOff>
    </xdr:from>
    <xdr:ext cx="2388411" cy="5046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EDF66C7A-9050-F0AA-1F8B-2102ABF31C45}"/>
                </a:ext>
              </a:extLst>
            </xdr:cNvPr>
            <xdr:cNvSpPr txBox="1"/>
          </xdr:nvSpPr>
          <xdr:spPr>
            <a:xfrm>
              <a:off x="1347787" y="8062912"/>
              <a:ext cx="2388411" cy="504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d>
                          <m:dPr>
                            <m:begChr m:val="["/>
                            <m:endChr m:val="]"/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𝑃</m:t>
                                    </m:r>
                                  </m:e>
                                  <m:sub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𝑚𝑎</m:t>
                                    </m:r>
                                  </m:sub>
                                </m:sSub>
                              </m:num>
                              <m:den>
                                <m:sSub>
                                  <m:sSub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𝑃</m:t>
                                    </m:r>
                                  </m:e>
                                  <m:sub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𝑒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begChr m:val="{"/>
                            <m:endChr m:val="}"/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 1 −</m:t>
                                </m:r>
                                <m:d>
                                  <m:d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  <m:t>𝑚𝑎</m:t>
                                            </m:r>
                                          </m:sub>
                                        </m:sSub>
                                      </m:num>
                                      <m:den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  <m:t>𝑒</m:t>
                                            </m:r>
                                          </m:sub>
                                        </m:sSub>
                                      </m:den>
                                    </m:f>
                                  </m:e>
                                </m:d>
                              </m:e>
                            </m:d>
                            <m:r>
                              <a:rPr lang="pt-B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∙</m:t>
                            </m:r>
                            <m:sSup>
                              <m:sSup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𝑚𝑎</m:t>
                                            </m:r>
                                          </m:sub>
                                        </m:sSub>
                                      </m:num>
                                      <m:den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𝑒</m:t>
                                            </m:r>
                                          </m:sub>
                                        </m:sSub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𝑝</m:t>
                                </m:r>
                              </m:sup>
                            </m:sSup>
                          </m:e>
                        </m:d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EDF66C7A-9050-F0AA-1F8B-2102ABF31C45}"/>
                </a:ext>
              </a:extLst>
            </xdr:cNvPr>
            <xdr:cNvSpPr txBox="1"/>
          </xdr:nvSpPr>
          <xdr:spPr>
            <a:xfrm>
              <a:off x="1347787" y="8062912"/>
              <a:ext cx="2388411" cy="504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𝑓_𝑝=  1/([𝑃_𝑚𝑎/𝑃_𝑒 ]+{[ 1 −(𝑃_𝑚𝑎/𝑃_𝑒 )]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∙(𝑃_𝑚𝑎/𝑃_𝑒 )^𝑝 }  )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1</xdr:col>
      <xdr:colOff>147637</xdr:colOff>
      <xdr:row>87</xdr:row>
      <xdr:rowOff>233362</xdr:rowOff>
    </xdr:from>
    <xdr:ext cx="6001002" cy="5046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55DE7BFA-6FB4-13FB-B7D8-6D87D8EC1301}"/>
                </a:ext>
              </a:extLst>
            </xdr:cNvPr>
            <xdr:cNvSpPr txBox="1"/>
          </xdr:nvSpPr>
          <xdr:spPr>
            <a:xfrm>
              <a:off x="1338262" y="9691687"/>
              <a:ext cx="6001002" cy="504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d>
                          <m:dPr>
                            <m:begChr m:val="["/>
                            <m:endChr m:val="]"/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𝑃</m:t>
                                    </m:r>
                                  </m:e>
                                  <m:sub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  <m:t>𝑚𝑎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∙</m:t>
                                </m:r>
                                <m:sSub>
                                  <m:sSub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𝑃</m:t>
                                    </m:r>
                                  </m:e>
                                  <m:sub>
                                    <m:r>
                                      <a:rPr lang="pt-BR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𝑚𝑎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begChr m:val="{"/>
                            <m:endChr m:val="}"/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 1 −</m:t>
                                </m:r>
                                <m:d>
                                  <m:d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</a:rPr>
                                              <m:t>𝑚𝑎</m:t>
                                            </m:r>
                                          </m:sub>
                                        </m:sSub>
                                      </m:num>
                                      <m:den>
                                        <m:r>
                                          <a:rPr lang="pt-BR" sz="1100" b="0" i="1">
                                            <a:latin typeface="Cambria Math" panose="02040503050406030204" pitchFamily="18" charset="0"/>
                                          </a:rPr>
                                          <m:t>3</m:t>
                                        </m:r>
                                        <m:r>
                                          <a:rPr lang="pt-BR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  <m:t>∙</m:t>
                                        </m:r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𝑚𝑎</m:t>
                                            </m:r>
                                          </m:sub>
                                        </m:sSub>
                                      </m:den>
                                    </m:f>
                                  </m:e>
                                </m:d>
                              </m:e>
                            </m:d>
                            <m:r>
                              <a:rPr lang="pt-B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∙</m:t>
                            </m:r>
                            <m:sSup>
                              <m:sSup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pt-BR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𝑚𝑎</m:t>
                                            </m:r>
                                          </m:sub>
                                        </m:sSub>
                                      </m:num>
                                      <m:den>
                                        <m:r>
                                          <a:rPr lang="pt-BR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  <m:t>3∙</m:t>
                                        </m:r>
                                        <m:sSub>
                                          <m:sSubPr>
                                            <m:ctrlP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𝑃</m:t>
                                            </m:r>
                                          </m:e>
                                          <m:sub>
                                            <m:r>
                                              <a:rPr lang="pt-BR" sz="1100" b="0" i="1">
                                                <a:latin typeface="Cambria Math" panose="02040503050406030204" pitchFamily="18" charset="0"/>
                                                <a:ea typeface="Cambria Math" panose="02040503050406030204" pitchFamily="18" charset="0"/>
                                              </a:rPr>
                                              <m:t>𝑚𝑎</m:t>
                                            </m:r>
                                          </m:sub>
                                        </m:sSub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𝑝</m:t>
                                </m:r>
                              </m:sup>
                            </m:sSup>
                          </m:e>
                        </m:d>
                        <m:r>
                          <a:rPr lang="pt-BR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 </m:t>
                        </m:r>
                      </m:den>
                    </m:f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d>
                          <m:dPr>
                            <m:begChr m:val="["/>
                            <m:endChr m:val="]"/>
                            <m:ctrlP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den>
                            </m:f>
                          </m:e>
                        </m:d>
                        <m: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d>
                          <m:dPr>
                            <m:begChr m:val="{"/>
                            <m:endChr m:val="}"/>
                            <m:ctrlP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 1 −</m:t>
                                </m:r>
                                <m:d>
                                  <m:dPr>
                                    <m:ctrlPr>
                                      <a:rPr lang="pt-B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den>
                                    </m:f>
                                  </m:e>
                                </m:d>
                              </m:e>
                            </m:d>
                            <m: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sSup>
                              <m:sSup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pt-B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</m:t>
                                </m:r>
                              </m:sup>
                            </m:sSup>
                          </m:e>
                        </m:d>
                        <m: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den>
                    </m:f>
                    <m:r>
                      <a:rPr lang="pt-BR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d>
                          <m:dPr>
                            <m:begChr m:val="["/>
                            <m:endChr m:val="]"/>
                            <m:ctrlP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den>
                            </m:f>
                          </m:e>
                        </m:d>
                        <m: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d>
                          <m:dPr>
                            <m:begChr m:val="{"/>
                            <m:endChr m:val="}"/>
                            <m:ctrlP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 </m:t>
                                </m:r>
                                <m:f>
                                  <m:fPr>
                                    <m:ctrlPr>
                                      <a:rPr lang="pt-B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r>
                                      <a:rPr lang="pt-B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num>
                                  <m:den>
                                    <m:r>
                                      <a:rPr lang="pt-B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3</m:t>
                                    </m:r>
                                  </m:den>
                                </m:f>
                              </m:e>
                            </m:d>
                            <m: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∙</m:t>
                            </m:r>
                            <m:sSup>
                              <m:sSup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pt-BR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r>
                                          <a:rPr lang="pt-BR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3</m:t>
                                        </m:r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𝑝</m:t>
                                </m:r>
                              </m:sup>
                            </m:sSup>
                          </m:e>
                        </m:d>
                        <m:r>
                          <a:rPr lang="pt-BR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55DE7BFA-6FB4-13FB-B7D8-6D87D8EC1301}"/>
                </a:ext>
              </a:extLst>
            </xdr:cNvPr>
            <xdr:cNvSpPr txBox="1"/>
          </xdr:nvSpPr>
          <xdr:spPr>
            <a:xfrm>
              <a:off x="1338262" y="9691687"/>
              <a:ext cx="6001002" cy="5046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𝑓_𝑝=  1/([𝑃_𝑚𝑎/(3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∙𝑃_𝑚𝑎 )]</a:t>
              </a:r>
              <a:r>
                <a:rPr lang="pt-BR" sz="1100" b="0" i="0">
                  <a:latin typeface="Cambria Math" panose="02040503050406030204" pitchFamily="18" charset="0"/>
                </a:rPr>
                <a:t>+{[ 1 −(𝑃_𝑚𝑎/(3</a:t>
              </a:r>
              <a:r>
                <a:rPr lang="pt-B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∙𝑃_𝑚𝑎 ))]∙(𝑃_𝑚𝑎/(3∙𝑃_𝑚𝑎 ))^𝑝 }  )</a:t>
              </a:r>
              <a:r>
                <a:rPr lang="pt-BR" sz="1100" b="0" i="0">
                  <a:latin typeface="Cambria Math" panose="02040503050406030204" pitchFamily="18" charset="0"/>
                </a:rPr>
                <a:t>= 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1/([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/3]+{[ 1 −(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/3)]∙(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/3)^𝑝 }  )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1/([1/3]+{[ 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2/3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]∙(1/3)^𝑝 }  )</a:t>
              </a:r>
              <a:endParaRPr lang="pt-BR" sz="1100"/>
            </a:p>
          </xdr:txBody>
        </xdr:sp>
      </mc:Fallback>
    </mc:AlternateContent>
    <xdr:clientData/>
  </xdr:oneCellAnchor>
  <xdr:oneCellAnchor>
    <xdr:from>
      <xdr:col>1</xdr:col>
      <xdr:colOff>438150</xdr:colOff>
      <xdr:row>6</xdr:row>
      <xdr:rowOff>0</xdr:rowOff>
    </xdr:from>
    <xdr:ext cx="568169" cy="36516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A5EA75A1-173E-44D2-A2C9-F350EC17A279}"/>
                </a:ext>
              </a:extLst>
            </xdr:cNvPr>
            <xdr:cNvSpPr txBox="1"/>
          </xdr:nvSpPr>
          <xdr:spPr>
            <a:xfrm>
              <a:off x="1628775" y="2281237"/>
              <a:ext cx="568169" cy="3651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  <m:sub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𝑒𝑞</m:t>
                        </m:r>
                      </m:sub>
                    </m:sSub>
                    <m:r>
                      <a:rPr lang="pt-BR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num>
                      <m:den>
                        <m:sSub>
                          <m:sSub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𝑓</m:t>
                            </m:r>
                          </m:e>
                          <m:sub>
                            <m:r>
                              <a:rPr lang="pt-BR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pt-BR" sz="1100"/>
            </a:p>
          </xdr:txBody>
        </xdr:sp>
      </mc:Choice>
      <mc:Fallback xmlns="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A5EA75A1-173E-44D2-A2C9-F350EC17A279}"/>
                </a:ext>
              </a:extLst>
            </xdr:cNvPr>
            <xdr:cNvSpPr txBox="1"/>
          </xdr:nvSpPr>
          <xdr:spPr>
            <a:xfrm>
              <a:off x="1628775" y="2281237"/>
              <a:ext cx="568169" cy="3651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0" i="0">
                  <a:latin typeface="Cambria Math" panose="02040503050406030204" pitchFamily="18" charset="0"/>
                </a:rPr>
                <a:t>𝑝_𝑒𝑞=  𝑆/𝑓_𝑝 </a:t>
              </a:r>
              <a:endParaRPr lang="pt-BR" sz="1100"/>
            </a:p>
          </xdr:txBody>
        </xdr:sp>
      </mc:Fallback>
    </mc:AlternateContent>
    <xdr:clientData/>
  </xdr:oneCellAnchor>
  <xdr:twoCellAnchor editAs="oneCell">
    <xdr:from>
      <xdr:col>10</xdr:col>
      <xdr:colOff>0</xdr:colOff>
      <xdr:row>6</xdr:row>
      <xdr:rowOff>0</xdr:rowOff>
    </xdr:from>
    <xdr:to>
      <xdr:col>17</xdr:col>
      <xdr:colOff>305625</xdr:colOff>
      <xdr:row>23</xdr:row>
      <xdr:rowOff>109950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B9BB38B-E59A-48AE-89F9-308CAAB89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256877</xdr:colOff>
      <xdr:row>0</xdr:row>
      <xdr:rowOff>1620000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B672611C-B96D-14C7-AEE0-D30467D40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10002" cy="16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BFECB-516C-44FA-9C11-36FB892231B6}">
  <dimension ref="A1:Y559"/>
  <sheetViews>
    <sheetView showGridLines="0" tabSelected="1" zoomScaleNormal="100" workbookViewId="0">
      <selection activeCell="D17" sqref="D17"/>
    </sheetView>
  </sheetViews>
  <sheetFormatPr defaultColWidth="15.625" defaultRowHeight="20.100000000000001" customHeight="1" x14ac:dyDescent="0.25"/>
  <cols>
    <col min="1" max="1" width="15.625" style="1"/>
    <col min="2" max="3" width="18.625" style="1" customWidth="1"/>
    <col min="4" max="4" width="12.625" style="3" customWidth="1"/>
    <col min="5" max="5" width="12.625" style="1" customWidth="1"/>
    <col min="6" max="6" width="25.625" style="1" customWidth="1"/>
    <col min="7" max="9" width="15.625" style="1"/>
    <col min="10" max="20" width="15.625" style="37"/>
    <col min="21" max="21" width="30.625" style="37" customWidth="1"/>
    <col min="22" max="16384" width="15.625" style="37"/>
  </cols>
  <sheetData>
    <row r="1" spans="1:9" ht="140.1" customHeight="1" x14ac:dyDescent="0.25">
      <c r="A1" s="53"/>
      <c r="B1" s="53"/>
      <c r="C1" s="53"/>
      <c r="D1" s="53"/>
      <c r="E1" s="53"/>
      <c r="F1" s="53"/>
      <c r="G1" s="53"/>
      <c r="H1" s="53"/>
      <c r="I1" s="53"/>
    </row>
    <row r="2" spans="1:9" ht="5.0999999999999996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9" ht="5.0999999999999996" customHeight="1" x14ac:dyDescent="0.25">
      <c r="A3" s="53"/>
      <c r="B3" s="53"/>
      <c r="C3" s="53"/>
      <c r="D3" s="53"/>
      <c r="E3" s="53"/>
      <c r="F3" s="53"/>
      <c r="G3" s="53"/>
      <c r="H3" s="53"/>
      <c r="I3" s="53"/>
    </row>
    <row r="5" spans="1:9" ht="24.95" customHeight="1" x14ac:dyDescent="0.25">
      <c r="A5" s="46" t="s">
        <v>77</v>
      </c>
      <c r="B5" s="46"/>
      <c r="C5" s="46"/>
      <c r="D5" s="46"/>
      <c r="E5" s="46"/>
      <c r="F5" s="46"/>
      <c r="G5" s="46"/>
      <c r="H5" s="46"/>
      <c r="I5" s="46"/>
    </row>
    <row r="7" spans="1:9" ht="20.100000000000001" customHeight="1" x14ac:dyDescent="0.25">
      <c r="A7" s="2" t="s">
        <v>40</v>
      </c>
      <c r="B7" s="2"/>
      <c r="C7" s="2"/>
      <c r="D7" s="2"/>
      <c r="E7" s="2"/>
      <c r="F7" s="2"/>
      <c r="G7" s="2"/>
      <c r="H7" s="2"/>
      <c r="I7" s="2"/>
    </row>
    <row r="8" spans="1:9" ht="20.100000000000001" customHeigh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ht="20.100000000000001" customHeight="1" x14ac:dyDescent="0.25">
      <c r="A9" s="15" t="s">
        <v>70</v>
      </c>
      <c r="B9" s="27" t="s">
        <v>73</v>
      </c>
      <c r="C9" s="27"/>
      <c r="D9" s="2"/>
      <c r="E9" s="2"/>
      <c r="F9" s="27" t="s">
        <v>67</v>
      </c>
      <c r="G9" s="27"/>
      <c r="H9" s="27"/>
      <c r="I9" s="17">
        <v>300</v>
      </c>
    </row>
    <row r="10" spans="1:9" ht="20.100000000000001" customHeight="1" x14ac:dyDescent="0.25">
      <c r="A10" s="4" t="s">
        <v>41</v>
      </c>
      <c r="B10" s="28" t="s">
        <v>42</v>
      </c>
      <c r="C10" s="28"/>
      <c r="D10" s="2"/>
      <c r="E10" s="2"/>
      <c r="F10" s="28" t="s">
        <v>68</v>
      </c>
      <c r="G10" s="28"/>
      <c r="H10" s="28"/>
      <c r="I10" s="18">
        <v>12</v>
      </c>
    </row>
    <row r="11" spans="1:9" ht="20.100000000000001" customHeight="1" x14ac:dyDescent="0.25">
      <c r="A11" s="4" t="s">
        <v>44</v>
      </c>
      <c r="B11" s="28" t="s">
        <v>43</v>
      </c>
      <c r="C11" s="28"/>
      <c r="D11" s="2"/>
      <c r="E11" s="2"/>
      <c r="F11" s="2"/>
      <c r="G11" s="2"/>
      <c r="H11" s="2"/>
    </row>
    <row r="12" spans="1:9" ht="20.100000000000001" customHeight="1" thickBot="1" x14ac:dyDescent="0.3">
      <c r="A12" s="2"/>
      <c r="B12" s="2"/>
      <c r="C12" s="2"/>
      <c r="D12" s="2"/>
      <c r="E12" s="2"/>
      <c r="F12" s="33" t="s">
        <v>69</v>
      </c>
      <c r="G12" s="33"/>
      <c r="H12" s="33"/>
      <c r="I12" s="14">
        <f>I9/I10</f>
        <v>25</v>
      </c>
    </row>
    <row r="13" spans="1:9" ht="20.100000000000001" customHeight="1" x14ac:dyDescent="0.25">
      <c r="A13" s="2"/>
      <c r="B13" s="2"/>
      <c r="C13" s="2"/>
      <c r="D13" s="2"/>
      <c r="E13" s="2"/>
      <c r="F13" s="2"/>
      <c r="G13" s="2"/>
      <c r="H13" s="2"/>
      <c r="I13" s="2"/>
    </row>
    <row r="14" spans="1:9" ht="20.100000000000001" customHeight="1" x14ac:dyDescent="0.25">
      <c r="A14" s="2"/>
      <c r="B14" s="2"/>
      <c r="C14" s="2"/>
      <c r="D14" s="2"/>
      <c r="E14" s="2"/>
      <c r="F14" s="2"/>
      <c r="G14" s="2"/>
      <c r="H14" s="2"/>
      <c r="I14" s="2"/>
    </row>
    <row r="16" spans="1:9" ht="20.100000000000001" customHeight="1" x14ac:dyDescent="0.25">
      <c r="A16" s="12" t="s">
        <v>33</v>
      </c>
      <c r="B16" s="27" t="s">
        <v>3</v>
      </c>
      <c r="C16" s="27"/>
      <c r="D16" s="42">
        <v>20</v>
      </c>
      <c r="E16" s="2"/>
      <c r="F16" s="16" t="s">
        <v>46</v>
      </c>
      <c r="G16" s="19" t="str" cm="1">
        <f t="array" ref="G16">_xlfn.IFS(D18&lt;(1/2*D16),"1",AND(D18&gt;=1/2*D16,D18&lt;D16),"2",AND(D18&gt;=D16,D18&lt;=D17),"3",AND(D18&gt;D17,D18&lt;=3*D17),"4",D18&gt;3*D17,"5")</f>
        <v>3</v>
      </c>
      <c r="H16" s="2"/>
      <c r="I16" s="2"/>
    </row>
    <row r="17" spans="1:22" ht="20.100000000000001" customHeight="1" x14ac:dyDescent="0.25">
      <c r="A17" s="13" t="s">
        <v>34</v>
      </c>
      <c r="B17" s="28" t="s">
        <v>6</v>
      </c>
      <c r="C17" s="28"/>
      <c r="D17" s="43">
        <v>40</v>
      </c>
      <c r="E17" s="2"/>
      <c r="F17" s="2"/>
      <c r="G17" s="2"/>
      <c r="H17" s="2"/>
      <c r="I17" s="2"/>
    </row>
    <row r="18" spans="1:22" ht="20.100000000000001" customHeight="1" x14ac:dyDescent="0.25">
      <c r="A18" s="13" t="s">
        <v>35</v>
      </c>
      <c r="B18" s="28" t="s">
        <v>66</v>
      </c>
      <c r="C18" s="28"/>
      <c r="D18" s="20">
        <f>I12</f>
        <v>25</v>
      </c>
      <c r="E18" s="2"/>
      <c r="F18" s="16" t="s">
        <v>30</v>
      </c>
      <c r="G18" s="19">
        <f>VLOOKUP(C20,$U$17:$V$35,2,0)</f>
        <v>0.5</v>
      </c>
      <c r="H18" s="2"/>
      <c r="I18" s="2"/>
      <c r="U18" s="37" t="s">
        <v>54</v>
      </c>
      <c r="V18" s="37">
        <v>0.5</v>
      </c>
    </row>
    <row r="19" spans="1:22" ht="20.100000000000001" customHeight="1" x14ac:dyDescent="0.25">
      <c r="U19" s="37" t="s">
        <v>55</v>
      </c>
      <c r="V19" s="37">
        <v>0.5</v>
      </c>
    </row>
    <row r="20" spans="1:22" ht="20.100000000000001" customHeight="1" x14ac:dyDescent="0.25">
      <c r="A20" s="27" t="s">
        <v>52</v>
      </c>
      <c r="B20" s="27"/>
      <c r="C20" s="27" t="s">
        <v>58</v>
      </c>
      <c r="D20" s="27"/>
      <c r="E20" s="2"/>
      <c r="F20" s="23" t="s">
        <v>1</v>
      </c>
      <c r="G20" s="24">
        <f>1/B22</f>
        <v>1</v>
      </c>
      <c r="U20" s="37" t="s">
        <v>58</v>
      </c>
      <c r="V20" s="37">
        <v>0.5</v>
      </c>
    </row>
    <row r="21" spans="1:22" ht="20.100000000000001" customHeight="1" x14ac:dyDescent="0.25">
      <c r="D21" s="1"/>
      <c r="F21" s="2"/>
      <c r="G21" s="2"/>
      <c r="U21" s="37" t="s">
        <v>59</v>
      </c>
      <c r="V21" s="37">
        <v>0.5</v>
      </c>
    </row>
    <row r="22" spans="1:22" ht="20.100000000000001" customHeight="1" x14ac:dyDescent="0.25">
      <c r="A22" s="44" t="s">
        <v>32</v>
      </c>
      <c r="B22" s="45" cm="1">
        <f t="array" ref="B22">_xlfn.IFS(G16="1",C42,G16="2",C55,G16="3",C68,G16="4",C82,G16="5",C97)</f>
        <v>1</v>
      </c>
      <c r="F22" s="21" t="s">
        <v>71</v>
      </c>
      <c r="G22" s="22">
        <f>G20-1</f>
        <v>0</v>
      </c>
      <c r="H22" s="25" t="str" cm="1">
        <f t="array" ref="H22">_xlfn.IFS(G22&gt;0,"(ocorreu valorização)",G22&lt;0,"(ocorreu desvalorização)",G22=0,"(não ocorreu alteração)")</f>
        <v>(não ocorreu alteração)</v>
      </c>
      <c r="I22" s="25"/>
      <c r="U22" s="37" t="s">
        <v>60</v>
      </c>
      <c r="V22" s="37">
        <v>0.5</v>
      </c>
    </row>
    <row r="23" spans="1:22" ht="20.100000000000001" customHeight="1" x14ac:dyDescent="0.25">
      <c r="D23" s="1"/>
    </row>
    <row r="24" spans="1:22" ht="20.100000000000001" customHeight="1" x14ac:dyDescent="0.25">
      <c r="D24" s="1"/>
    </row>
    <row r="25" spans="1:22" ht="20.100000000000001" customHeight="1" x14ac:dyDescent="0.25">
      <c r="A25" s="29" t="s">
        <v>64</v>
      </c>
      <c r="B25" s="29"/>
      <c r="C25" s="29"/>
      <c r="D25" s="29"/>
      <c r="E25" s="29"/>
      <c r="F25" s="29"/>
      <c r="G25" s="29"/>
      <c r="H25" s="29"/>
      <c r="I25" s="29"/>
    </row>
    <row r="26" spans="1:22" ht="20.100000000000001" customHeight="1" x14ac:dyDescent="0.25">
      <c r="A26" s="29"/>
      <c r="B26" s="29"/>
      <c r="C26" s="29"/>
      <c r="D26" s="29"/>
      <c r="E26" s="29"/>
      <c r="F26" s="29"/>
      <c r="G26" s="29"/>
      <c r="H26" s="29"/>
      <c r="I26" s="29"/>
    </row>
    <row r="27" spans="1:22" ht="20.100000000000001" customHeight="1" x14ac:dyDescent="0.25">
      <c r="A27" s="29"/>
      <c r="B27" s="29"/>
      <c r="C27" s="29"/>
      <c r="D27" s="29"/>
      <c r="E27" s="29"/>
      <c r="F27" s="29"/>
      <c r="G27" s="29"/>
      <c r="H27" s="29"/>
      <c r="I27" s="29"/>
    </row>
    <row r="28" spans="1:22" ht="20.100000000000001" customHeight="1" x14ac:dyDescent="0.25">
      <c r="A28" s="29"/>
      <c r="B28" s="29"/>
      <c r="C28" s="29"/>
      <c r="D28" s="29"/>
      <c r="E28" s="29"/>
      <c r="F28" s="29"/>
      <c r="G28" s="29"/>
      <c r="H28" s="29"/>
      <c r="I28" s="29"/>
    </row>
    <row r="29" spans="1:22" ht="20.100000000000001" customHeight="1" x14ac:dyDescent="0.25">
      <c r="B29" s="2"/>
      <c r="C29" s="2"/>
      <c r="E29" s="2"/>
      <c r="F29" s="2"/>
      <c r="G29" s="2"/>
      <c r="H29" s="2"/>
      <c r="I29" s="2"/>
    </row>
    <row r="30" spans="1:22" ht="20.100000000000001" customHeight="1" x14ac:dyDescent="0.25">
      <c r="A30" s="32" t="s">
        <v>37</v>
      </c>
      <c r="B30" s="32"/>
      <c r="C30" s="32"/>
      <c r="D30" s="32"/>
      <c r="E30" s="32"/>
      <c r="F30" s="32"/>
      <c r="G30" s="32"/>
      <c r="H30" s="32"/>
      <c r="I30" s="32"/>
      <c r="U30" s="37" t="s">
        <v>53</v>
      </c>
      <c r="V30" s="37" t="s">
        <v>17</v>
      </c>
    </row>
    <row r="31" spans="1:22" ht="20.100000000000001" customHeight="1" x14ac:dyDescent="0.25">
      <c r="D31" s="1"/>
      <c r="U31" s="37" t="s">
        <v>56</v>
      </c>
      <c r="V31" s="37" t="s">
        <v>17</v>
      </c>
    </row>
    <row r="32" spans="1:22" ht="20.100000000000001" customHeight="1" x14ac:dyDescent="0.25">
      <c r="A32" s="7"/>
      <c r="B32" s="2"/>
      <c r="C32" s="2"/>
      <c r="D32" s="2"/>
      <c r="E32" s="2"/>
      <c r="F32" s="2"/>
      <c r="G32" s="2"/>
      <c r="H32" s="2"/>
      <c r="I32" s="2"/>
      <c r="U32" s="37" t="s">
        <v>57</v>
      </c>
      <c r="V32" s="37" t="s">
        <v>17</v>
      </c>
    </row>
    <row r="33" spans="1:22" ht="20.100000000000001" customHeight="1" x14ac:dyDescent="0.25">
      <c r="A33" s="8" t="s">
        <v>7</v>
      </c>
      <c r="B33" s="31" t="s">
        <v>47</v>
      </c>
      <c r="C33" s="31"/>
      <c r="D33" s="31"/>
      <c r="E33" s="31"/>
      <c r="F33" s="31"/>
      <c r="G33" s="31"/>
      <c r="H33" s="31"/>
      <c r="I33" s="31"/>
      <c r="U33" s="37" t="s">
        <v>63</v>
      </c>
      <c r="V33" s="37" t="s">
        <v>17</v>
      </c>
    </row>
    <row r="34" spans="1:22" ht="20.100000000000001" customHeight="1" x14ac:dyDescent="0.25">
      <c r="A34" s="7"/>
      <c r="B34" s="2"/>
      <c r="C34" s="2"/>
      <c r="D34" s="2"/>
      <c r="E34" s="2"/>
      <c r="F34" s="2"/>
      <c r="G34" s="2"/>
      <c r="H34" s="2"/>
      <c r="I34" s="2"/>
      <c r="U34" s="37" t="s">
        <v>61</v>
      </c>
      <c r="V34" s="37" t="s">
        <v>17</v>
      </c>
    </row>
    <row r="35" spans="1:22" ht="20.100000000000001" customHeight="1" x14ac:dyDescent="0.25">
      <c r="A35" s="7" t="s">
        <v>13</v>
      </c>
      <c r="B35" s="2"/>
      <c r="C35" s="2"/>
      <c r="D35" s="2"/>
      <c r="E35" s="2"/>
      <c r="F35" s="2"/>
      <c r="G35" s="2"/>
      <c r="H35" s="2"/>
      <c r="I35" s="2"/>
      <c r="U35" s="37" t="s">
        <v>62</v>
      </c>
      <c r="V35" s="37" t="s">
        <v>17</v>
      </c>
    </row>
    <row r="36" spans="1:22" ht="20.100000000000001" customHeight="1" x14ac:dyDescent="0.25">
      <c r="A36" s="7"/>
      <c r="B36" s="2"/>
      <c r="C36" s="2"/>
      <c r="D36" s="2"/>
      <c r="E36" s="2"/>
      <c r="F36" s="2"/>
      <c r="G36" s="2"/>
      <c r="H36" s="2"/>
      <c r="I36" s="2"/>
    </row>
    <row r="37" spans="1:22" ht="2.1" customHeight="1" x14ac:dyDescent="0.25">
      <c r="A37" s="35"/>
      <c r="B37" s="36"/>
      <c r="C37" s="36"/>
      <c r="D37" s="36"/>
      <c r="E37" s="36"/>
      <c r="F37" s="36"/>
      <c r="G37" s="36"/>
      <c r="H37" s="36"/>
      <c r="I37" s="36"/>
    </row>
    <row r="38" spans="1:22" ht="2.1" customHeight="1" x14ac:dyDescent="0.25">
      <c r="A38" s="35"/>
      <c r="B38" s="36" t="s">
        <v>74</v>
      </c>
      <c r="C38" s="37">
        <f>D16</f>
        <v>20</v>
      </c>
      <c r="D38" s="36"/>
      <c r="E38" s="36" t="s">
        <v>30</v>
      </c>
      <c r="F38" s="38">
        <f>G18</f>
        <v>0.5</v>
      </c>
      <c r="G38" s="36"/>
      <c r="H38" s="36"/>
      <c r="I38" s="36"/>
    </row>
    <row r="39" spans="1:22" ht="2.1" customHeight="1" x14ac:dyDescent="0.25">
      <c r="A39" s="35"/>
      <c r="B39" s="36" t="s">
        <v>75</v>
      </c>
      <c r="C39" s="37">
        <f>D17</f>
        <v>40</v>
      </c>
      <c r="D39" s="36"/>
      <c r="E39" s="36"/>
      <c r="F39" s="36"/>
      <c r="G39" s="36"/>
      <c r="H39" s="36"/>
      <c r="I39" s="36"/>
    </row>
    <row r="40" spans="1:22" ht="2.1" customHeight="1" x14ac:dyDescent="0.25">
      <c r="A40" s="35"/>
      <c r="B40" s="36" t="s">
        <v>76</v>
      </c>
      <c r="C40" s="37">
        <f>D18</f>
        <v>25</v>
      </c>
      <c r="D40" s="36"/>
      <c r="E40" s="36" t="s">
        <v>31</v>
      </c>
      <c r="F40" s="39">
        <f>1/C42</f>
        <v>0.70710678118654757</v>
      </c>
      <c r="G40" s="36"/>
      <c r="H40" s="36"/>
      <c r="I40" s="36"/>
    </row>
    <row r="41" spans="1:22" ht="2.1" customHeight="1" x14ac:dyDescent="0.25">
      <c r="A41" s="35"/>
      <c r="B41" s="36"/>
      <c r="C41" s="37"/>
      <c r="D41" s="36"/>
      <c r="E41" s="37"/>
      <c r="F41" s="37"/>
      <c r="G41" s="36"/>
      <c r="H41" s="36"/>
      <c r="I41" s="36"/>
    </row>
    <row r="42" spans="1:22" ht="2.1" customHeight="1" x14ac:dyDescent="0.25">
      <c r="A42" s="35"/>
      <c r="B42" s="36" t="s">
        <v>32</v>
      </c>
      <c r="C42" s="39">
        <f>1/((1/2)^F38)</f>
        <v>1.4142135623730949</v>
      </c>
      <c r="D42" s="36"/>
      <c r="E42" s="36" t="s">
        <v>0</v>
      </c>
      <c r="F42" s="40">
        <f>F40-1</f>
        <v>-0.29289321881345243</v>
      </c>
      <c r="G42" s="36"/>
      <c r="H42" s="36"/>
      <c r="I42" s="36"/>
    </row>
    <row r="43" spans="1:22" ht="2.1" customHeight="1" x14ac:dyDescent="0.25">
      <c r="A43" s="9"/>
      <c r="B43" s="2"/>
      <c r="C43" s="2"/>
      <c r="D43" s="2"/>
      <c r="E43" s="2"/>
      <c r="F43" s="2"/>
      <c r="G43" s="2"/>
      <c r="H43" s="2"/>
      <c r="I43" s="2"/>
    </row>
    <row r="44" spans="1:22" ht="20.100000000000001" customHeight="1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22" ht="20.100000000000001" customHeight="1" x14ac:dyDescent="0.25">
      <c r="A45" s="7"/>
      <c r="B45" s="2"/>
      <c r="C45" s="5"/>
      <c r="D45" s="2"/>
      <c r="E45" s="2"/>
      <c r="F45" s="6"/>
      <c r="G45" s="2"/>
      <c r="H45" s="2"/>
      <c r="I45" s="2"/>
    </row>
    <row r="46" spans="1:22" ht="20.100000000000001" customHeight="1" x14ac:dyDescent="0.25">
      <c r="A46" s="8" t="s">
        <v>8</v>
      </c>
      <c r="B46" s="31" t="s">
        <v>48</v>
      </c>
      <c r="C46" s="31"/>
      <c r="D46" s="31"/>
      <c r="E46" s="31"/>
      <c r="F46" s="31"/>
      <c r="G46" s="31"/>
      <c r="H46" s="31"/>
      <c r="I46" s="31"/>
    </row>
    <row r="47" spans="1:22" ht="20.100000000000001" customHeight="1" x14ac:dyDescent="0.25">
      <c r="A47" s="7"/>
      <c r="B47" s="2"/>
      <c r="C47" s="2"/>
      <c r="D47" s="2"/>
      <c r="E47" s="2"/>
      <c r="F47" s="2"/>
      <c r="G47" s="2"/>
      <c r="H47" s="2"/>
      <c r="I47" s="2"/>
    </row>
    <row r="48" spans="1:22" ht="20.100000000000001" customHeight="1" x14ac:dyDescent="0.25">
      <c r="A48" s="7" t="s">
        <v>13</v>
      </c>
      <c r="B48" s="2"/>
      <c r="C48" s="2"/>
      <c r="D48" s="2"/>
      <c r="E48" s="2"/>
      <c r="F48" s="2"/>
      <c r="G48" s="2"/>
      <c r="H48" s="2"/>
      <c r="I48" s="2"/>
    </row>
    <row r="49" spans="1:9" ht="20.100000000000001" customHeight="1" x14ac:dyDescent="0.25">
      <c r="A49" s="7"/>
      <c r="B49" s="2"/>
      <c r="C49" s="2"/>
      <c r="D49" s="2"/>
      <c r="E49" s="2"/>
      <c r="F49" s="2"/>
      <c r="G49" s="2"/>
      <c r="H49" s="2"/>
      <c r="I49" s="2"/>
    </row>
    <row r="50" spans="1:9" ht="2.1" customHeight="1" x14ac:dyDescent="0.25">
      <c r="A50" s="35"/>
      <c r="B50" s="36"/>
      <c r="C50" s="36"/>
      <c r="D50" s="36"/>
      <c r="E50" s="36"/>
      <c r="F50" s="36"/>
      <c r="G50" s="36"/>
      <c r="H50" s="36"/>
      <c r="I50" s="36"/>
    </row>
    <row r="51" spans="1:9" ht="2.1" customHeight="1" x14ac:dyDescent="0.25">
      <c r="A51" s="35"/>
      <c r="B51" s="36" t="s">
        <v>74</v>
      </c>
      <c r="C51" s="37">
        <f>D16</f>
        <v>20</v>
      </c>
      <c r="D51" s="36"/>
      <c r="E51" s="36" t="s">
        <v>30</v>
      </c>
      <c r="F51" s="38">
        <f>G18</f>
        <v>0.5</v>
      </c>
      <c r="G51" s="36"/>
      <c r="H51" s="36"/>
      <c r="I51" s="36"/>
    </row>
    <row r="52" spans="1:9" ht="2.1" customHeight="1" x14ac:dyDescent="0.25">
      <c r="A52" s="35"/>
      <c r="B52" s="36" t="s">
        <v>75</v>
      </c>
      <c r="C52" s="37">
        <f>D17</f>
        <v>40</v>
      </c>
      <c r="D52" s="36"/>
      <c r="E52" s="36"/>
      <c r="F52" s="36"/>
      <c r="G52" s="36"/>
      <c r="H52" s="36"/>
      <c r="I52" s="36"/>
    </row>
    <row r="53" spans="1:9" ht="2.1" customHeight="1" x14ac:dyDescent="0.25">
      <c r="A53" s="35"/>
      <c r="B53" s="36" t="s">
        <v>76</v>
      </c>
      <c r="C53" s="37">
        <f>D18</f>
        <v>25</v>
      </c>
      <c r="D53" s="36"/>
      <c r="E53" s="36" t="s">
        <v>31</v>
      </c>
      <c r="F53" s="39">
        <f>1/C55</f>
        <v>1.1180339887498949</v>
      </c>
      <c r="G53" s="36"/>
      <c r="H53" s="36"/>
      <c r="I53" s="36"/>
    </row>
    <row r="54" spans="1:9" ht="2.1" customHeight="1" x14ac:dyDescent="0.25">
      <c r="A54" s="35"/>
      <c r="B54" s="36"/>
      <c r="C54" s="37"/>
      <c r="D54" s="36"/>
      <c r="E54" s="37"/>
      <c r="F54" s="37"/>
      <c r="G54" s="36"/>
      <c r="H54" s="36"/>
      <c r="I54" s="36"/>
    </row>
    <row r="55" spans="1:9" ht="2.1" customHeight="1" x14ac:dyDescent="0.25">
      <c r="A55" s="35"/>
      <c r="B55" s="36" t="s">
        <v>32</v>
      </c>
      <c r="C55" s="39">
        <f>((C51/C53)^F51)</f>
        <v>0.89442719099991586</v>
      </c>
      <c r="D55" s="36"/>
      <c r="E55" s="36" t="s">
        <v>0</v>
      </c>
      <c r="F55" s="41">
        <f>F53-1</f>
        <v>0.1180339887498949</v>
      </c>
      <c r="G55" s="36"/>
      <c r="H55" s="36"/>
      <c r="I55" s="36"/>
    </row>
    <row r="56" spans="1:9" ht="2.1" customHeight="1" x14ac:dyDescent="0.25">
      <c r="A56" s="35"/>
      <c r="B56" s="36"/>
      <c r="C56" s="39"/>
      <c r="D56" s="36"/>
      <c r="E56" s="37"/>
      <c r="F56" s="37"/>
      <c r="G56" s="36"/>
      <c r="H56" s="36"/>
      <c r="I56" s="36"/>
    </row>
    <row r="57" spans="1:9" ht="20.100000000000001" customHeight="1" x14ac:dyDescent="0.25">
      <c r="A57" s="49"/>
      <c r="B57" s="49"/>
      <c r="C57" s="49"/>
      <c r="D57" s="49"/>
      <c r="E57" s="49"/>
      <c r="F57" s="49"/>
      <c r="G57" s="49"/>
      <c r="H57" s="49"/>
      <c r="I57" s="49"/>
    </row>
    <row r="58" spans="1:9" ht="20.100000000000001" customHeight="1" x14ac:dyDescent="0.25">
      <c r="A58" s="10"/>
    </row>
    <row r="59" spans="1:9" ht="20.100000000000001" customHeight="1" x14ac:dyDescent="0.25">
      <c r="A59" s="8" t="s">
        <v>9</v>
      </c>
      <c r="B59" s="31" t="s">
        <v>49</v>
      </c>
      <c r="C59" s="31"/>
      <c r="D59" s="31"/>
      <c r="E59" s="31"/>
      <c r="F59" s="31"/>
      <c r="G59" s="31"/>
      <c r="H59" s="31"/>
      <c r="I59" s="31"/>
    </row>
    <row r="60" spans="1:9" ht="20.100000000000001" customHeight="1" x14ac:dyDescent="0.25">
      <c r="A60" s="7"/>
      <c r="B60" s="31" t="s">
        <v>12</v>
      </c>
      <c r="C60" s="31"/>
      <c r="D60" s="31"/>
      <c r="E60" s="31"/>
      <c r="F60" s="31"/>
      <c r="G60" s="31"/>
      <c r="H60" s="31"/>
      <c r="I60" s="31"/>
    </row>
    <row r="61" spans="1:9" ht="20.100000000000001" customHeight="1" x14ac:dyDescent="0.25">
      <c r="A61" s="7"/>
      <c r="B61" s="2"/>
      <c r="C61" s="2"/>
      <c r="D61" s="2"/>
      <c r="E61" s="2"/>
      <c r="F61" s="2"/>
      <c r="G61" s="2"/>
      <c r="H61" s="2"/>
      <c r="I61" s="2"/>
    </row>
    <row r="62" spans="1:9" ht="20.100000000000001" customHeight="1" x14ac:dyDescent="0.25">
      <c r="A62" s="7" t="s">
        <v>13</v>
      </c>
      <c r="B62" s="2"/>
      <c r="C62" s="2"/>
      <c r="D62" s="2"/>
      <c r="E62" s="2"/>
      <c r="F62" s="2"/>
      <c r="G62" s="2"/>
      <c r="H62" s="2"/>
      <c r="I62" s="2"/>
    </row>
    <row r="63" spans="1:9" ht="2.1" customHeight="1" x14ac:dyDescent="0.25">
      <c r="A63" s="35"/>
      <c r="B63" s="36"/>
      <c r="C63" s="36"/>
      <c r="D63" s="36"/>
      <c r="E63" s="36"/>
      <c r="F63" s="36"/>
      <c r="G63" s="36"/>
      <c r="H63" s="36"/>
      <c r="I63" s="36"/>
    </row>
    <row r="64" spans="1:9" ht="2.1" customHeight="1" x14ac:dyDescent="0.25">
      <c r="A64" s="35"/>
      <c r="B64" s="36" t="s">
        <v>74</v>
      </c>
      <c r="C64" s="37">
        <f>D16</f>
        <v>20</v>
      </c>
      <c r="D64" s="36"/>
      <c r="E64" s="36" t="s">
        <v>30</v>
      </c>
      <c r="F64" s="38">
        <f>G18</f>
        <v>0.5</v>
      </c>
      <c r="G64" s="36"/>
      <c r="H64" s="36"/>
      <c r="I64" s="36"/>
    </row>
    <row r="65" spans="1:9" ht="2.1" customHeight="1" x14ac:dyDescent="0.25">
      <c r="A65" s="35"/>
      <c r="B65" s="36" t="s">
        <v>75</v>
      </c>
      <c r="C65" s="37">
        <f>D17</f>
        <v>40</v>
      </c>
      <c r="D65" s="36"/>
      <c r="E65" s="36"/>
      <c r="F65" s="36"/>
      <c r="G65" s="36"/>
      <c r="H65" s="36"/>
      <c r="I65" s="36"/>
    </row>
    <row r="66" spans="1:9" ht="2.1" customHeight="1" x14ac:dyDescent="0.25">
      <c r="A66" s="35"/>
      <c r="B66" s="36" t="s">
        <v>76</v>
      </c>
      <c r="C66" s="37">
        <f>D18</f>
        <v>25</v>
      </c>
      <c r="D66" s="36"/>
      <c r="E66" s="36" t="s">
        <v>31</v>
      </c>
      <c r="F66" s="39">
        <f>C68</f>
        <v>1</v>
      </c>
      <c r="G66" s="36"/>
      <c r="H66" s="36"/>
      <c r="I66" s="36"/>
    </row>
    <row r="67" spans="1:9" ht="2.1" customHeight="1" x14ac:dyDescent="0.25">
      <c r="A67" s="35"/>
      <c r="B67" s="36"/>
      <c r="C67" s="37"/>
      <c r="D67" s="36"/>
      <c r="E67" s="37"/>
      <c r="F67" s="37"/>
      <c r="G67" s="36"/>
      <c r="H67" s="36"/>
      <c r="I67" s="36"/>
    </row>
    <row r="68" spans="1:9" ht="2.1" customHeight="1" x14ac:dyDescent="0.25">
      <c r="A68" s="35"/>
      <c r="B68" s="36" t="s">
        <v>32</v>
      </c>
      <c r="C68" s="39">
        <v>1</v>
      </c>
      <c r="D68" s="36"/>
      <c r="E68" s="36" t="s">
        <v>0</v>
      </c>
      <c r="F68" s="41">
        <f>F66-1</f>
        <v>0</v>
      </c>
      <c r="G68" s="36"/>
      <c r="H68" s="36"/>
      <c r="I68" s="36"/>
    </row>
    <row r="69" spans="1:9" ht="2.1" customHeight="1" x14ac:dyDescent="0.25">
      <c r="A69" s="38"/>
      <c r="B69" s="36"/>
      <c r="C69" s="39"/>
      <c r="D69" s="36"/>
      <c r="E69" s="36"/>
      <c r="F69" s="41"/>
      <c r="G69" s="36"/>
      <c r="H69" s="36"/>
      <c r="I69" s="36"/>
    </row>
    <row r="70" spans="1:9" ht="20.100000000000001" customHeight="1" x14ac:dyDescent="0.25">
      <c r="A70" s="48"/>
      <c r="B70" s="48"/>
      <c r="C70" s="48"/>
      <c r="D70" s="48"/>
      <c r="E70" s="48"/>
      <c r="F70" s="48"/>
      <c r="G70" s="48"/>
      <c r="H70" s="48"/>
      <c r="I70" s="48"/>
    </row>
    <row r="71" spans="1:9" ht="20.100000000000001" customHeight="1" x14ac:dyDescent="0.25">
      <c r="A71" s="7"/>
      <c r="B71" s="2"/>
      <c r="C71" s="2"/>
      <c r="D71" s="2"/>
      <c r="E71" s="2"/>
      <c r="F71" s="2"/>
      <c r="G71" s="2"/>
      <c r="H71" s="2"/>
      <c r="I71" s="2"/>
    </row>
    <row r="72" spans="1:9" ht="20.100000000000001" customHeight="1" x14ac:dyDescent="0.25">
      <c r="A72" s="8" t="s">
        <v>10</v>
      </c>
      <c r="B72" s="31" t="s">
        <v>50</v>
      </c>
      <c r="C72" s="31"/>
      <c r="D72" s="31"/>
      <c r="E72" s="31"/>
      <c r="F72" s="31"/>
      <c r="G72" s="31"/>
      <c r="H72" s="31"/>
      <c r="I72" s="31"/>
    </row>
    <row r="73" spans="1:9" ht="20.100000000000001" customHeight="1" x14ac:dyDescent="0.25">
      <c r="A73" s="7"/>
      <c r="B73" s="2"/>
      <c r="C73" s="2"/>
      <c r="D73" s="2"/>
      <c r="E73" s="2"/>
      <c r="F73" s="2"/>
      <c r="G73" s="2"/>
      <c r="H73" s="2"/>
      <c r="I73" s="2"/>
    </row>
    <row r="74" spans="1:9" ht="20.100000000000001" customHeight="1" x14ac:dyDescent="0.25">
      <c r="A74" s="7" t="s">
        <v>13</v>
      </c>
      <c r="B74" s="2"/>
      <c r="C74" s="2"/>
      <c r="D74" s="2"/>
      <c r="E74" s="2"/>
      <c r="F74" s="2"/>
      <c r="G74" s="2"/>
      <c r="H74" s="2"/>
      <c r="I74" s="2"/>
    </row>
    <row r="75" spans="1:9" ht="20.100000000000001" customHeight="1" x14ac:dyDescent="0.25">
      <c r="A75" s="7"/>
      <c r="B75" s="2"/>
      <c r="C75" s="2"/>
      <c r="D75" s="2"/>
      <c r="E75" s="2"/>
      <c r="F75" s="2"/>
      <c r="G75" s="2"/>
      <c r="H75" s="2"/>
      <c r="I75" s="2"/>
    </row>
    <row r="76" spans="1:9" ht="20.100000000000001" customHeight="1" x14ac:dyDescent="0.25">
      <c r="A76" s="7"/>
      <c r="B76" s="2"/>
      <c r="C76" s="2"/>
      <c r="D76" s="2"/>
      <c r="E76" s="2"/>
      <c r="F76" s="2"/>
      <c r="G76" s="2"/>
      <c r="H76" s="2"/>
      <c r="I76" s="2"/>
    </row>
    <row r="77" spans="1:9" ht="2.1" customHeight="1" x14ac:dyDescent="0.25">
      <c r="A77" s="7"/>
      <c r="B77" s="2"/>
      <c r="C77" s="2"/>
      <c r="D77" s="2"/>
      <c r="E77" s="2"/>
      <c r="F77" s="2"/>
      <c r="G77" s="2"/>
      <c r="H77" s="2"/>
      <c r="I77" s="2"/>
    </row>
    <row r="78" spans="1:9" ht="2.1" customHeight="1" x14ac:dyDescent="0.25">
      <c r="A78" s="35"/>
      <c r="B78" s="36" t="s">
        <v>74</v>
      </c>
      <c r="C78" s="37">
        <f>D16</f>
        <v>20</v>
      </c>
      <c r="D78" s="36"/>
      <c r="E78" s="36" t="s">
        <v>30</v>
      </c>
      <c r="F78" s="38">
        <f>G18</f>
        <v>0.5</v>
      </c>
      <c r="G78" s="36"/>
      <c r="H78" s="36"/>
      <c r="I78" s="36"/>
    </row>
    <row r="79" spans="1:9" ht="2.1" customHeight="1" x14ac:dyDescent="0.25">
      <c r="A79" s="35"/>
      <c r="B79" s="36" t="s">
        <v>75</v>
      </c>
      <c r="C79" s="37">
        <f>D17</f>
        <v>40</v>
      </c>
      <c r="D79" s="36"/>
      <c r="E79" s="36"/>
      <c r="F79" s="36"/>
      <c r="G79" s="36"/>
      <c r="H79" s="36"/>
      <c r="I79" s="36"/>
    </row>
    <row r="80" spans="1:9" ht="2.1" customHeight="1" x14ac:dyDescent="0.25">
      <c r="A80" s="35"/>
      <c r="B80" s="36" t="s">
        <v>76</v>
      </c>
      <c r="C80" s="37">
        <f>D18</f>
        <v>25</v>
      </c>
      <c r="D80" s="36"/>
      <c r="E80" s="36" t="s">
        <v>31</v>
      </c>
      <c r="F80" s="39">
        <f>1/C82</f>
        <v>0.84105336155958887</v>
      </c>
      <c r="G80" s="36"/>
      <c r="H80" s="36"/>
      <c r="I80" s="36"/>
    </row>
    <row r="81" spans="1:9" ht="2.1" customHeight="1" x14ac:dyDescent="0.25">
      <c r="A81" s="35"/>
      <c r="B81" s="36"/>
      <c r="C81" s="37"/>
      <c r="D81" s="36"/>
      <c r="E81" s="37"/>
      <c r="F81" s="37"/>
      <c r="G81" s="36"/>
      <c r="H81" s="36"/>
      <c r="I81" s="36"/>
    </row>
    <row r="82" spans="1:9" ht="2.1" customHeight="1" x14ac:dyDescent="0.25">
      <c r="A82" s="35"/>
      <c r="B82" s="36" t="s">
        <v>32</v>
      </c>
      <c r="C82" s="39">
        <f>1/((C79/C80)+(((1-(C79/C80))*((C79/C80)^F78))))</f>
        <v>1.1889852008268202</v>
      </c>
      <c r="D82" s="36"/>
      <c r="E82" s="36" t="s">
        <v>0</v>
      </c>
      <c r="F82" s="41">
        <f>F80-1</f>
        <v>-0.15894663844041113</v>
      </c>
      <c r="G82" s="36"/>
      <c r="H82" s="36"/>
      <c r="I82" s="36"/>
    </row>
    <row r="83" spans="1:9" ht="2.1" customHeight="1" x14ac:dyDescent="0.25">
      <c r="A83" s="38"/>
      <c r="B83" s="36"/>
      <c r="C83" s="36"/>
      <c r="D83" s="36"/>
      <c r="E83" s="36"/>
      <c r="F83" s="36"/>
      <c r="G83" s="36"/>
      <c r="H83" s="36"/>
      <c r="I83" s="36"/>
    </row>
    <row r="84" spans="1:9" ht="20.100000000000001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</row>
    <row r="85" spans="1:9" ht="20.100000000000001" customHeight="1" x14ac:dyDescent="0.25">
      <c r="A85" s="7"/>
      <c r="B85" s="2"/>
      <c r="C85" s="2"/>
      <c r="D85" s="2"/>
      <c r="E85" s="2"/>
      <c r="F85" s="2"/>
      <c r="G85" s="2"/>
      <c r="H85" s="2"/>
      <c r="I85" s="2"/>
    </row>
    <row r="86" spans="1:9" ht="20.100000000000001" customHeight="1" x14ac:dyDescent="0.25">
      <c r="A86" s="8" t="s">
        <v>11</v>
      </c>
      <c r="B86" s="31" t="s">
        <v>51</v>
      </c>
      <c r="C86" s="31"/>
      <c r="D86" s="31"/>
      <c r="E86" s="31"/>
      <c r="F86" s="31"/>
      <c r="G86" s="31"/>
      <c r="H86" s="31"/>
      <c r="I86" s="31"/>
    </row>
    <row r="87" spans="1:9" ht="20.100000000000001" customHeight="1" x14ac:dyDescent="0.25">
      <c r="A87" s="10"/>
    </row>
    <row r="88" spans="1:9" ht="20.100000000000001" customHeight="1" x14ac:dyDescent="0.25">
      <c r="A88" s="10"/>
    </row>
    <row r="89" spans="1:9" ht="20.100000000000001" customHeight="1" x14ac:dyDescent="0.25">
      <c r="A89" s="10"/>
    </row>
    <row r="90" spans="1:9" ht="20.100000000000001" customHeight="1" x14ac:dyDescent="0.25">
      <c r="A90" s="10"/>
    </row>
    <row r="91" spans="1:9" ht="2.1" customHeight="1" x14ac:dyDescent="0.25">
      <c r="A91" s="50"/>
      <c r="B91" s="37"/>
      <c r="C91" s="37"/>
      <c r="D91" s="47"/>
      <c r="E91" s="37"/>
      <c r="F91" s="37"/>
      <c r="G91" s="37"/>
      <c r="H91" s="37"/>
      <c r="I91" s="37"/>
    </row>
    <row r="92" spans="1:9" ht="2.1" customHeight="1" x14ac:dyDescent="0.25">
      <c r="A92" s="50"/>
      <c r="B92" s="37"/>
      <c r="C92" s="37"/>
      <c r="D92" s="47"/>
      <c r="E92" s="37"/>
      <c r="F92" s="37"/>
      <c r="G92" s="37"/>
      <c r="H92" s="37"/>
      <c r="I92" s="37"/>
    </row>
    <row r="93" spans="1:9" ht="2.1" customHeight="1" x14ac:dyDescent="0.25">
      <c r="A93" s="50"/>
      <c r="B93" s="36" t="s">
        <v>74</v>
      </c>
      <c r="C93" s="37">
        <f>D16</f>
        <v>20</v>
      </c>
      <c r="D93" s="36"/>
      <c r="E93" s="36" t="s">
        <v>30</v>
      </c>
      <c r="F93" s="38">
        <f>G18</f>
        <v>0.5</v>
      </c>
      <c r="G93" s="37"/>
      <c r="H93" s="37"/>
      <c r="I93" s="37"/>
    </row>
    <row r="94" spans="1:9" ht="2.1" customHeight="1" x14ac:dyDescent="0.25">
      <c r="A94" s="50"/>
      <c r="B94" s="36" t="s">
        <v>75</v>
      </c>
      <c r="C94" s="37">
        <f>D17</f>
        <v>40</v>
      </c>
      <c r="D94" s="36"/>
      <c r="E94" s="36"/>
      <c r="F94" s="36"/>
      <c r="G94" s="37"/>
      <c r="H94" s="37"/>
      <c r="I94" s="37"/>
    </row>
    <row r="95" spans="1:9" ht="2.1" customHeight="1" x14ac:dyDescent="0.25">
      <c r="A95" s="50"/>
      <c r="B95" s="36" t="s">
        <v>76</v>
      </c>
      <c r="C95" s="37">
        <f>D18</f>
        <v>25</v>
      </c>
      <c r="D95" s="36"/>
      <c r="E95" s="36" t="s">
        <v>31</v>
      </c>
      <c r="F95" s="39">
        <f>1/C97</f>
        <v>0.71823351279308389</v>
      </c>
      <c r="G95" s="37"/>
      <c r="H95" s="37"/>
      <c r="I95" s="37"/>
    </row>
    <row r="96" spans="1:9" ht="2.1" customHeight="1" x14ac:dyDescent="0.25">
      <c r="A96" s="50"/>
      <c r="B96" s="36"/>
      <c r="C96" s="37"/>
      <c r="D96" s="36"/>
      <c r="E96" s="37"/>
      <c r="F96" s="37"/>
      <c r="G96" s="37"/>
      <c r="H96" s="37"/>
      <c r="I96" s="37"/>
    </row>
    <row r="97" spans="1:9" ht="2.1" customHeight="1" x14ac:dyDescent="0.25">
      <c r="A97" s="50"/>
      <c r="B97" s="36" t="s">
        <v>32</v>
      </c>
      <c r="C97" s="39">
        <f>1/((((1/3)+(((1-(1/3))*((1/3)^F93))))))</f>
        <v>1.3923048454132636</v>
      </c>
      <c r="D97" s="36"/>
      <c r="E97" s="36" t="s">
        <v>0</v>
      </c>
      <c r="F97" s="41">
        <f>F95-1</f>
        <v>-0.28176648720691611</v>
      </c>
      <c r="G97" s="37"/>
      <c r="H97" s="37"/>
      <c r="I97" s="37"/>
    </row>
    <row r="98" spans="1:9" ht="2.1" customHeight="1" x14ac:dyDescent="0.25">
      <c r="A98" s="50"/>
      <c r="B98" s="36"/>
      <c r="C98" s="39"/>
      <c r="D98" s="36"/>
      <c r="E98" s="36"/>
      <c r="F98" s="36"/>
      <c r="G98" s="37"/>
      <c r="H98" s="37"/>
      <c r="I98" s="37"/>
    </row>
    <row r="99" spans="1:9" ht="20.100000000000001" customHeight="1" x14ac:dyDescent="0.25">
      <c r="A99" s="51"/>
      <c r="B99" s="51"/>
      <c r="C99" s="51"/>
      <c r="D99" s="51"/>
      <c r="E99" s="51"/>
      <c r="F99" s="51"/>
      <c r="G99" s="51"/>
      <c r="H99" s="51"/>
      <c r="I99" s="51"/>
    </row>
    <row r="100" spans="1:9" ht="20.100000000000001" customHeight="1" x14ac:dyDescent="0.25">
      <c r="B100" s="2"/>
      <c r="C100" s="5"/>
      <c r="D100" s="2"/>
      <c r="E100" s="2"/>
      <c r="F100" s="2"/>
    </row>
    <row r="101" spans="1:9" ht="20.100000000000001" customHeight="1" x14ac:dyDescent="0.25">
      <c r="A101" s="11" t="s">
        <v>36</v>
      </c>
    </row>
    <row r="103" spans="1:9" ht="30" customHeight="1" x14ac:dyDescent="0.25">
      <c r="A103" s="30"/>
      <c r="B103" s="30"/>
      <c r="C103" s="30"/>
      <c r="D103" s="30"/>
      <c r="E103" s="9" t="s">
        <v>30</v>
      </c>
      <c r="F103" s="9" t="s">
        <v>4</v>
      </c>
      <c r="G103" s="9" t="s">
        <v>5</v>
      </c>
    </row>
    <row r="104" spans="1:9" ht="30" customHeight="1" x14ac:dyDescent="0.25">
      <c r="A104" s="34" t="s">
        <v>18</v>
      </c>
      <c r="B104" s="26" t="s">
        <v>14</v>
      </c>
      <c r="C104" s="26"/>
      <c r="D104" s="26"/>
      <c r="E104" s="9" t="s">
        <v>17</v>
      </c>
      <c r="F104" s="9">
        <v>15</v>
      </c>
      <c r="G104" s="9">
        <v>30</v>
      </c>
    </row>
    <row r="105" spans="1:9" ht="30" customHeight="1" x14ac:dyDescent="0.25">
      <c r="A105" s="34"/>
      <c r="B105" s="26" t="s">
        <v>15</v>
      </c>
      <c r="C105" s="26"/>
      <c r="D105" s="26"/>
      <c r="E105" s="9">
        <v>0.5</v>
      </c>
      <c r="F105" s="9">
        <v>25</v>
      </c>
      <c r="G105" s="9">
        <v>40</v>
      </c>
    </row>
    <row r="106" spans="1:9" ht="30" customHeight="1" x14ac:dyDescent="0.25">
      <c r="A106" s="34"/>
      <c r="B106" s="26" t="s">
        <v>16</v>
      </c>
      <c r="C106" s="26"/>
      <c r="D106" s="26"/>
      <c r="E106" s="9">
        <v>0.5</v>
      </c>
      <c r="F106" s="9">
        <v>30</v>
      </c>
      <c r="G106" s="9">
        <v>60</v>
      </c>
    </row>
    <row r="107" spans="1:9" ht="30" customHeight="1" x14ac:dyDescent="0.25">
      <c r="A107" s="34" t="s">
        <v>22</v>
      </c>
      <c r="B107" s="26" t="s">
        <v>19</v>
      </c>
      <c r="C107" s="26"/>
      <c r="D107" s="26"/>
      <c r="E107" s="9" t="s">
        <v>17</v>
      </c>
      <c r="F107" s="9" t="s">
        <v>17</v>
      </c>
      <c r="G107" s="9" t="s">
        <v>17</v>
      </c>
    </row>
    <row r="108" spans="1:9" ht="30" customHeight="1" x14ac:dyDescent="0.25">
      <c r="A108" s="34"/>
      <c r="B108" s="26" t="s">
        <v>20</v>
      </c>
      <c r="C108" s="26"/>
      <c r="D108" s="26"/>
      <c r="E108" s="9" t="s">
        <v>17</v>
      </c>
      <c r="F108" s="9" t="s">
        <v>17</v>
      </c>
      <c r="G108" s="9" t="s">
        <v>17</v>
      </c>
    </row>
    <row r="109" spans="1:9" ht="30" customHeight="1" x14ac:dyDescent="0.25">
      <c r="A109" s="34"/>
      <c r="B109" s="26" t="s">
        <v>21</v>
      </c>
      <c r="C109" s="26"/>
      <c r="D109" s="26"/>
      <c r="E109" s="9" t="s">
        <v>17</v>
      </c>
      <c r="F109" s="9" t="s">
        <v>17</v>
      </c>
      <c r="G109" s="9" t="s">
        <v>17</v>
      </c>
    </row>
    <row r="110" spans="1:9" ht="30" customHeight="1" x14ac:dyDescent="0.25">
      <c r="A110" s="34" t="s">
        <v>23</v>
      </c>
      <c r="B110" s="26" t="s">
        <v>24</v>
      </c>
      <c r="C110" s="26"/>
      <c r="D110" s="26"/>
      <c r="E110" s="9">
        <v>0.5</v>
      </c>
      <c r="F110" s="9">
        <v>10</v>
      </c>
      <c r="G110" s="9">
        <v>30</v>
      </c>
    </row>
    <row r="111" spans="1:9" ht="30" customHeight="1" x14ac:dyDescent="0.25">
      <c r="A111" s="34"/>
      <c r="B111" s="26" t="s">
        <v>25</v>
      </c>
      <c r="C111" s="26"/>
      <c r="D111" s="26"/>
      <c r="E111" s="9">
        <v>0.5</v>
      </c>
      <c r="F111" s="9">
        <v>20</v>
      </c>
      <c r="G111" s="9">
        <v>40</v>
      </c>
    </row>
    <row r="112" spans="1:9" ht="30" customHeight="1" x14ac:dyDescent="0.25">
      <c r="A112" s="34"/>
      <c r="B112" s="26" t="s">
        <v>26</v>
      </c>
      <c r="C112" s="26"/>
      <c r="D112" s="26"/>
      <c r="E112" s="9">
        <v>0.5</v>
      </c>
      <c r="F112" s="9">
        <v>20</v>
      </c>
      <c r="G112" s="9">
        <v>60</v>
      </c>
    </row>
    <row r="113" spans="1:9" ht="30" customHeight="1" x14ac:dyDescent="0.25">
      <c r="A113" s="34" t="s">
        <v>27</v>
      </c>
      <c r="B113" s="26" t="s">
        <v>28</v>
      </c>
      <c r="C113" s="26"/>
      <c r="D113" s="26"/>
      <c r="E113" s="9" t="s">
        <v>17</v>
      </c>
      <c r="F113" s="9" t="s">
        <v>17</v>
      </c>
      <c r="G113" s="9" t="s">
        <v>17</v>
      </c>
    </row>
    <row r="114" spans="1:9" ht="30" customHeight="1" x14ac:dyDescent="0.25">
      <c r="A114" s="34"/>
      <c r="B114" s="26" t="s">
        <v>29</v>
      </c>
      <c r="C114" s="26"/>
      <c r="D114" s="26"/>
      <c r="E114" s="9" t="s">
        <v>17</v>
      </c>
      <c r="F114" s="9" t="s">
        <v>17</v>
      </c>
      <c r="G114" s="9" t="s">
        <v>17</v>
      </c>
    </row>
    <row r="115" spans="1:9" ht="20.100000000000001" customHeight="1" x14ac:dyDescent="0.25">
      <c r="E115" s="9"/>
    </row>
    <row r="116" spans="1:9" ht="20.100000000000001" customHeight="1" x14ac:dyDescent="0.25">
      <c r="E116" s="9"/>
    </row>
    <row r="117" spans="1:9" ht="20.100000000000001" customHeight="1" x14ac:dyDescent="0.25">
      <c r="A117" s="2" t="s">
        <v>2</v>
      </c>
    </row>
    <row r="118" spans="1:9" ht="20.100000000000001" customHeight="1" x14ac:dyDescent="0.25">
      <c r="A118" s="29" t="s">
        <v>72</v>
      </c>
      <c r="B118" s="29"/>
      <c r="C118" s="29"/>
      <c r="D118" s="29"/>
      <c r="E118" s="29"/>
      <c r="F118" s="29"/>
      <c r="G118" s="29"/>
      <c r="H118" s="29"/>
    </row>
    <row r="119" spans="1:9" ht="20.100000000000001" customHeight="1" x14ac:dyDescent="0.25">
      <c r="A119" s="29"/>
      <c r="B119" s="29"/>
      <c r="C119" s="29"/>
      <c r="D119" s="29"/>
      <c r="E119" s="29"/>
      <c r="F119" s="29"/>
      <c r="G119" s="29"/>
      <c r="H119" s="29"/>
    </row>
    <row r="120" spans="1:9" ht="20.100000000000001" customHeight="1" x14ac:dyDescent="0.25">
      <c r="A120" s="29" t="s">
        <v>45</v>
      </c>
      <c r="B120" s="29"/>
      <c r="C120" s="29"/>
      <c r="D120" s="29"/>
      <c r="E120" s="29"/>
      <c r="F120" s="29"/>
      <c r="G120" s="29"/>
      <c r="H120" s="29"/>
      <c r="I120" s="29"/>
    </row>
    <row r="147" spans="4:4" ht="20.100000000000001" customHeight="1" x14ac:dyDescent="0.25">
      <c r="D147" s="1"/>
    </row>
    <row r="148" spans="4:4" ht="20.100000000000001" customHeight="1" x14ac:dyDescent="0.25">
      <c r="D148" s="1"/>
    </row>
    <row r="149" spans="4:4" ht="20.100000000000001" customHeight="1" x14ac:dyDescent="0.25">
      <c r="D149" s="1"/>
    </row>
    <row r="150" spans="4:4" ht="20.100000000000001" customHeight="1" x14ac:dyDescent="0.25">
      <c r="D150" s="1"/>
    </row>
    <row r="296" spans="18:25" ht="20.100000000000001" customHeight="1" x14ac:dyDescent="0.25">
      <c r="T296" s="37">
        <v>1</v>
      </c>
    </row>
    <row r="299" spans="18:25" ht="20.100000000000001" customHeight="1" x14ac:dyDescent="0.25">
      <c r="R299" s="37">
        <v>12</v>
      </c>
      <c r="V299" s="37" t="s">
        <v>38</v>
      </c>
      <c r="W299" s="37" t="s">
        <v>1</v>
      </c>
      <c r="X299" s="37" t="s">
        <v>39</v>
      </c>
      <c r="Y299" s="37" t="s">
        <v>65</v>
      </c>
    </row>
    <row r="300" spans="18:25" ht="20.100000000000001" customHeight="1" x14ac:dyDescent="0.25">
      <c r="R300" s="37">
        <v>35</v>
      </c>
      <c r="T300" s="37">
        <f>T296</f>
        <v>1</v>
      </c>
      <c r="U300" s="52" cm="1">
        <f t="array" ref="U300">_xlfn.IFS(AND(T300&lt;$R$299,T300&gt;=0.5*$R$299),($R$299/T300)^$R$302,T300&lt;(0.5*$R$299),2^(1/2),AND($R$299&lt;=T300,T300&lt;=$R$300),"1,0000",AND(T300&gt;$R$300,T300&lt;=(3*$R$300)),($R$300/T300+(1-($R$300/T300))*(($R$300/T300)^$R$302))^-1,T300&gt;(3*$R$300),1/(((1/3)+(((1-(1/3))*((1/3)^$R$302))))))</f>
        <v>1.4142135623730951</v>
      </c>
      <c r="V300" s="52">
        <f>T300</f>
        <v>1</v>
      </c>
      <c r="W300" s="52">
        <f>1/U300</f>
        <v>0.70710678118654746</v>
      </c>
      <c r="X300" s="52">
        <f>W300-1</f>
        <v>-0.29289321881345254</v>
      </c>
      <c r="Y300" s="37">
        <v>1</v>
      </c>
    </row>
    <row r="301" spans="18:25" ht="20.100000000000001" customHeight="1" x14ac:dyDescent="0.25">
      <c r="T301" s="37">
        <f>T300+$T$296</f>
        <v>2</v>
      </c>
      <c r="U301" s="52" cm="1">
        <f t="array" ref="U301">_xlfn.IFS(AND(T301&lt;$R$299,T301&gt;=0.5*$R$299),($R$299/T301)^$R$302,T301&lt;(0.5*$R$299),2^(1/2),AND($R$299&lt;=T301,T301&lt;=$R$300),"1,0000",AND(T301&gt;$R$300,T301&lt;=(3*$R$300)),($R$300/T301+(1-($R$300/T301))*(($R$300/T301)^$R$302))^-1,T301&gt;(3*$R$300),1/(((1/3)+(((1-(1/3))*((1/3)^$R$302))))))</f>
        <v>1.4142135623730951</v>
      </c>
      <c r="V301" s="52">
        <f t="shared" ref="V301:V364" si="0">T301</f>
        <v>2</v>
      </c>
      <c r="W301" s="52">
        <f t="shared" ref="W301:W364" si="1">1/U301</f>
        <v>0.70710678118654746</v>
      </c>
      <c r="X301" s="52">
        <f t="shared" ref="X301:X364" si="2">W301-1</f>
        <v>-0.29289321881345254</v>
      </c>
      <c r="Y301" s="37">
        <v>1</v>
      </c>
    </row>
    <row r="302" spans="18:25" ht="20.100000000000001" customHeight="1" x14ac:dyDescent="0.25">
      <c r="R302" s="37">
        <v>0.5</v>
      </c>
      <c r="T302" s="37">
        <f t="shared" ref="T302:T365" si="3">T301+$T$296</f>
        <v>3</v>
      </c>
      <c r="U302" s="52" cm="1">
        <f t="array" ref="U302">_xlfn.IFS(AND(T302&lt;$R$299,T302&gt;=0.5*$R$299),($R$299/T302)^$R$302,T302&lt;(0.5*$R$299),2^(1/2),AND($R$299&lt;=T302,T302&lt;=$R$300),"1,0000",AND(T302&gt;$R$300,T302&lt;=(3*$R$300)),($R$300/T302+(1-($R$300/T302))*(($R$300/T302)^$R$302))^-1,T302&gt;(3*$R$300),1/(((1/3)+(((1-(1/3))*((1/3)^$R$302))))))</f>
        <v>1.4142135623730951</v>
      </c>
      <c r="V302" s="52">
        <f t="shared" si="0"/>
        <v>3</v>
      </c>
      <c r="W302" s="52">
        <f t="shared" si="1"/>
        <v>0.70710678118654746</v>
      </c>
      <c r="X302" s="52">
        <f t="shared" si="2"/>
        <v>-0.29289321881345254</v>
      </c>
      <c r="Y302" s="37">
        <v>1</v>
      </c>
    </row>
    <row r="303" spans="18:25" ht="20.100000000000001" customHeight="1" x14ac:dyDescent="0.25">
      <c r="T303" s="37">
        <f t="shared" si="3"/>
        <v>4</v>
      </c>
      <c r="U303" s="52" cm="1">
        <f t="array" ref="U303">_xlfn.IFS(AND(T303&lt;$R$299,T303&gt;=0.5*$R$299),($R$299/T303)^$R$302,T303&lt;(0.5*$R$299),2^(1/2),AND($R$299&lt;=T303,T303&lt;=$R$300),"1,0000",AND(T303&gt;$R$300,T303&lt;=(3*$R$300)),($R$300/T303+(1-($R$300/T303))*(($R$300/T303)^$R$302))^-1,T303&gt;(3*$R$300),1/(((1/3)+(((1-(1/3))*((1/3)^$R$302))))))</f>
        <v>1.4142135623730951</v>
      </c>
      <c r="V303" s="52">
        <f t="shared" si="0"/>
        <v>4</v>
      </c>
      <c r="W303" s="52">
        <f t="shared" si="1"/>
        <v>0.70710678118654746</v>
      </c>
      <c r="X303" s="52">
        <f t="shared" si="2"/>
        <v>-0.29289321881345254</v>
      </c>
      <c r="Y303" s="37">
        <v>1</v>
      </c>
    </row>
    <row r="304" spans="18:25" ht="20.100000000000001" customHeight="1" x14ac:dyDescent="0.25">
      <c r="T304" s="37">
        <f t="shared" si="3"/>
        <v>5</v>
      </c>
      <c r="U304" s="52" cm="1">
        <f t="array" ref="U304">_xlfn.IFS(AND(T304&lt;$R$299,T304&gt;=0.5*$R$299),($R$299/T304)^$R$302,T304&lt;(0.5*$R$299),2^(1/2),AND($R$299&lt;=T304,T304&lt;=$R$300),"1,0000",AND(T304&gt;$R$300,T304&lt;=(3*$R$300)),($R$300/T304+(1-($R$300/T304))*(($R$300/T304)^$R$302))^-1,T304&gt;(3*$R$300),1/(((1/3)+(((1-(1/3))*((1/3)^$R$302))))))</f>
        <v>1.4142135623730951</v>
      </c>
      <c r="V304" s="52">
        <f t="shared" si="0"/>
        <v>5</v>
      </c>
      <c r="W304" s="52">
        <f t="shared" si="1"/>
        <v>0.70710678118654746</v>
      </c>
      <c r="X304" s="52">
        <f t="shared" si="2"/>
        <v>-0.29289321881345254</v>
      </c>
      <c r="Y304" s="37">
        <v>1</v>
      </c>
    </row>
    <row r="305" spans="20:25" ht="20.100000000000001" customHeight="1" x14ac:dyDescent="0.25">
      <c r="T305" s="37">
        <f t="shared" si="3"/>
        <v>6</v>
      </c>
      <c r="U305" s="52" cm="1">
        <f t="array" ref="U305">_xlfn.IFS(AND(T305&lt;$R$299,T305&gt;=0.5*$R$299),($R$299/T305)^$R$302,T305&lt;(0.5*$R$299),2^(1/2),AND($R$299&lt;=T305,T305&lt;=$R$300),"1,0000",AND(T305&gt;$R$300,T305&lt;=(3*$R$300)),($R$300/T305+(1-($R$300/T305))*(($R$300/T305)^$R$302))^-1,T305&gt;(3*$R$300),1/(((1/3)+(((1-(1/3))*((1/3)^$R$302))))))</f>
        <v>1.4142135623730951</v>
      </c>
      <c r="V305" s="52">
        <f t="shared" si="0"/>
        <v>6</v>
      </c>
      <c r="W305" s="52">
        <f t="shared" si="1"/>
        <v>0.70710678118654746</v>
      </c>
      <c r="X305" s="52">
        <f t="shared" si="2"/>
        <v>-0.29289321881345254</v>
      </c>
      <c r="Y305" s="37">
        <v>1</v>
      </c>
    </row>
    <row r="306" spans="20:25" ht="20.100000000000001" customHeight="1" x14ac:dyDescent="0.25">
      <c r="T306" s="37">
        <f t="shared" si="3"/>
        <v>7</v>
      </c>
      <c r="U306" s="52" cm="1">
        <f t="array" ref="U306">_xlfn.IFS(AND(T306&lt;$R$299,T306&gt;=0.5*$R$299),($R$299/T306)^$R$302,T306&lt;(0.5*$R$299),2^(1/2),AND($R$299&lt;=T306,T306&lt;=$R$300),"1,0000",AND(T306&gt;$R$300,T306&lt;=(3*$R$300)),($R$300/T306+(1-($R$300/T306))*(($R$300/T306)^$R$302))^-1,T306&gt;(3*$R$300),1/(((1/3)+(((1-(1/3))*((1/3)^$R$302))))))</f>
        <v>1.3093073414159542</v>
      </c>
      <c r="V306" s="52">
        <f t="shared" si="0"/>
        <v>7</v>
      </c>
      <c r="W306" s="52">
        <f t="shared" si="1"/>
        <v>0.76376261582597338</v>
      </c>
      <c r="X306" s="52">
        <f t="shared" si="2"/>
        <v>-0.23623738417402662</v>
      </c>
      <c r="Y306" s="37">
        <v>1</v>
      </c>
    </row>
    <row r="307" spans="20:25" ht="20.100000000000001" customHeight="1" x14ac:dyDescent="0.25">
      <c r="T307" s="37">
        <f t="shared" si="3"/>
        <v>8</v>
      </c>
      <c r="U307" s="52" cm="1">
        <f t="array" ref="U307">_xlfn.IFS(AND(T307&lt;$R$299,T307&gt;=0.5*$R$299),($R$299/T307)^$R$302,T307&lt;(0.5*$R$299),2^(1/2),AND($R$299&lt;=T307,T307&lt;=$R$300),"1,0000",AND(T307&gt;$R$300,T307&lt;=(3*$R$300)),($R$300/T307+(1-($R$300/T307))*(($R$300/T307)^$R$302))^-1,T307&gt;(3*$R$300),1/(((1/3)+(((1-(1/3))*((1/3)^$R$302))))))</f>
        <v>1.2247448713915889</v>
      </c>
      <c r="V307" s="52">
        <f t="shared" si="0"/>
        <v>8</v>
      </c>
      <c r="W307" s="52">
        <f t="shared" si="1"/>
        <v>0.81649658092772615</v>
      </c>
      <c r="X307" s="52">
        <f t="shared" si="2"/>
        <v>-0.18350341907227385</v>
      </c>
      <c r="Y307" s="37">
        <v>1</v>
      </c>
    </row>
    <row r="308" spans="20:25" ht="20.100000000000001" customHeight="1" x14ac:dyDescent="0.25">
      <c r="T308" s="37">
        <f t="shared" si="3"/>
        <v>9</v>
      </c>
      <c r="U308" s="52" cm="1">
        <f t="array" ref="U308">_xlfn.IFS(AND(T308&lt;$R$299,T308&gt;=0.5*$R$299),($R$299/T308)^$R$302,T308&lt;(0.5*$R$299),2^(1/2),AND($R$299&lt;=T308,T308&lt;=$R$300),"1,0000",AND(T308&gt;$R$300,T308&lt;=(3*$R$300)),($R$300/T308+(1-($R$300/T308))*(($R$300/T308)^$R$302))^-1,T308&gt;(3*$R$300),1/(((1/3)+(((1-(1/3))*((1/3)^$R$302))))))</f>
        <v>1.1547005383792515</v>
      </c>
      <c r="V308" s="52">
        <f t="shared" si="0"/>
        <v>9</v>
      </c>
      <c r="W308" s="52">
        <f t="shared" si="1"/>
        <v>0.86602540378443871</v>
      </c>
      <c r="X308" s="52">
        <f t="shared" si="2"/>
        <v>-0.13397459621556129</v>
      </c>
      <c r="Y308" s="37">
        <v>1</v>
      </c>
    </row>
    <row r="309" spans="20:25" ht="20.100000000000001" customHeight="1" x14ac:dyDescent="0.25">
      <c r="T309" s="37">
        <f t="shared" si="3"/>
        <v>10</v>
      </c>
      <c r="U309" s="52" cm="1">
        <f t="array" ref="U309">_xlfn.IFS(AND(T309&lt;$R$299,T309&gt;=0.5*$R$299),($R$299/T309)^$R$302,T309&lt;(0.5*$R$299),2^(1/2),AND($R$299&lt;=T309,T309&lt;=$R$300),"1,0000",AND(T309&gt;$R$300,T309&lt;=(3*$R$300)),($R$300/T309+(1-($R$300/T309))*(($R$300/T309)^$R$302))^-1,T309&gt;(3*$R$300),1/(((1/3)+(((1-(1/3))*((1/3)^$R$302))))))</f>
        <v>1.0954451150103321</v>
      </c>
      <c r="V309" s="52">
        <f t="shared" si="0"/>
        <v>10</v>
      </c>
      <c r="W309" s="52">
        <f t="shared" si="1"/>
        <v>0.9128709291752769</v>
      </c>
      <c r="X309" s="52">
        <f t="shared" si="2"/>
        <v>-8.7129070824723098E-2</v>
      </c>
      <c r="Y309" s="37">
        <v>1</v>
      </c>
    </row>
    <row r="310" spans="20:25" ht="20.100000000000001" customHeight="1" x14ac:dyDescent="0.25">
      <c r="T310" s="37">
        <f t="shared" si="3"/>
        <v>11</v>
      </c>
      <c r="U310" s="52" cm="1">
        <f t="array" ref="U310">_xlfn.IFS(AND(T310&lt;$R$299,T310&gt;=0.5*$R$299),($R$299/T310)^$R$302,T310&lt;(0.5*$R$299),2^(1/2),AND($R$299&lt;=T310,T310&lt;=$R$300),"1,0000",AND(T310&gt;$R$300,T310&lt;=(3*$R$300)),($R$300/T310+(1-($R$300/T310))*(($R$300/T310)^$R$302))^-1,T310&gt;(3*$R$300),1/(((1/3)+(((1-(1/3))*((1/3)^$R$302))))))</f>
        <v>1.044465935734187</v>
      </c>
      <c r="V310" s="52">
        <f t="shared" si="0"/>
        <v>11</v>
      </c>
      <c r="W310" s="52">
        <f t="shared" si="1"/>
        <v>0.9574271077563381</v>
      </c>
      <c r="X310" s="52">
        <f t="shared" si="2"/>
        <v>-4.2572892243661897E-2</v>
      </c>
      <c r="Y310" s="37">
        <v>1</v>
      </c>
    </row>
    <row r="311" spans="20:25" ht="20.100000000000001" customHeight="1" x14ac:dyDescent="0.25">
      <c r="T311" s="37">
        <f t="shared" si="3"/>
        <v>12</v>
      </c>
      <c r="U311" s="52" t="str" cm="1">
        <f t="array" ref="U311">_xlfn.IFS(AND(T311&lt;$R$299,T311&gt;=0.5*$R$299),($R$299/T311)^$R$302,T311&lt;(0.5*$R$299),2^(1/2),AND($R$299&lt;=T311,T311&lt;=$R$300),"1,0000",AND(T311&gt;$R$300,T311&lt;=(3*$R$300)),($R$300/T311+(1-($R$300/T311))*(($R$300/T311)^$R$302))^-1,T311&gt;(3*$R$300),1/(((1/3)+(((1-(1/3))*((1/3)^$R$302))))))</f>
        <v>1,0000</v>
      </c>
      <c r="V311" s="52">
        <f t="shared" si="0"/>
        <v>12</v>
      </c>
      <c r="W311" s="52">
        <f t="shared" si="1"/>
        <v>1</v>
      </c>
      <c r="X311" s="52">
        <f t="shared" si="2"/>
        <v>0</v>
      </c>
      <c r="Y311" s="37">
        <v>1</v>
      </c>
    </row>
    <row r="312" spans="20:25" ht="20.100000000000001" customHeight="1" x14ac:dyDescent="0.25">
      <c r="T312" s="37">
        <f t="shared" si="3"/>
        <v>13</v>
      </c>
      <c r="U312" s="52" t="str" cm="1">
        <f t="array" ref="U312">_xlfn.IFS(AND(T312&lt;$R$299,T312&gt;=0.5*$R$299),($R$299/T312)^$R$302,T312&lt;(0.5*$R$299),2^(1/2),AND($R$299&lt;=T312,T312&lt;=$R$300),"1,0000",AND(T312&gt;$R$300,T312&lt;=(3*$R$300)),($R$300/T312+(1-($R$300/T312))*(($R$300/T312)^$R$302))^-1,T312&gt;(3*$R$300),1/(((1/3)+(((1-(1/3))*((1/3)^$R$302))))))</f>
        <v>1,0000</v>
      </c>
      <c r="V312" s="52">
        <f t="shared" si="0"/>
        <v>13</v>
      </c>
      <c r="W312" s="52">
        <f t="shared" si="1"/>
        <v>1</v>
      </c>
      <c r="X312" s="52">
        <f t="shared" si="2"/>
        <v>0</v>
      </c>
      <c r="Y312" s="37">
        <v>1</v>
      </c>
    </row>
    <row r="313" spans="20:25" ht="20.100000000000001" customHeight="1" x14ac:dyDescent="0.25">
      <c r="T313" s="37">
        <f t="shared" si="3"/>
        <v>14</v>
      </c>
      <c r="U313" s="52" t="str" cm="1">
        <f t="array" ref="U313">_xlfn.IFS(AND(T313&lt;$R$299,T313&gt;=0.5*$R$299),($R$299/T313)^$R$302,T313&lt;(0.5*$R$299),2^(1/2),AND($R$299&lt;=T313,T313&lt;=$R$300),"1,0000",AND(T313&gt;$R$300,T313&lt;=(3*$R$300)),($R$300/T313+(1-($R$300/T313))*(($R$300/T313)^$R$302))^-1,T313&gt;(3*$R$300),1/(((1/3)+(((1-(1/3))*((1/3)^$R$302))))))</f>
        <v>1,0000</v>
      </c>
      <c r="V313" s="52">
        <f t="shared" si="0"/>
        <v>14</v>
      </c>
      <c r="W313" s="52">
        <f t="shared" si="1"/>
        <v>1</v>
      </c>
      <c r="X313" s="52">
        <f t="shared" si="2"/>
        <v>0</v>
      </c>
      <c r="Y313" s="37">
        <v>1</v>
      </c>
    </row>
    <row r="314" spans="20:25" ht="20.100000000000001" customHeight="1" x14ac:dyDescent="0.25">
      <c r="T314" s="37">
        <f t="shared" si="3"/>
        <v>15</v>
      </c>
      <c r="U314" s="52" t="str" cm="1">
        <f t="array" ref="U314">_xlfn.IFS(AND(T314&lt;$R$299,T314&gt;=0.5*$R$299),($R$299/T314)^$R$302,T314&lt;(0.5*$R$299),2^(1/2),AND($R$299&lt;=T314,T314&lt;=$R$300),"1,0000",AND(T314&gt;$R$300,T314&lt;=(3*$R$300)),($R$300/T314+(1-($R$300/T314))*(($R$300/T314)^$R$302))^-1,T314&gt;(3*$R$300),1/(((1/3)+(((1-(1/3))*((1/3)^$R$302))))))</f>
        <v>1,0000</v>
      </c>
      <c r="V314" s="52">
        <f t="shared" si="0"/>
        <v>15</v>
      </c>
      <c r="W314" s="52">
        <f t="shared" si="1"/>
        <v>1</v>
      </c>
      <c r="X314" s="52">
        <f t="shared" si="2"/>
        <v>0</v>
      </c>
      <c r="Y314" s="37">
        <v>1</v>
      </c>
    </row>
    <row r="315" spans="20:25" ht="20.100000000000001" customHeight="1" x14ac:dyDescent="0.25">
      <c r="T315" s="37">
        <f t="shared" si="3"/>
        <v>16</v>
      </c>
      <c r="U315" s="52" t="str" cm="1">
        <f t="array" ref="U315">_xlfn.IFS(AND(T315&lt;$R$299,T315&gt;=0.5*$R$299),($R$299/T315)^$R$302,T315&lt;(0.5*$R$299),2^(1/2),AND($R$299&lt;=T315,T315&lt;=$R$300),"1,0000",AND(T315&gt;$R$300,T315&lt;=(3*$R$300)),($R$300/T315+(1-($R$300/T315))*(($R$300/T315)^$R$302))^-1,T315&gt;(3*$R$300),1/(((1/3)+(((1-(1/3))*((1/3)^$R$302))))))</f>
        <v>1,0000</v>
      </c>
      <c r="V315" s="52">
        <f t="shared" si="0"/>
        <v>16</v>
      </c>
      <c r="W315" s="52">
        <f t="shared" si="1"/>
        <v>1</v>
      </c>
      <c r="X315" s="52">
        <f t="shared" si="2"/>
        <v>0</v>
      </c>
      <c r="Y315" s="37">
        <v>1</v>
      </c>
    </row>
    <row r="316" spans="20:25" ht="20.100000000000001" customHeight="1" x14ac:dyDescent="0.25">
      <c r="T316" s="37">
        <f t="shared" si="3"/>
        <v>17</v>
      </c>
      <c r="U316" s="52" t="str" cm="1">
        <f t="array" ref="U316">_xlfn.IFS(AND(T316&lt;$R$299,T316&gt;=0.5*$R$299),($R$299/T316)^$R$302,T316&lt;(0.5*$R$299),2^(1/2),AND($R$299&lt;=T316,T316&lt;=$R$300),"1,0000",AND(T316&gt;$R$300,T316&lt;=(3*$R$300)),($R$300/T316+(1-($R$300/T316))*(($R$300/T316)^$R$302))^-1,T316&gt;(3*$R$300),1/(((1/3)+(((1-(1/3))*((1/3)^$R$302))))))</f>
        <v>1,0000</v>
      </c>
      <c r="V316" s="52">
        <f t="shared" si="0"/>
        <v>17</v>
      </c>
      <c r="W316" s="52">
        <f t="shared" si="1"/>
        <v>1</v>
      </c>
      <c r="X316" s="52">
        <f t="shared" si="2"/>
        <v>0</v>
      </c>
      <c r="Y316" s="37">
        <v>1</v>
      </c>
    </row>
    <row r="317" spans="20:25" ht="20.100000000000001" customHeight="1" x14ac:dyDescent="0.25">
      <c r="T317" s="37">
        <f t="shared" si="3"/>
        <v>18</v>
      </c>
      <c r="U317" s="52" t="str" cm="1">
        <f t="array" ref="U317">_xlfn.IFS(AND(T317&lt;$R$299,T317&gt;=0.5*$R$299),($R$299/T317)^$R$302,T317&lt;(0.5*$R$299),2^(1/2),AND($R$299&lt;=T317,T317&lt;=$R$300),"1,0000",AND(T317&gt;$R$300,T317&lt;=(3*$R$300)),($R$300/T317+(1-($R$300/T317))*(($R$300/T317)^$R$302))^-1,T317&gt;(3*$R$300),1/(((1/3)+(((1-(1/3))*((1/3)^$R$302))))))</f>
        <v>1,0000</v>
      </c>
      <c r="V317" s="52">
        <f t="shared" si="0"/>
        <v>18</v>
      </c>
      <c r="W317" s="52">
        <f t="shared" si="1"/>
        <v>1</v>
      </c>
      <c r="X317" s="52">
        <f t="shared" si="2"/>
        <v>0</v>
      </c>
      <c r="Y317" s="37">
        <v>1</v>
      </c>
    </row>
    <row r="318" spans="20:25" ht="20.100000000000001" customHeight="1" x14ac:dyDescent="0.25">
      <c r="T318" s="37">
        <f t="shared" si="3"/>
        <v>19</v>
      </c>
      <c r="U318" s="52" t="str" cm="1">
        <f t="array" ref="U318">_xlfn.IFS(AND(T318&lt;$R$299,T318&gt;=0.5*$R$299),($R$299/T318)^$R$302,T318&lt;(0.5*$R$299),2^(1/2),AND($R$299&lt;=T318,T318&lt;=$R$300),"1,0000",AND(T318&gt;$R$300,T318&lt;=(3*$R$300)),($R$300/T318+(1-($R$300/T318))*(($R$300/T318)^$R$302))^-1,T318&gt;(3*$R$300),1/(((1/3)+(((1-(1/3))*((1/3)^$R$302))))))</f>
        <v>1,0000</v>
      </c>
      <c r="V318" s="52">
        <f t="shared" si="0"/>
        <v>19</v>
      </c>
      <c r="W318" s="52">
        <f t="shared" si="1"/>
        <v>1</v>
      </c>
      <c r="X318" s="52">
        <f t="shared" si="2"/>
        <v>0</v>
      </c>
      <c r="Y318" s="37">
        <v>1</v>
      </c>
    </row>
    <row r="319" spans="20:25" ht="20.100000000000001" customHeight="1" x14ac:dyDescent="0.25">
      <c r="T319" s="37">
        <f t="shared" si="3"/>
        <v>20</v>
      </c>
      <c r="U319" s="52" t="str" cm="1">
        <f t="array" ref="U319">_xlfn.IFS(AND(T319&lt;$R$299,T319&gt;=0.5*$R$299),($R$299/T319)^$R$302,T319&lt;(0.5*$R$299),2^(1/2),AND($R$299&lt;=T319,T319&lt;=$R$300),"1,0000",AND(T319&gt;$R$300,T319&lt;=(3*$R$300)),($R$300/T319+(1-($R$300/T319))*(($R$300/T319)^$R$302))^-1,T319&gt;(3*$R$300),1/(((1/3)+(((1-(1/3))*((1/3)^$R$302))))))</f>
        <v>1,0000</v>
      </c>
      <c r="V319" s="52">
        <f t="shared" si="0"/>
        <v>20</v>
      </c>
      <c r="W319" s="52">
        <f t="shared" si="1"/>
        <v>1</v>
      </c>
      <c r="X319" s="52">
        <f t="shared" si="2"/>
        <v>0</v>
      </c>
      <c r="Y319" s="37">
        <v>1</v>
      </c>
    </row>
    <row r="320" spans="20:25" ht="20.100000000000001" customHeight="1" x14ac:dyDescent="0.25">
      <c r="T320" s="37">
        <f t="shared" si="3"/>
        <v>21</v>
      </c>
      <c r="U320" s="52" t="str" cm="1">
        <f t="array" ref="U320">_xlfn.IFS(AND(T320&lt;$R$299,T320&gt;=0.5*$R$299),($R$299/T320)^$R$302,T320&lt;(0.5*$R$299),2^(1/2),AND($R$299&lt;=T320,T320&lt;=$R$300),"1,0000",AND(T320&gt;$R$300,T320&lt;=(3*$R$300)),($R$300/T320+(1-($R$300/T320))*(($R$300/T320)^$R$302))^-1,T320&gt;(3*$R$300),1/(((1/3)+(((1-(1/3))*((1/3)^$R$302))))))</f>
        <v>1,0000</v>
      </c>
      <c r="V320" s="52">
        <f t="shared" si="0"/>
        <v>21</v>
      </c>
      <c r="W320" s="52">
        <f t="shared" si="1"/>
        <v>1</v>
      </c>
      <c r="X320" s="52">
        <f t="shared" si="2"/>
        <v>0</v>
      </c>
      <c r="Y320" s="37">
        <v>1</v>
      </c>
    </row>
    <row r="321" spans="20:25" ht="20.100000000000001" customHeight="1" x14ac:dyDescent="0.25">
      <c r="T321" s="37">
        <f t="shared" si="3"/>
        <v>22</v>
      </c>
      <c r="U321" s="52" t="str" cm="1">
        <f t="array" ref="U321">_xlfn.IFS(AND(T321&lt;$R$299,T321&gt;=0.5*$R$299),($R$299/T321)^$R$302,T321&lt;(0.5*$R$299),2^(1/2),AND($R$299&lt;=T321,T321&lt;=$R$300),"1,0000",AND(T321&gt;$R$300,T321&lt;=(3*$R$300)),($R$300/T321+(1-($R$300/T321))*(($R$300/T321)^$R$302))^-1,T321&gt;(3*$R$300),1/(((1/3)+(((1-(1/3))*((1/3)^$R$302))))))</f>
        <v>1,0000</v>
      </c>
      <c r="V321" s="52">
        <f t="shared" si="0"/>
        <v>22</v>
      </c>
      <c r="W321" s="52">
        <f t="shared" si="1"/>
        <v>1</v>
      </c>
      <c r="X321" s="52">
        <f t="shared" si="2"/>
        <v>0</v>
      </c>
      <c r="Y321" s="37">
        <v>1</v>
      </c>
    </row>
    <row r="322" spans="20:25" ht="20.100000000000001" customHeight="1" x14ac:dyDescent="0.25">
      <c r="T322" s="37">
        <f t="shared" si="3"/>
        <v>23</v>
      </c>
      <c r="U322" s="52" t="str" cm="1">
        <f t="array" ref="U322">_xlfn.IFS(AND(T322&lt;$R$299,T322&gt;=0.5*$R$299),($R$299/T322)^$R$302,T322&lt;(0.5*$R$299),2^(1/2),AND($R$299&lt;=T322,T322&lt;=$R$300),"1,0000",AND(T322&gt;$R$300,T322&lt;=(3*$R$300)),($R$300/T322+(1-($R$300/T322))*(($R$300/T322)^$R$302))^-1,T322&gt;(3*$R$300),1/(((1/3)+(((1-(1/3))*((1/3)^$R$302))))))</f>
        <v>1,0000</v>
      </c>
      <c r="V322" s="52">
        <f t="shared" si="0"/>
        <v>23</v>
      </c>
      <c r="W322" s="52">
        <f t="shared" si="1"/>
        <v>1</v>
      </c>
      <c r="X322" s="52">
        <f t="shared" si="2"/>
        <v>0</v>
      </c>
      <c r="Y322" s="37">
        <v>1</v>
      </c>
    </row>
    <row r="323" spans="20:25" ht="20.100000000000001" customHeight="1" x14ac:dyDescent="0.25">
      <c r="T323" s="37">
        <f t="shared" si="3"/>
        <v>24</v>
      </c>
      <c r="U323" s="52" t="str" cm="1">
        <f t="array" ref="U323">_xlfn.IFS(AND(T323&lt;$R$299,T323&gt;=0.5*$R$299),($R$299/T323)^$R$302,T323&lt;(0.5*$R$299),2^(1/2),AND($R$299&lt;=T323,T323&lt;=$R$300),"1,0000",AND(T323&gt;$R$300,T323&lt;=(3*$R$300)),($R$300/T323+(1-($R$300/T323))*(($R$300/T323)^$R$302))^-1,T323&gt;(3*$R$300),1/(((1/3)+(((1-(1/3))*((1/3)^$R$302))))))</f>
        <v>1,0000</v>
      </c>
      <c r="V323" s="52">
        <f t="shared" si="0"/>
        <v>24</v>
      </c>
      <c r="W323" s="52">
        <f t="shared" si="1"/>
        <v>1</v>
      </c>
      <c r="X323" s="52">
        <f t="shared" si="2"/>
        <v>0</v>
      </c>
      <c r="Y323" s="37">
        <v>1</v>
      </c>
    </row>
    <row r="324" spans="20:25" ht="20.100000000000001" customHeight="1" x14ac:dyDescent="0.25">
      <c r="T324" s="37">
        <f t="shared" si="3"/>
        <v>25</v>
      </c>
      <c r="U324" s="52" t="str" cm="1">
        <f t="array" ref="U324">_xlfn.IFS(AND(T324&lt;$R$299,T324&gt;=0.5*$R$299),($R$299/T324)^$R$302,T324&lt;(0.5*$R$299),2^(1/2),AND($R$299&lt;=T324,T324&lt;=$R$300),"1,0000",AND(T324&gt;$R$300,T324&lt;=(3*$R$300)),($R$300/T324+(1-($R$300/T324))*(($R$300/T324)^$R$302))^-1,T324&gt;(3*$R$300),1/(((1/3)+(((1-(1/3))*((1/3)^$R$302))))))</f>
        <v>1,0000</v>
      </c>
      <c r="V324" s="52">
        <f t="shared" si="0"/>
        <v>25</v>
      </c>
      <c r="W324" s="52">
        <f t="shared" si="1"/>
        <v>1</v>
      </c>
      <c r="X324" s="52">
        <f t="shared" si="2"/>
        <v>0</v>
      </c>
      <c r="Y324" s="37">
        <v>1</v>
      </c>
    </row>
    <row r="325" spans="20:25" ht="20.100000000000001" customHeight="1" x14ac:dyDescent="0.25">
      <c r="T325" s="37">
        <f t="shared" si="3"/>
        <v>26</v>
      </c>
      <c r="U325" s="52" t="str" cm="1">
        <f t="array" ref="U325">_xlfn.IFS(AND(T325&lt;$R$299,T325&gt;=0.5*$R$299),($R$299/T325)^$R$302,T325&lt;(0.5*$R$299),2^(1/2),AND($R$299&lt;=T325,T325&lt;=$R$300),"1,0000",AND(T325&gt;$R$300,T325&lt;=(3*$R$300)),($R$300/T325+(1-($R$300/T325))*(($R$300/T325)^$R$302))^-1,T325&gt;(3*$R$300),1/(((1/3)+(((1-(1/3))*((1/3)^$R$302))))))</f>
        <v>1,0000</v>
      </c>
      <c r="V325" s="52">
        <f t="shared" si="0"/>
        <v>26</v>
      </c>
      <c r="W325" s="52">
        <f t="shared" si="1"/>
        <v>1</v>
      </c>
      <c r="X325" s="52">
        <f t="shared" si="2"/>
        <v>0</v>
      </c>
      <c r="Y325" s="37">
        <v>1</v>
      </c>
    </row>
    <row r="326" spans="20:25" ht="20.100000000000001" customHeight="1" x14ac:dyDescent="0.25">
      <c r="T326" s="37">
        <f t="shared" si="3"/>
        <v>27</v>
      </c>
      <c r="U326" s="52" t="str" cm="1">
        <f t="array" ref="U326">_xlfn.IFS(AND(T326&lt;$R$299,T326&gt;=0.5*$R$299),($R$299/T326)^$R$302,T326&lt;(0.5*$R$299),2^(1/2),AND($R$299&lt;=T326,T326&lt;=$R$300),"1,0000",AND(T326&gt;$R$300,T326&lt;=(3*$R$300)),($R$300/T326+(1-($R$300/T326))*(($R$300/T326)^$R$302))^-1,T326&gt;(3*$R$300),1/(((1/3)+(((1-(1/3))*((1/3)^$R$302))))))</f>
        <v>1,0000</v>
      </c>
      <c r="V326" s="52">
        <f t="shared" si="0"/>
        <v>27</v>
      </c>
      <c r="W326" s="52">
        <f t="shared" si="1"/>
        <v>1</v>
      </c>
      <c r="X326" s="52">
        <f t="shared" si="2"/>
        <v>0</v>
      </c>
      <c r="Y326" s="37">
        <v>1</v>
      </c>
    </row>
    <row r="327" spans="20:25" ht="20.100000000000001" customHeight="1" x14ac:dyDescent="0.25">
      <c r="T327" s="37">
        <f t="shared" si="3"/>
        <v>28</v>
      </c>
      <c r="U327" s="52" t="str" cm="1">
        <f t="array" ref="U327">_xlfn.IFS(AND(T327&lt;$R$299,T327&gt;=0.5*$R$299),($R$299/T327)^$R$302,T327&lt;(0.5*$R$299),2^(1/2),AND($R$299&lt;=T327,T327&lt;=$R$300),"1,0000",AND(T327&gt;$R$300,T327&lt;=(3*$R$300)),($R$300/T327+(1-($R$300/T327))*(($R$300/T327)^$R$302))^-1,T327&gt;(3*$R$300),1/(((1/3)+(((1-(1/3))*((1/3)^$R$302))))))</f>
        <v>1,0000</v>
      </c>
      <c r="V327" s="52">
        <f t="shared" si="0"/>
        <v>28</v>
      </c>
      <c r="W327" s="52">
        <f t="shared" si="1"/>
        <v>1</v>
      </c>
      <c r="X327" s="52">
        <f t="shared" si="2"/>
        <v>0</v>
      </c>
      <c r="Y327" s="37">
        <v>1</v>
      </c>
    </row>
    <row r="328" spans="20:25" ht="20.100000000000001" customHeight="1" x14ac:dyDescent="0.25">
      <c r="T328" s="37">
        <f t="shared" si="3"/>
        <v>29</v>
      </c>
      <c r="U328" s="52" t="str" cm="1">
        <f t="array" ref="U328">_xlfn.IFS(AND(T328&lt;$R$299,T328&gt;=0.5*$R$299),($R$299/T328)^$R$302,T328&lt;(0.5*$R$299),2^(1/2),AND($R$299&lt;=T328,T328&lt;=$R$300),"1,0000",AND(T328&gt;$R$300,T328&lt;=(3*$R$300)),($R$300/T328+(1-($R$300/T328))*(($R$300/T328)^$R$302))^-1,T328&gt;(3*$R$300),1/(((1/3)+(((1-(1/3))*((1/3)^$R$302))))))</f>
        <v>1,0000</v>
      </c>
      <c r="V328" s="52">
        <f t="shared" si="0"/>
        <v>29</v>
      </c>
      <c r="W328" s="52">
        <f t="shared" si="1"/>
        <v>1</v>
      </c>
      <c r="X328" s="52">
        <f t="shared" si="2"/>
        <v>0</v>
      </c>
      <c r="Y328" s="37">
        <v>1</v>
      </c>
    </row>
    <row r="329" spans="20:25" ht="20.100000000000001" customHeight="1" x14ac:dyDescent="0.25">
      <c r="T329" s="37">
        <f t="shared" si="3"/>
        <v>30</v>
      </c>
      <c r="U329" s="52" t="str" cm="1">
        <f t="array" ref="U329">_xlfn.IFS(AND(T329&lt;$R$299,T329&gt;=0.5*$R$299),($R$299/T329)^$R$302,T329&lt;(0.5*$R$299),2^(1/2),AND($R$299&lt;=T329,T329&lt;=$R$300),"1,0000",AND(T329&gt;$R$300,T329&lt;=(3*$R$300)),($R$300/T329+(1-($R$300/T329))*(($R$300/T329)^$R$302))^-1,T329&gt;(3*$R$300),1/(((1/3)+(((1-(1/3))*((1/3)^$R$302))))))</f>
        <v>1,0000</v>
      </c>
      <c r="V329" s="52">
        <f t="shared" si="0"/>
        <v>30</v>
      </c>
      <c r="W329" s="52">
        <f t="shared" si="1"/>
        <v>1</v>
      </c>
      <c r="X329" s="52">
        <f t="shared" si="2"/>
        <v>0</v>
      </c>
      <c r="Y329" s="37">
        <v>1</v>
      </c>
    </row>
    <row r="330" spans="20:25" ht="20.100000000000001" customHeight="1" x14ac:dyDescent="0.25">
      <c r="T330" s="37">
        <f t="shared" si="3"/>
        <v>31</v>
      </c>
      <c r="U330" s="52" t="str" cm="1">
        <f t="array" ref="U330">_xlfn.IFS(AND(T330&lt;$R$299,T330&gt;=0.5*$R$299),($R$299/T330)^$R$302,T330&lt;(0.5*$R$299),2^(1/2),AND($R$299&lt;=T330,T330&lt;=$R$300),"1,0000",AND(T330&gt;$R$300,T330&lt;=(3*$R$300)),($R$300/T330+(1-($R$300/T330))*(($R$300/T330)^$R$302))^-1,T330&gt;(3*$R$300),1/(((1/3)+(((1-(1/3))*((1/3)^$R$302))))))</f>
        <v>1,0000</v>
      </c>
      <c r="V330" s="52">
        <f t="shared" si="0"/>
        <v>31</v>
      </c>
      <c r="W330" s="52">
        <f t="shared" si="1"/>
        <v>1</v>
      </c>
      <c r="X330" s="52">
        <f t="shared" si="2"/>
        <v>0</v>
      </c>
      <c r="Y330" s="37">
        <v>1</v>
      </c>
    </row>
    <row r="331" spans="20:25" ht="20.100000000000001" customHeight="1" x14ac:dyDescent="0.25">
      <c r="T331" s="37">
        <f t="shared" si="3"/>
        <v>32</v>
      </c>
      <c r="U331" s="52" t="str" cm="1">
        <f t="array" ref="U331">_xlfn.IFS(AND(T331&lt;$R$299,T331&gt;=0.5*$R$299),($R$299/T331)^$R$302,T331&lt;(0.5*$R$299),2^(1/2),AND($R$299&lt;=T331,T331&lt;=$R$300),"1,0000",AND(T331&gt;$R$300,T331&lt;=(3*$R$300)),($R$300/T331+(1-($R$300/T331))*(($R$300/T331)^$R$302))^-1,T331&gt;(3*$R$300),1/(((1/3)+(((1-(1/3))*((1/3)^$R$302))))))</f>
        <v>1,0000</v>
      </c>
      <c r="V331" s="52">
        <f t="shared" si="0"/>
        <v>32</v>
      </c>
      <c r="W331" s="52">
        <f t="shared" si="1"/>
        <v>1</v>
      </c>
      <c r="X331" s="52">
        <f t="shared" si="2"/>
        <v>0</v>
      </c>
      <c r="Y331" s="37">
        <v>1</v>
      </c>
    </row>
    <row r="332" spans="20:25" ht="20.100000000000001" customHeight="1" x14ac:dyDescent="0.25">
      <c r="T332" s="37">
        <f t="shared" si="3"/>
        <v>33</v>
      </c>
      <c r="U332" s="52" t="str" cm="1">
        <f t="array" ref="U332">_xlfn.IFS(AND(T332&lt;$R$299,T332&gt;=0.5*$R$299),($R$299/T332)^$R$302,T332&lt;(0.5*$R$299),2^(1/2),AND($R$299&lt;=T332,T332&lt;=$R$300),"1,0000",AND(T332&gt;$R$300,T332&lt;=(3*$R$300)),($R$300/T332+(1-($R$300/T332))*(($R$300/T332)^$R$302))^-1,T332&gt;(3*$R$300),1/(((1/3)+(((1-(1/3))*((1/3)^$R$302))))))</f>
        <v>1,0000</v>
      </c>
      <c r="V332" s="52">
        <f t="shared" si="0"/>
        <v>33</v>
      </c>
      <c r="W332" s="52">
        <f t="shared" si="1"/>
        <v>1</v>
      </c>
      <c r="X332" s="52">
        <f t="shared" si="2"/>
        <v>0</v>
      </c>
      <c r="Y332" s="37">
        <v>1</v>
      </c>
    </row>
    <row r="333" spans="20:25" ht="20.100000000000001" customHeight="1" x14ac:dyDescent="0.25">
      <c r="T333" s="37">
        <f t="shared" si="3"/>
        <v>34</v>
      </c>
      <c r="U333" s="52" t="str" cm="1">
        <f t="array" ref="U333">_xlfn.IFS(AND(T333&lt;$R$299,T333&gt;=0.5*$R$299),($R$299/T333)^$R$302,T333&lt;(0.5*$R$299),2^(1/2),AND($R$299&lt;=T333,T333&lt;=$R$300),"1,0000",AND(T333&gt;$R$300,T333&lt;=(3*$R$300)),($R$300/T333+(1-($R$300/T333))*(($R$300/T333)^$R$302))^-1,T333&gt;(3*$R$300),1/(((1/3)+(((1-(1/3))*((1/3)^$R$302))))))</f>
        <v>1,0000</v>
      </c>
      <c r="V333" s="52">
        <f t="shared" si="0"/>
        <v>34</v>
      </c>
      <c r="W333" s="52">
        <f t="shared" si="1"/>
        <v>1</v>
      </c>
      <c r="X333" s="52">
        <f t="shared" si="2"/>
        <v>0</v>
      </c>
      <c r="Y333" s="37">
        <v>1</v>
      </c>
    </row>
    <row r="334" spans="20:25" ht="20.100000000000001" customHeight="1" x14ac:dyDescent="0.25">
      <c r="T334" s="37">
        <f t="shared" si="3"/>
        <v>35</v>
      </c>
      <c r="U334" s="52" t="str" cm="1">
        <f t="array" ref="U334">_xlfn.IFS(AND(T334&lt;$R$299,T334&gt;=0.5*$R$299),($R$299/T334)^$R$302,T334&lt;(0.5*$R$299),2^(1/2),AND($R$299&lt;=T334,T334&lt;=$R$300),"1,0000",AND(T334&gt;$R$300,T334&lt;=(3*$R$300)),($R$300/T334+(1-($R$300/T334))*(($R$300/T334)^$R$302))^-1,T334&gt;(3*$R$300),1/(((1/3)+(((1-(1/3))*((1/3)^$R$302))))))</f>
        <v>1,0000</v>
      </c>
      <c r="V334" s="52">
        <f t="shared" si="0"/>
        <v>35</v>
      </c>
      <c r="W334" s="52">
        <f t="shared" si="1"/>
        <v>1</v>
      </c>
      <c r="X334" s="52">
        <f t="shared" si="2"/>
        <v>0</v>
      </c>
      <c r="Y334" s="37">
        <v>1</v>
      </c>
    </row>
    <row r="335" spans="20:25" ht="20.100000000000001" customHeight="1" x14ac:dyDescent="0.25">
      <c r="T335" s="37">
        <f t="shared" si="3"/>
        <v>36</v>
      </c>
      <c r="U335" s="52" cm="1">
        <f t="array" ref="U335">_xlfn.IFS(AND(T335&lt;$R$299,T335&gt;=0.5*$R$299),($R$299/T335)^$R$302,T335&lt;(0.5*$R$299),2^(1/2),AND($R$299&lt;=T335,T335&lt;=$R$300),"1,0000",AND(T335&gt;$R$300,T335&lt;=(3*$R$300)),($R$300/T335+(1-($R$300/T335))*(($R$300/T335)^$R$302))^-1,T335&gt;(3*$R$300),1/(((1/3)+(((1-(1/3))*((1/3)^$R$302))))))</f>
        <v>1.0003886705287752</v>
      </c>
      <c r="V335" s="52">
        <f t="shared" si="0"/>
        <v>36</v>
      </c>
      <c r="W335" s="52">
        <f t="shared" si="1"/>
        <v>0.99961148047731307</v>
      </c>
      <c r="X335" s="52">
        <f t="shared" si="2"/>
        <v>-3.8851952268692536E-4</v>
      </c>
      <c r="Y335" s="37">
        <v>1</v>
      </c>
    </row>
    <row r="336" spans="20:25" ht="20.100000000000001" customHeight="1" x14ac:dyDescent="0.25">
      <c r="T336" s="37">
        <f t="shared" si="3"/>
        <v>37</v>
      </c>
      <c r="U336" s="52" cm="1">
        <f t="array" ref="U336">_xlfn.IFS(AND(T336&lt;$R$299,T336&gt;=0.5*$R$299),($R$299/T336)^$R$302,T336&lt;(0.5*$R$299),2^(1/2),AND($R$299&lt;=T336,T336&lt;=$R$300),"1,0000",AND(T336&gt;$R$300,T336&lt;=(3*$R$300)),($R$300/T336+(1-($R$300/T336))*(($R$300/T336)^$R$302))^-1,T336&gt;(3*$R$300),1/(((1/3)+(((1-(1/3))*((1/3)^$R$302))))))</f>
        <v>1.0014834121083083</v>
      </c>
      <c r="V336" s="52">
        <f t="shared" si="0"/>
        <v>37</v>
      </c>
      <c r="W336" s="52">
        <f t="shared" si="1"/>
        <v>0.99851878514374448</v>
      </c>
      <c r="X336" s="52">
        <f t="shared" si="2"/>
        <v>-1.4812148562555194E-3</v>
      </c>
      <c r="Y336" s="37">
        <v>1</v>
      </c>
    </row>
    <row r="337" spans="20:25" ht="20.100000000000001" customHeight="1" x14ac:dyDescent="0.25">
      <c r="T337" s="37">
        <f t="shared" si="3"/>
        <v>38</v>
      </c>
      <c r="U337" s="52" cm="1">
        <f t="array" ref="U337">_xlfn.IFS(AND(T337&lt;$R$299,T337&gt;=0.5*$R$299),($R$299/T337)^$R$302,T337&lt;(0.5*$R$299),2^(1/2),AND($R$299&lt;=T337,T337&lt;=$R$300),"1,0000",AND(T337&gt;$R$300,T337&lt;=(3*$R$300)),($R$300/T337+(1-($R$300/T337))*(($R$300/T337)^$R$302))^-1,T337&gt;(3*$R$300),1/(((1/3)+(((1-(1/3))*((1/3)^$R$302))))))</f>
        <v>1.0031905522532976</v>
      </c>
      <c r="V337" s="52">
        <f t="shared" si="0"/>
        <v>38</v>
      </c>
      <c r="W337" s="52">
        <f t="shared" si="1"/>
        <v>0.99681959499505735</v>
      </c>
      <c r="X337" s="52">
        <f t="shared" si="2"/>
        <v>-3.1804050049426547E-3</v>
      </c>
      <c r="Y337" s="37">
        <v>1</v>
      </c>
    </row>
    <row r="338" spans="20:25" ht="20.100000000000001" customHeight="1" x14ac:dyDescent="0.25">
      <c r="T338" s="37">
        <f t="shared" si="3"/>
        <v>39</v>
      </c>
      <c r="U338" s="52" cm="1">
        <f t="array" ref="U338">_xlfn.IFS(AND(T338&lt;$R$299,T338&gt;=0.5*$R$299),($R$299/T338)^$R$302,T338&lt;(0.5*$R$299),2^(1/2),AND($R$299&lt;=T338,T338&lt;=$R$300),"1,0000",AND(T338&gt;$R$300,T338&lt;=(3*$R$300)),($R$300/T338+(1-($R$300/T338))*(($R$300/T338)^$R$302))^-1,T338&gt;(3*$R$300),1/(((1/3)+(((1-(1/3))*((1/3)^$R$302))))))</f>
        <v>1.0054312951605149</v>
      </c>
      <c r="V338" s="52">
        <f t="shared" si="0"/>
        <v>39</v>
      </c>
      <c r="W338" s="52">
        <f t="shared" si="1"/>
        <v>0.99459804445449673</v>
      </c>
      <c r="X338" s="52">
        <f t="shared" si="2"/>
        <v>-5.4019555455032675E-3</v>
      </c>
      <c r="Y338" s="37">
        <v>1</v>
      </c>
    </row>
    <row r="339" spans="20:25" ht="20.100000000000001" customHeight="1" x14ac:dyDescent="0.25">
      <c r="T339" s="37">
        <f t="shared" si="3"/>
        <v>40</v>
      </c>
      <c r="U339" s="52" cm="1">
        <f t="array" ref="U339">_xlfn.IFS(AND(T339&lt;$R$299,T339&gt;=0.5*$R$299),($R$299/T339)^$R$302,T339&lt;(0.5*$R$299),2^(1/2),AND($R$299&lt;=T339,T339&lt;=$R$300),"1,0000",AND(T339&gt;$R$300,T339&lt;=(3*$R$300)),($R$300/T339+(1-($R$300/T339))*(($R$300/T339)^$R$302))^-1,T339&gt;(3*$R$300),1/(((1/3)+(((1-(1/3))*((1/3)^$R$302))))))</f>
        <v>1.0081389137964076</v>
      </c>
      <c r="V339" s="52">
        <f t="shared" si="0"/>
        <v>40</v>
      </c>
      <c r="W339" s="52">
        <f t="shared" si="1"/>
        <v>0.99192679333668565</v>
      </c>
      <c r="X339" s="52">
        <f t="shared" si="2"/>
        <v>-8.0732066633143473E-3</v>
      </c>
      <c r="Y339" s="37">
        <v>1</v>
      </c>
    </row>
    <row r="340" spans="20:25" ht="20.100000000000001" customHeight="1" x14ac:dyDescent="0.25">
      <c r="T340" s="37">
        <f t="shared" si="3"/>
        <v>41</v>
      </c>
      <c r="U340" s="52" cm="1">
        <f t="array" ref="U340">_xlfn.IFS(AND(T340&lt;$R$299,T340&gt;=0.5*$R$299),($R$299/T340)^$R$302,T340&lt;(0.5*$R$299),2^(1/2),AND($R$299&lt;=T340,T340&lt;=$R$300),"1,0000",AND(T340&gt;$R$300,T340&lt;=(3*$R$300)),($R$300/T340+(1-($R$300/T340))*(($R$300/T340)^$R$302))^-1,T340&gt;(3*$R$300),1/(((1/3)+(((1-(1/3))*((1/3)^$R$302))))))</f>
        <v>1.011256552904342</v>
      </c>
      <c r="V340" s="52">
        <f t="shared" si="0"/>
        <v>41</v>
      </c>
      <c r="W340" s="52">
        <f t="shared" si="1"/>
        <v>0.98886874663801871</v>
      </c>
      <c r="X340" s="52">
        <f t="shared" si="2"/>
        <v>-1.1131253361981286E-2</v>
      </c>
      <c r="Y340" s="37">
        <v>1</v>
      </c>
    </row>
    <row r="341" spans="20:25" ht="20.100000000000001" customHeight="1" x14ac:dyDescent="0.25">
      <c r="T341" s="37">
        <f t="shared" si="3"/>
        <v>42</v>
      </c>
      <c r="U341" s="52" cm="1">
        <f t="array" ref="U341">_xlfn.IFS(AND(T341&lt;$R$299,T341&gt;=0.5*$R$299),($R$299/T341)^$R$302,T341&lt;(0.5*$R$299),2^(1/2),AND($R$299&lt;=T341,T341&lt;=$R$300),"1,0000",AND(T341&gt;$R$300,T341&lt;=(3*$R$300)),($R$300/T341+(1-($R$300/T341))*(($R$300/T341)^$R$302))^-1,T341&gt;(3*$R$300),1/(((1/3)+(((1-(1/3))*((1/3)^$R$302))))))</f>
        <v>1.0147354934461381</v>
      </c>
      <c r="V341" s="52">
        <f t="shared" si="0"/>
        <v>42</v>
      </c>
      <c r="W341" s="52">
        <f t="shared" si="1"/>
        <v>0.98547848819587947</v>
      </c>
      <c r="X341" s="52">
        <f t="shared" si="2"/>
        <v>-1.4521511804120535E-2</v>
      </c>
      <c r="Y341" s="37">
        <v>1</v>
      </c>
    </row>
    <row r="342" spans="20:25" ht="20.100000000000001" customHeight="1" x14ac:dyDescent="0.25">
      <c r="T342" s="37">
        <f t="shared" si="3"/>
        <v>43</v>
      </c>
      <c r="U342" s="52" cm="1">
        <f t="array" ref="U342">_xlfn.IFS(AND(T342&lt;$R$299,T342&gt;=0.5*$R$299),($R$299/T342)^$R$302,T342&lt;(0.5*$R$299),2^(1/2),AND($R$299&lt;=T342,T342&lt;=$R$300),"1,0000",AND(T342&gt;$R$300,T342&lt;=(3*$R$300)),($R$300/T342+(1-($R$300/T342))*(($R$300/T342)^$R$302))^-1,T342&gt;(3*$R$300),1/(((1/3)+(((1-(1/3))*((1/3)^$R$302))))))</f>
        <v>1.0185337693666239</v>
      </c>
      <c r="V342" s="52">
        <f t="shared" si="0"/>
        <v>43</v>
      </c>
      <c r="W342" s="52">
        <f t="shared" si="1"/>
        <v>0.9818034807248962</v>
      </c>
      <c r="X342" s="52">
        <f t="shared" si="2"/>
        <v>-1.8196519275103795E-2</v>
      </c>
      <c r="Y342" s="37">
        <v>1</v>
      </c>
    </row>
    <row r="343" spans="20:25" ht="20.100000000000001" customHeight="1" x14ac:dyDescent="0.25">
      <c r="T343" s="37">
        <f t="shared" si="3"/>
        <v>44</v>
      </c>
      <c r="U343" s="52" cm="1">
        <f t="array" ref="U343">_xlfn.IFS(AND(T343&lt;$R$299,T343&gt;=0.5*$R$299),($R$299/T343)^$R$302,T343&lt;(0.5*$R$299),2^(1/2),AND($R$299&lt;=T343,T343&lt;=$R$300),"1,0000",AND(T343&gt;$R$300,T343&lt;=(3*$R$300)),($R$300/T343+(1-($R$300/T343))*(($R$300/T343)^$R$302))^-1,T343&gt;(3*$R$300),1/(((1/3)+(((1-(1/3))*((1/3)^$R$302))))))</f>
        <v>1.0226150560791916</v>
      </c>
      <c r="V343" s="52">
        <f t="shared" si="0"/>
        <v>44</v>
      </c>
      <c r="W343" s="52">
        <f t="shared" si="1"/>
        <v>0.97788507420778648</v>
      </c>
      <c r="X343" s="52">
        <f t="shared" si="2"/>
        <v>-2.2114925792213525E-2</v>
      </c>
      <c r="Y343" s="37">
        <v>1</v>
      </c>
    </row>
    <row r="344" spans="20:25" ht="20.100000000000001" customHeight="1" x14ac:dyDescent="0.25">
      <c r="T344" s="37">
        <f t="shared" si="3"/>
        <v>45</v>
      </c>
      <c r="U344" s="52" cm="1">
        <f t="array" ref="U344">_xlfn.IFS(AND(T344&lt;$R$299,T344&gt;=0.5*$R$299),($R$299/T344)^$R$302,T344&lt;(0.5*$R$299),2^(1/2),AND($R$299&lt;=T344,T344&lt;=$R$300),"1,0000",AND(T344&gt;$R$300,T344&lt;=(3*$R$300)),($R$300/T344+(1-($R$300/T344))*(($R$300/T344)^$R$302))^-1,T344&gt;(3*$R$300),1/(((1/3)+(((1-(1/3))*((1/3)^$R$302))))))</f>
        <v>1.0269477704661309</v>
      </c>
      <c r="V344" s="52">
        <f t="shared" si="0"/>
        <v>45</v>
      </c>
      <c r="W344" s="52">
        <f t="shared" si="1"/>
        <v>0.97375935637515487</v>
      </c>
      <c r="X344" s="52">
        <f t="shared" si="2"/>
        <v>-2.6240643624845128E-2</v>
      </c>
      <c r="Y344" s="37">
        <v>1</v>
      </c>
    </row>
    <row r="345" spans="20:25" ht="20.100000000000001" customHeight="1" x14ac:dyDescent="0.25">
      <c r="T345" s="37">
        <f t="shared" si="3"/>
        <v>46</v>
      </c>
      <c r="U345" s="52" cm="1">
        <f t="array" ref="U345">_xlfn.IFS(AND(T345&lt;$R$299,T345&gt;=0.5*$R$299),($R$299/T345)^$R$302,T345&lt;(0.5*$R$299),2^(1/2),AND($R$299&lt;=T345,T345&lt;=$R$300),"1,0000",AND(T345&gt;$R$300,T345&lt;=(3*$R$300)),($R$300/T345+(1-($R$300/T345))*(($R$300/T345)^$R$302))^-1,T345&gt;(3*$R$300),1/(((1/3)+(((1-(1/3))*((1/3)^$R$302))))))</f>
        <v>1.0315043369565049</v>
      </c>
      <c r="V345" s="52">
        <f t="shared" si="0"/>
        <v>46</v>
      </c>
      <c r="W345" s="52">
        <f t="shared" si="1"/>
        <v>0.96945787251902427</v>
      </c>
      <c r="X345" s="52">
        <f t="shared" si="2"/>
        <v>-3.0542127480975734E-2</v>
      </c>
      <c r="Y345" s="37">
        <v>1</v>
      </c>
    </row>
    <row r="346" spans="20:25" ht="20.100000000000001" customHeight="1" x14ac:dyDescent="0.25">
      <c r="T346" s="37">
        <f t="shared" si="3"/>
        <v>47</v>
      </c>
      <c r="U346" s="52" cm="1">
        <f t="array" ref="U346">_xlfn.IFS(AND(T346&lt;$R$299,T346&gt;=0.5*$R$299),($R$299/T346)^$R$302,T346&lt;(0.5*$R$299),2^(1/2),AND($R$299&lt;=T346,T346&lt;=$R$300),"1,0000",AND(T346&gt;$R$300,T346&lt;=(3*$R$300)),($R$300/T346+(1-($R$300/T346))*(($R$300/T346)^$R$302))^-1,T346&gt;(3*$R$300),1/(((1/3)+(((1-(1/3))*((1/3)^$R$302))))))</f>
        <v>1.0362605850598758</v>
      </c>
      <c r="V346" s="52">
        <f t="shared" si="0"/>
        <v>47</v>
      </c>
      <c r="W346" s="52">
        <f t="shared" si="1"/>
        <v>0.96500823674792124</v>
      </c>
      <c r="X346" s="52">
        <f t="shared" si="2"/>
        <v>-3.4991763252078756E-2</v>
      </c>
      <c r="Y346" s="37">
        <v>1</v>
      </c>
    </row>
    <row r="347" spans="20:25" ht="20.100000000000001" customHeight="1" x14ac:dyDescent="0.25">
      <c r="T347" s="37">
        <f t="shared" si="3"/>
        <v>48</v>
      </c>
      <c r="U347" s="52" cm="1">
        <f t="array" ref="U347">_xlfn.IFS(AND(T347&lt;$R$299,T347&gt;=0.5*$R$299),($R$299/T347)^$R$302,T347&lt;(0.5*$R$299),2^(1/2),AND($R$299&lt;=T347,T347&lt;=$R$300),"1,0000",AND(T347&gt;$R$300,T347&lt;=(3*$R$300)),($R$300/T347+(1-($R$300/T347))*(($R$300/T347)^$R$302))^-1,T347&gt;(3*$R$300),1/(((1/3)+(((1-(1/3))*((1/3)^$R$302))))))</f>
        <v>1.0411952517380134</v>
      </c>
      <c r="V347" s="52">
        <f t="shared" si="0"/>
        <v>48</v>
      </c>
      <c r="W347" s="52">
        <f t="shared" si="1"/>
        <v>0.96043465270394934</v>
      </c>
      <c r="X347" s="52">
        <f t="shared" si="2"/>
        <v>-3.9565347296050657E-2</v>
      </c>
      <c r="Y347" s="37">
        <v>1</v>
      </c>
    </row>
    <row r="348" spans="20:25" ht="20.100000000000001" customHeight="1" x14ac:dyDescent="0.25">
      <c r="T348" s="37">
        <f t="shared" si="3"/>
        <v>49</v>
      </c>
      <c r="U348" s="52" cm="1">
        <f t="array" ref="U348">_xlfn.IFS(AND(T348&lt;$R$299,T348&gt;=0.5*$R$299),($R$299/T348)^$R$302,T348&lt;(0.5*$R$299),2^(1/2),AND($R$299&lt;=T348,T348&lt;=$R$300),"1,0000",AND(T348&gt;$R$300,T348&lt;=(3*$R$300)),($R$300/T348+(1-($R$300/T348))*(($R$300/T348)^$R$302))^-1,T348&gt;(3*$R$300),1/(((1/3)+(((1-(1/3))*((1/3)^$R$302))))))</f>
        <v>1.0462895679780992</v>
      </c>
      <c r="V348" s="52">
        <f t="shared" si="0"/>
        <v>49</v>
      </c>
      <c r="W348" s="52">
        <f t="shared" si="1"/>
        <v>0.95575835849386181</v>
      </c>
      <c r="X348" s="52">
        <f t="shared" si="2"/>
        <v>-4.4241641506138185E-2</v>
      </c>
      <c r="Y348" s="37">
        <v>1</v>
      </c>
    </row>
    <row r="349" spans="20:25" ht="20.100000000000001" customHeight="1" x14ac:dyDescent="0.25">
      <c r="T349" s="37">
        <f t="shared" si="3"/>
        <v>50</v>
      </c>
      <c r="U349" s="52" cm="1">
        <f t="array" ref="U349">_xlfn.IFS(AND(T349&lt;$R$299,T349&gt;=0.5*$R$299),($R$299/T349)^$R$302,T349&lt;(0.5*$R$299),2^(1/2),AND($R$299&lt;=T349,T349&lt;=$R$300),"1,0000",AND(T349&gt;$R$300,T349&lt;=(3*$R$300)),($R$300/T349+(1-($R$300/T349))*(($R$300/T349)^$R$302))^-1,T349&gt;(3*$R$300),1/(((1/3)+(((1-(1/3))*((1/3)^$R$302))))))</f>
        <v>1.0515269134421015</v>
      </c>
      <c r="V349" s="52">
        <f t="shared" si="0"/>
        <v>50</v>
      </c>
      <c r="W349" s="52">
        <f t="shared" si="1"/>
        <v>0.95099800796022271</v>
      </c>
      <c r="X349" s="52">
        <f t="shared" si="2"/>
        <v>-4.9001992039777287E-2</v>
      </c>
      <c r="Y349" s="37">
        <v>1</v>
      </c>
    </row>
    <row r="350" spans="20:25" ht="20.100000000000001" customHeight="1" x14ac:dyDescent="0.25">
      <c r="T350" s="37">
        <f t="shared" si="3"/>
        <v>51</v>
      </c>
      <c r="U350" s="52" cm="1">
        <f t="array" ref="U350">_xlfn.IFS(AND(T350&lt;$R$299,T350&gt;=0.5*$R$299),($R$299/T350)^$R$302,T350&lt;(0.5*$R$299),2^(1/2),AND($R$299&lt;=T350,T350&lt;=$R$300),"1,0000",AND(T350&gt;$R$300,T350&lt;=(3*$R$300)),($R$300/T350+(1-($R$300/T350))*(($R$300/T350)^$R$302))^-1,T350&gt;(3*$R$300),1/(((1/3)+(((1-(1/3))*((1/3)^$R$302))))))</f>
        <v>1.056892526498719</v>
      </c>
      <c r="V350" s="52">
        <f t="shared" si="0"/>
        <v>51</v>
      </c>
      <c r="W350" s="52">
        <f t="shared" si="1"/>
        <v>0.94616999829945536</v>
      </c>
      <c r="X350" s="52">
        <f t="shared" si="2"/>
        <v>-5.3830001700544639E-2</v>
      </c>
      <c r="Y350" s="37">
        <v>1</v>
      </c>
    </row>
    <row r="351" spans="20:25" ht="20.100000000000001" customHeight="1" x14ac:dyDescent="0.25">
      <c r="T351" s="37">
        <f t="shared" si="3"/>
        <v>52</v>
      </c>
      <c r="U351" s="52" cm="1">
        <f t="array" ref="U351">_xlfn.IFS(AND(T351&lt;$R$299,T351&gt;=0.5*$R$299),($R$299/T351)^$R$302,T351&lt;(0.5*$R$299),2^(1/2),AND($R$299&lt;=T351,T351&lt;=$R$300),"1,0000",AND(T351&gt;$R$300,T351&lt;=(3*$R$300)),($R$300/T351+(1-($R$300/T351))*(($R$300/T351)^$R$302))^-1,T351&gt;(3*$R$300),1/(((1/3)+(((1-(1/3))*((1/3)^$R$302))))))</f>
        <v>1.0623732595760693</v>
      </c>
      <c r="V351" s="52">
        <f t="shared" si="0"/>
        <v>52</v>
      </c>
      <c r="W351" s="52">
        <f t="shared" si="1"/>
        <v>0.9412887523157738</v>
      </c>
      <c r="X351" s="52">
        <f t="shared" si="2"/>
        <v>-5.8711247684226198E-2</v>
      </c>
      <c r="Y351" s="37">
        <v>1</v>
      </c>
    </row>
    <row r="352" spans="20:25" ht="20.100000000000001" customHeight="1" x14ac:dyDescent="0.25">
      <c r="T352" s="37">
        <f t="shared" si="3"/>
        <v>53</v>
      </c>
      <c r="U352" s="52" cm="1">
        <f t="array" ref="U352">_xlfn.IFS(AND(T352&lt;$R$299,T352&gt;=0.5*$R$299),($R$299/T352)^$R$302,T352&lt;(0.5*$R$299),2^(1/2),AND($R$299&lt;=T352,T352&lt;=$R$300),"1,0000",AND(T352&gt;$R$300,T352&lt;=(3*$R$300)),($R$300/T352+(1-($R$300/T352))*(($R$300/T352)^$R$302))^-1,T352&gt;(3*$R$300),1/(((1/3)+(((1-(1/3))*((1/3)^$R$302))))))</f>
        <v>1.0679573718070521</v>
      </c>
      <c r="V352" s="52">
        <f t="shared" si="0"/>
        <v>53</v>
      </c>
      <c r="W352" s="52">
        <f t="shared" si="1"/>
        <v>0.93636696220181159</v>
      </c>
      <c r="X352" s="52">
        <f t="shared" si="2"/>
        <v>-6.3633037798188408E-2</v>
      </c>
      <c r="Y352" s="37">
        <v>1</v>
      </c>
    </row>
    <row r="353" spans="20:25" ht="20.100000000000001" customHeight="1" x14ac:dyDescent="0.25">
      <c r="T353" s="37">
        <f t="shared" si="3"/>
        <v>54</v>
      </c>
      <c r="U353" s="52" cm="1">
        <f t="array" ref="U353">_xlfn.IFS(AND(T353&lt;$R$299,T353&gt;=0.5*$R$299),($R$299/T353)^$R$302,T353&lt;(0.5*$R$299),2^(1/2),AND($R$299&lt;=T353,T353&lt;=$R$300),"1,0000",AND(T353&gt;$R$300,T353&lt;=(3*$R$300)),($R$300/T353+(1-($R$300/T353))*(($R$300/T353)^$R$302))^-1,T353&gt;(3*$R$300),1/(((1/3)+(((1-(1/3))*((1/3)^$R$302))))))</f>
        <v>1.0736343525222631</v>
      </c>
      <c r="V353" s="52">
        <f t="shared" si="0"/>
        <v>54</v>
      </c>
      <c r="W353" s="52">
        <f t="shared" si="1"/>
        <v>0.9314158005942379</v>
      </c>
      <c r="X353" s="52">
        <f t="shared" si="2"/>
        <v>-6.8584199405762103E-2</v>
      </c>
      <c r="Y353" s="37">
        <v>1</v>
      </c>
    </row>
    <row r="354" spans="20:25" ht="20.100000000000001" customHeight="1" x14ac:dyDescent="0.25">
      <c r="T354" s="37">
        <f t="shared" si="3"/>
        <v>55</v>
      </c>
      <c r="U354" s="52" cm="1">
        <f t="array" ref="U354">_xlfn.IFS(AND(T354&lt;$R$299,T354&gt;=0.5*$R$299),($R$299/T354)^$R$302,T354&lt;(0.5*$R$299),2^(1/2),AND($R$299&lt;=T354,T354&lt;=$R$300),"1,0000",AND(T354&gt;$R$300,T354&lt;=(3*$R$300)),($R$300/T354+(1-($R$300/T354))*(($R$300/T354)^$R$302))^-1,T354&gt;(3*$R$300),1/(((1/3)+(((1-(1/3))*((1/3)^$R$302))))))</f>
        <v>1.0793947703858235</v>
      </c>
      <c r="V354" s="52">
        <f t="shared" si="0"/>
        <v>55</v>
      </c>
      <c r="W354" s="52">
        <f t="shared" si="1"/>
        <v>0.92644510371544198</v>
      </c>
      <c r="X354" s="52">
        <f t="shared" si="2"/>
        <v>-7.3554896284558025E-2</v>
      </c>
      <c r="Y354" s="37">
        <v>1</v>
      </c>
    </row>
    <row r="355" spans="20:25" ht="20.100000000000001" customHeight="1" x14ac:dyDescent="0.25">
      <c r="T355" s="37">
        <f t="shared" si="3"/>
        <v>56</v>
      </c>
      <c r="U355" s="52" cm="1">
        <f t="array" ref="U355">_xlfn.IFS(AND(T355&lt;$R$299,T355&gt;=0.5*$R$299),($R$299/T355)^$R$302,T355&lt;(0.5*$R$299),2^(1/2),AND($R$299&lt;=T355,T355&lt;=$R$300),"1,0000",AND(T355&gt;$R$300,T355&lt;=(3*$R$300)),($R$300/T355+(1-($R$300/T355))*(($R$300/T355)^$R$302))^-1,T355&gt;(3*$R$300),1/(((1/3)+(((1-(1/3))*((1/3)^$R$302))))))</f>
        <v>1.0852301439478567</v>
      </c>
      <c r="V355" s="52">
        <f t="shared" si="0"/>
        <v>56</v>
      </c>
      <c r="W355" s="52">
        <f t="shared" si="1"/>
        <v>0.92146353064078557</v>
      </c>
      <c r="X355" s="52">
        <f t="shared" si="2"/>
        <v>-7.8536469359214434E-2</v>
      </c>
      <c r="Y355" s="37">
        <v>1</v>
      </c>
    </row>
    <row r="356" spans="20:25" ht="20.100000000000001" customHeight="1" x14ac:dyDescent="0.25">
      <c r="T356" s="37">
        <f t="shared" si="3"/>
        <v>57</v>
      </c>
      <c r="U356" s="52" cm="1">
        <f t="array" ref="U356">_xlfn.IFS(AND(T356&lt;$R$299,T356&gt;=0.5*$R$299),($R$299/T356)^$R$302,T356&lt;(0.5*$R$299),2^(1/2),AND($R$299&lt;=T356,T356&lt;=$R$300),"1,0000",AND(T356&gt;$R$300,T356&lt;=(3*$R$300)),($R$300/T356+(1-($R$300/T356))*(($R$300/T356)^$R$302))^-1,T356&gt;(3*$R$300),1/(((1/3)+(((1-(1/3))*((1/3)^$R$302))))))</f>
        <v>1.0911328301637278</v>
      </c>
      <c r="V356" s="52">
        <f t="shared" si="0"/>
        <v>57</v>
      </c>
      <c r="W356" s="52">
        <f t="shared" si="1"/>
        <v>0.91647870209344451</v>
      </c>
      <c r="X356" s="52">
        <f t="shared" si="2"/>
        <v>-8.3521297906555492E-2</v>
      </c>
      <c r="Y356" s="37">
        <v>1</v>
      </c>
    </row>
    <row r="357" spans="20:25" ht="20.100000000000001" customHeight="1" x14ac:dyDescent="0.25">
      <c r="T357" s="37">
        <f t="shared" si="3"/>
        <v>58</v>
      </c>
      <c r="U357" s="52" cm="1">
        <f t="array" ref="U357">_xlfn.IFS(AND(T357&lt;$R$299,T357&gt;=0.5*$R$299),($R$299/T357)^$R$302,T357&lt;(0.5*$R$299),2^(1/2),AND($R$299&lt;=T357,T357&lt;=$R$300),"1,0000",AND(T357&gt;$R$300,T357&lt;=(3*$R$300)),($R$300/T357+(1-($R$300/T357))*(($R$300/T357)^$R$302))^-1,T357&gt;(3*$R$300),1/(((1/3)+(((1-(1/3))*((1/3)^$R$302))))))</f>
        <v>1.0970959280498112</v>
      </c>
      <c r="V357" s="52">
        <f t="shared" si="0"/>
        <v>58</v>
      </c>
      <c r="W357" s="52">
        <f t="shared" si="1"/>
        <v>0.91149732164040742</v>
      </c>
      <c r="X357" s="52">
        <f t="shared" si="2"/>
        <v>-8.8502678359592579E-2</v>
      </c>
      <c r="Y357" s="37">
        <v>1</v>
      </c>
    </row>
    <row r="358" spans="20:25" ht="20.100000000000001" customHeight="1" x14ac:dyDescent="0.25">
      <c r="T358" s="37">
        <f t="shared" si="3"/>
        <v>59</v>
      </c>
      <c r="U358" s="52" cm="1">
        <f t="array" ref="U358">_xlfn.IFS(AND(T358&lt;$R$299,T358&gt;=0.5*$R$299),($R$299/T358)^$R$302,T358&lt;(0.5*$R$299),2^(1/2),AND($R$299&lt;=T358,T358&lt;=$R$300),"1,0000",AND(T358&gt;$R$300,T358&lt;=(3*$R$300)),($R$300/T358+(1-($R$300/T358))*(($R$300/T358)^$R$302))^-1,T358&gt;(3*$R$300),1/(((1/3)+(((1-(1/3))*((1/3)^$R$302))))))</f>
        <v>1.1031131951428574</v>
      </c>
      <c r="V358" s="52">
        <f t="shared" si="0"/>
        <v>59</v>
      </c>
      <c r="W358" s="52">
        <f t="shared" si="1"/>
        <v>0.90652528172369118</v>
      </c>
      <c r="X358" s="52">
        <f t="shared" si="2"/>
        <v>-9.3474718276308821E-2</v>
      </c>
      <c r="Y358" s="37">
        <v>1</v>
      </c>
    </row>
    <row r="359" spans="20:25" ht="20.100000000000001" customHeight="1" x14ac:dyDescent="0.25">
      <c r="T359" s="37">
        <f t="shared" si="3"/>
        <v>60</v>
      </c>
      <c r="U359" s="52" cm="1">
        <f t="array" ref="U359">_xlfn.IFS(AND(T359&lt;$R$299,T359&gt;=0.5*$R$299),($R$299/T359)^$R$302,T359&lt;(0.5*$R$299),2^(1/2),AND($R$299&lt;=T359,T359&lt;=$R$300),"1,0000",AND(T359&gt;$R$300,T359&lt;=(3*$R$300)),($R$300/T359+(1-($R$300/T359))*(($R$300/T359)^$R$302))^-1,T359&gt;(3*$R$300),1/(((1/3)+(((1-(1/3))*((1/3)^$R$302))))))</f>
        <v>1.1091789748312328</v>
      </c>
      <c r="V359" s="52">
        <f t="shared" si="0"/>
        <v>60</v>
      </c>
      <c r="W359" s="52">
        <f t="shared" si="1"/>
        <v>0.90156775659415567</v>
      </c>
      <c r="X359" s="52">
        <f t="shared" si="2"/>
        <v>-9.8432243405844333E-2</v>
      </c>
      <c r="Y359" s="37">
        <v>1</v>
      </c>
    </row>
    <row r="360" spans="20:25" ht="20.100000000000001" customHeight="1" x14ac:dyDescent="0.25">
      <c r="T360" s="37">
        <f t="shared" si="3"/>
        <v>61</v>
      </c>
      <c r="U360" s="52" cm="1">
        <f t="array" ref="U360">_xlfn.IFS(AND(T360&lt;$R$299,T360&gt;=0.5*$R$299),($R$299/T360)^$R$302,T360&lt;(0.5*$R$299),2^(1/2),AND($R$299&lt;=T360,T360&lt;=$R$300),"1,0000",AND(T360&gt;$R$300,T360&lt;=(3*$R$300)),($R$300/T360+(1-($R$300/T360))*(($R$300/T360)^$R$302))^-1,T360&gt;(3*$R$300),1/(((1/3)+(((1-(1/3))*((1/3)^$R$302))))))</f>
        <v>1.1152881329516027</v>
      </c>
      <c r="V360" s="52">
        <f t="shared" si="0"/>
        <v>61</v>
      </c>
      <c r="W360" s="52">
        <f t="shared" si="1"/>
        <v>0.89662928390846108</v>
      </c>
      <c r="X360" s="52">
        <f t="shared" si="2"/>
        <v>-0.10337071609153892</v>
      </c>
      <c r="Y360" s="37">
        <v>1</v>
      </c>
    </row>
    <row r="361" spans="20:25" ht="20.100000000000001" customHeight="1" x14ac:dyDescent="0.25">
      <c r="T361" s="37">
        <f t="shared" si="3"/>
        <v>62</v>
      </c>
      <c r="U361" s="52" cm="1">
        <f t="array" ref="U361">_xlfn.IFS(AND(T361&lt;$R$299,T361&gt;=0.5*$R$299),($R$299/T361)^$R$302,T361&lt;(0.5*$R$299),2^(1/2),AND($R$299&lt;=T361,T361&lt;=$R$300),"1,0000",AND(T361&gt;$R$300,T361&lt;=(3*$R$300)),($R$300/T361+(1-($R$300/T361))*(($R$300/T361)^$R$302))^-1,T361&gt;(3*$R$300),1/(((1/3)+(((1-(1/3))*((1/3)^$R$302))))))</f>
        <v>1.1214360023096308</v>
      </c>
      <c r="V361" s="52">
        <f t="shared" si="0"/>
        <v>62</v>
      </c>
      <c r="W361" s="52">
        <f t="shared" si="1"/>
        <v>0.89171383649220304</v>
      </c>
      <c r="X361" s="52">
        <f t="shared" si="2"/>
        <v>-0.10828616350779696</v>
      </c>
      <c r="Y361" s="37">
        <v>1</v>
      </c>
    </row>
    <row r="362" spans="20:25" ht="20.100000000000001" customHeight="1" x14ac:dyDescent="0.25">
      <c r="T362" s="37">
        <f t="shared" si="3"/>
        <v>63</v>
      </c>
      <c r="U362" s="52" cm="1">
        <f t="array" ref="U362">_xlfn.IFS(AND(T362&lt;$R$299,T362&gt;=0.5*$R$299),($R$299/T362)^$R$302,T362&lt;(0.5*$R$299),2^(1/2),AND($R$299&lt;=T362,T362&lt;=$R$300),"1,0000",AND(T362&gt;$R$300,T362&lt;=(3*$R$300)),($R$300/T362+(1-($R$300/T362))*(($R$300/T362)^$R$302))^-1,T362&gt;(3*$R$300),1/(((1/3)+(((1-(1/3))*((1/3)^$R$302))))))</f>
        <v>1.1276183340001567</v>
      </c>
      <c r="V362" s="52">
        <f t="shared" si="0"/>
        <v>63</v>
      </c>
      <c r="W362" s="52">
        <f t="shared" si="1"/>
        <v>0.88682488555552441</v>
      </c>
      <c r="X362" s="52">
        <f t="shared" si="2"/>
        <v>-0.11317511444447559</v>
      </c>
      <c r="Y362" s="37">
        <v>1</v>
      </c>
    </row>
    <row r="363" spans="20:25" ht="20.100000000000001" customHeight="1" x14ac:dyDescent="0.25">
      <c r="T363" s="37">
        <f t="shared" si="3"/>
        <v>64</v>
      </c>
      <c r="U363" s="52" cm="1">
        <f t="array" ref="U363">_xlfn.IFS(AND(T363&lt;$R$299,T363&gt;=0.5*$R$299),($R$299/T363)^$R$302,T363&lt;(0.5*$R$299),2^(1/2),AND($R$299&lt;=T363,T363&lt;=$R$300),"1,0000",AND(T363&gt;$R$300,T363&lt;=(3*$R$300)),($R$300/T363+(1-($R$300/T363))*(($R$300/T363)^$R$302))^-1,T363&gt;(3*$R$300),1/(((1/3)+(((1-(1/3))*((1/3)^$R$302))))))</f>
        <v>1.1338312545805556</v>
      </c>
      <c r="V363" s="52">
        <f t="shared" si="0"/>
        <v>64</v>
      </c>
      <c r="W363" s="52">
        <f t="shared" si="1"/>
        <v>0.88196545646462665</v>
      </c>
      <c r="X363" s="52">
        <f t="shared" si="2"/>
        <v>-0.11803454353537335</v>
      </c>
      <c r="Y363" s="37">
        <v>1</v>
      </c>
    </row>
    <row r="364" spans="20:25" ht="20.100000000000001" customHeight="1" x14ac:dyDescent="0.25">
      <c r="T364" s="37">
        <f t="shared" si="3"/>
        <v>65</v>
      </c>
      <c r="U364" s="52" cm="1">
        <f t="array" ref="U364">_xlfn.IFS(AND(T364&lt;$R$299,T364&gt;=0.5*$R$299),($R$299/T364)^$R$302,T364&lt;(0.5*$R$299),2^(1/2),AND($R$299&lt;=T364,T364&lt;=$R$300),"1,0000",AND(T364&gt;$R$300,T364&lt;=(3*$R$300)),($R$300/T364+(1-($R$300/T364))*(($R$300/T364)^$R$302))^-1,T364&gt;(3*$R$300),1/(((1/3)+(((1-(1/3))*((1/3)^$R$302))))))</f>
        <v>1.1400712282981362</v>
      </c>
      <c r="V364" s="52">
        <f t="shared" si="0"/>
        <v>65</v>
      </c>
      <c r="W364" s="52">
        <f t="shared" si="1"/>
        <v>0.87713817801785043</v>
      </c>
      <c r="X364" s="52">
        <f t="shared" si="2"/>
        <v>-0.12286182198214957</v>
      </c>
      <c r="Y364" s="37">
        <v>1</v>
      </c>
    </row>
    <row r="365" spans="20:25" ht="20.100000000000001" customHeight="1" x14ac:dyDescent="0.25">
      <c r="T365" s="37">
        <f t="shared" si="3"/>
        <v>66</v>
      </c>
      <c r="U365" s="52" cm="1">
        <f t="array" ref="U365">_xlfn.IFS(AND(T365&lt;$R$299,T365&gt;=0.5*$R$299),($R$299/T365)^$R$302,T365&lt;(0.5*$R$299),2^(1/2),AND($R$299&lt;=T365,T365&lt;=$R$300),"1,0000",AND(T365&gt;$R$300,T365&lt;=(3*$R$300)),($R$300/T365+(1-($R$300/T365))*(($R$300/T365)^$R$302))^-1,T365&gt;(3*$R$300),1/(((1/3)+(((1-(1/3))*((1/3)^$R$302))))))</f>
        <v>1.1463350236943397</v>
      </c>
      <c r="V365" s="52">
        <f t="shared" ref="V365:V428" si="4">T365</f>
        <v>66</v>
      </c>
      <c r="W365" s="52">
        <f t="shared" ref="W365:W428" si="5">1/U365</f>
        <v>0.87234532604374249</v>
      </c>
      <c r="X365" s="52">
        <f t="shared" ref="X365:X428" si="6">W365-1</f>
        <v>-0.12765467395625751</v>
      </c>
      <c r="Y365" s="37">
        <v>1</v>
      </c>
    </row>
    <row r="366" spans="20:25" ht="20.100000000000001" customHeight="1" x14ac:dyDescent="0.25">
      <c r="T366" s="37">
        <f t="shared" ref="T366:T429" si="7">T365+$T$296</f>
        <v>67</v>
      </c>
      <c r="U366" s="52" cm="1">
        <f t="array" ref="U366">_xlfn.IFS(AND(T366&lt;$R$299,T366&gt;=0.5*$R$299),($R$299/T366)^$R$302,T366&lt;(0.5*$R$299),2^(1/2),AND($R$299&lt;=T366,T366&lt;=$R$300),"1,0000",AND(T366&gt;$R$300,T366&lt;=(3*$R$300)),($R$300/T366+(1-($R$300/T366))*(($R$300/T366)^$R$302))^-1,T366&gt;(3*$R$300),1/(((1/3)+(((1-(1/3))*((1/3)^$R$302))))))</f>
        <v>1.1526196840099345</v>
      </c>
      <c r="V366" s="52">
        <f t="shared" si="4"/>
        <v>67</v>
      </c>
      <c r="W366" s="52">
        <f t="shared" si="5"/>
        <v>0.86758886202691377</v>
      </c>
      <c r="X366" s="52">
        <f t="shared" si="6"/>
        <v>-0.13241113797308623</v>
      </c>
      <c r="Y366" s="37">
        <v>1</v>
      </c>
    </row>
    <row r="367" spans="20:25" ht="20.100000000000001" customHeight="1" x14ac:dyDescent="0.25">
      <c r="T367" s="37">
        <f t="shared" si="7"/>
        <v>68</v>
      </c>
      <c r="U367" s="52" cm="1">
        <f t="array" ref="U367">_xlfn.IFS(AND(T367&lt;$R$299,T367&gt;=0.5*$R$299),($R$299/T367)^$R$302,T367&lt;(0.5*$R$299),2^(1/2),AND($R$299&lt;=T367,T367&lt;=$R$300),"1,0000",AND(T367&gt;$R$300,T367&lt;=(3*$R$300)),($R$300/T367+(1-($R$300/T367))*(($R$300/T367)^$R$302))^-1,T367&gt;(3*$R$300),1/(((1/3)+(((1-(1/3))*((1/3)^$R$302))))))</f>
        <v>1.1589225009000641</v>
      </c>
      <c r="V367" s="52">
        <f t="shared" si="4"/>
        <v>68</v>
      </c>
      <c r="W367" s="52">
        <f t="shared" si="5"/>
        <v>0.86287046737237505</v>
      </c>
      <c r="X367" s="52">
        <f t="shared" si="6"/>
        <v>-0.13712953262762495</v>
      </c>
      <c r="Y367" s="37">
        <v>1</v>
      </c>
    </row>
    <row r="368" spans="20:25" ht="20.100000000000001" customHeight="1" x14ac:dyDescent="0.25">
      <c r="T368" s="37">
        <f t="shared" si="7"/>
        <v>69</v>
      </c>
      <c r="U368" s="52" cm="1">
        <f t="array" ref="U368">_xlfn.IFS(AND(T368&lt;$R$299,T368&gt;=0.5*$R$299),($R$299/T368)^$R$302,T368&lt;(0.5*$R$299),2^(1/2),AND($R$299&lt;=T368,T368&lt;=$R$300),"1,0000",AND(T368&gt;$R$300,T368&lt;=(3*$R$300)),($R$300/T368+(1-($R$300/T368))*(($R$300/T368)^$R$302))^-1,T368&gt;(3*$R$300),1/(((1/3)+(((1-(1/3))*((1/3)^$R$302))))))</f>
        <v>1.1652409910389678</v>
      </c>
      <c r="V368" s="52">
        <f t="shared" si="4"/>
        <v>69</v>
      </c>
      <c r="W368" s="52">
        <f t="shared" si="5"/>
        <v>0.85819157383775746</v>
      </c>
      <c r="X368" s="52">
        <f t="shared" si="6"/>
        <v>-0.14180842616224254</v>
      </c>
      <c r="Y368" s="37">
        <v>1</v>
      </c>
    </row>
    <row r="369" spans="20:25" ht="20.100000000000001" customHeight="1" x14ac:dyDescent="0.25">
      <c r="T369" s="37">
        <f t="shared" si="7"/>
        <v>70</v>
      </c>
      <c r="U369" s="52" cm="1">
        <f t="array" ref="U369">_xlfn.IFS(AND(T369&lt;$R$299,T369&gt;=0.5*$R$299),($R$299/T369)^$R$302,T369&lt;(0.5*$R$299),2^(1/2),AND($R$299&lt;=T369,T369&lt;=$R$300),"1,0000",AND(T369&gt;$R$300,T369&lt;=(3*$R$300)),($R$300/T369+(1-($R$300/T369))*(($R$300/T369)^$R$302))^-1,T369&gt;(3*$R$300),1/(((1/3)+(((1-(1/3))*((1/3)^$R$302))))))</f>
        <v>1.1715728752538099</v>
      </c>
      <c r="V369" s="52">
        <f t="shared" si="4"/>
        <v>70</v>
      </c>
      <c r="W369" s="52">
        <f t="shared" si="5"/>
        <v>0.85355339059327373</v>
      </c>
      <c r="X369" s="52">
        <f t="shared" si="6"/>
        <v>-0.14644660940672627</v>
      </c>
      <c r="Y369" s="37">
        <v>1</v>
      </c>
    </row>
    <row r="370" spans="20:25" ht="20.100000000000001" customHeight="1" x14ac:dyDescent="0.25">
      <c r="T370" s="37">
        <f t="shared" si="7"/>
        <v>71</v>
      </c>
      <c r="U370" s="52" cm="1">
        <f t="array" ref="U370">_xlfn.IFS(AND(T370&lt;$R$299,T370&gt;=0.5*$R$299),($R$299/T370)^$R$302,T370&lt;(0.5*$R$299),2^(1/2),AND($R$299&lt;=T370,T370&lt;=$R$300),"1,0000",AND(T370&gt;$R$300,T370&lt;=(3*$R$300)),($R$300/T370+(1-($R$300/T370))*(($R$300/T370)^$R$302))^-1,T370&gt;(3*$R$300),1/(((1/3)+(((1-(1/3))*((1/3)^$R$302))))))</f>
        <v>1.1779160598773801</v>
      </c>
      <c r="V370" s="52">
        <f t="shared" si="4"/>
        <v>71</v>
      </c>
      <c r="W370" s="52">
        <f t="shared" si="5"/>
        <v>0.84895692830955971</v>
      </c>
      <c r="X370" s="52">
        <f t="shared" si="6"/>
        <v>-0.15104307169044029</v>
      </c>
      <c r="Y370" s="37">
        <v>1</v>
      </c>
    </row>
    <row r="371" spans="20:25" ht="20.100000000000001" customHeight="1" x14ac:dyDescent="0.25">
      <c r="T371" s="37">
        <f t="shared" si="7"/>
        <v>72</v>
      </c>
      <c r="U371" s="52" cm="1">
        <f t="array" ref="U371">_xlfn.IFS(AND(T371&lt;$R$299,T371&gt;=0.5*$R$299),($R$299/T371)^$R$302,T371&lt;(0.5*$R$299),2^(1/2),AND($R$299&lt;=T371,T371&lt;=$R$300),"1,0000",AND(T371&gt;$R$300,T371&lt;=(3*$R$300)),($R$300/T371+(1-($R$300/T371))*(($R$300/T371)^$R$302))^-1,T371&gt;(3*$R$300),1/(((1/3)+(((1-(1/3))*((1/3)^$R$302))))))</f>
        <v>1.1842686200519639</v>
      </c>
      <c r="V371" s="52">
        <f t="shared" si="4"/>
        <v>72</v>
      </c>
      <c r="W371" s="52">
        <f t="shared" si="5"/>
        <v>0.84440302062223138</v>
      </c>
      <c r="X371" s="52">
        <f t="shared" si="6"/>
        <v>-0.15559697937776862</v>
      </c>
      <c r="Y371" s="37">
        <v>1</v>
      </c>
    </row>
    <row r="372" spans="20:25" ht="20.100000000000001" customHeight="1" x14ac:dyDescent="0.25">
      <c r="T372" s="37">
        <f t="shared" si="7"/>
        <v>73</v>
      </c>
      <c r="U372" s="52" cm="1">
        <f t="array" ref="U372">_xlfn.IFS(AND(T372&lt;$R$299,T372&gt;=0.5*$R$299),($R$299/T372)^$R$302,T372&lt;(0.5*$R$299),2^(1/2),AND($R$299&lt;=T372,T372&lt;=$R$300),"1,0000",AND(T372&gt;$R$300,T372&lt;=(3*$R$300)),($R$300/T372+(1-($R$300/T372))*(($R$300/T372)^$R$302))^-1,T372&gt;(3*$R$300),1/(((1/3)+(((1-(1/3))*((1/3)^$R$302))))))</f>
        <v>1.1906287847528136</v>
      </c>
      <c r="V372" s="52">
        <f t="shared" si="4"/>
        <v>73</v>
      </c>
      <c r="W372" s="52">
        <f t="shared" si="5"/>
        <v>0.83989234327776641</v>
      </c>
      <c r="X372" s="52">
        <f t="shared" si="6"/>
        <v>-0.16010765672223359</v>
      </c>
      <c r="Y372" s="37">
        <v>1</v>
      </c>
    </row>
    <row r="373" spans="20:25" ht="20.100000000000001" customHeight="1" x14ac:dyDescent="0.25">
      <c r="T373" s="37">
        <f t="shared" si="7"/>
        <v>74</v>
      </c>
      <c r="U373" s="52" cm="1">
        <f t="array" ref="U373">_xlfn.IFS(AND(T373&lt;$R$299,T373&gt;=0.5*$R$299),($R$299/T373)^$R$302,T373&lt;(0.5*$R$299),2^(1/2),AND($R$299&lt;=T373,T373&lt;=$R$300),"1,0000",AND(T373&gt;$R$300,T373&lt;=(3*$R$300)),($R$300/T373+(1-($R$300/T373))*(($R$300/T373)^$R$302))^-1,T373&gt;(3*$R$300),1/(((1/3)+(((1-(1/3))*((1/3)^$R$302))))))</f>
        <v>1.196994923330378</v>
      </c>
      <c r="V373" s="52">
        <f t="shared" si="4"/>
        <v>74</v>
      </c>
      <c r="W373" s="52">
        <f t="shared" si="5"/>
        <v>0.83542543122715796</v>
      </c>
      <c r="X373" s="52">
        <f t="shared" si="6"/>
        <v>-0.16457456877284204</v>
      </c>
      <c r="Y373" s="37">
        <v>1</v>
      </c>
    </row>
    <row r="374" spans="20:25" ht="20.100000000000001" customHeight="1" x14ac:dyDescent="0.25">
      <c r="T374" s="37">
        <f t="shared" si="7"/>
        <v>75</v>
      </c>
      <c r="U374" s="52" cm="1">
        <f t="array" ref="U374">_xlfn.IFS(AND(T374&lt;$R$299,T374&gt;=0.5*$R$299),($R$299/T374)^$R$302,T374&lt;(0.5*$R$299),2^(1/2),AND($R$299&lt;=T374,T374&lt;=$R$300),"1,0000",AND(T374&gt;$R$300,T374&lt;=(3*$R$300)),($R$300/T374+(1-($R$300/T374))*(($R$300/T374)^$R$302))^-1,T374&gt;(3*$R$300),1/(((1/3)+(((1-(1/3))*((1/3)^$R$302))))))</f>
        <v>1.2033655333966835</v>
      </c>
      <c r="V374" s="52">
        <f t="shared" si="4"/>
        <v>75</v>
      </c>
      <c r="W374" s="52">
        <f t="shared" si="5"/>
        <v>0.83100269390078574</v>
      </c>
      <c r="X374" s="52">
        <f t="shared" si="6"/>
        <v>-0.16899730609921426</v>
      </c>
      <c r="Y374" s="37">
        <v>1</v>
      </c>
    </row>
    <row r="375" spans="20:25" ht="20.100000000000001" customHeight="1" x14ac:dyDescent="0.25">
      <c r="T375" s="37">
        <f t="shared" si="7"/>
        <v>76</v>
      </c>
      <c r="U375" s="52" cm="1">
        <f t="array" ref="U375">_xlfn.IFS(AND(T375&lt;$R$299,T375&gt;=0.5*$R$299),($R$299/T375)^$R$302,T375&lt;(0.5*$R$299),2^(1/2),AND($R$299&lt;=T375,T375&lt;=$R$300),"1,0000",AND(T375&gt;$R$300,T375&lt;=(3*$R$300)),($R$300/T375+(1-($R$300/T375))*(($R$300/T375)^$R$302))^-1,T375&gt;(3*$R$300),1/(((1/3)+(((1-(1/3))*((1/3)^$R$302))))))</f>
        <v>1.2097392299037169</v>
      </c>
      <c r="V375" s="52">
        <f t="shared" si="4"/>
        <v>76</v>
      </c>
      <c r="W375" s="52">
        <f t="shared" si="5"/>
        <v>0.82662442886934406</v>
      </c>
      <c r="X375" s="52">
        <f t="shared" si="6"/>
        <v>-0.17337557113065594</v>
      </c>
      <c r="Y375" s="37">
        <v>1</v>
      </c>
    </row>
    <row r="376" spans="20:25" ht="20.100000000000001" customHeight="1" x14ac:dyDescent="0.25">
      <c r="T376" s="37">
        <f t="shared" si="7"/>
        <v>77</v>
      </c>
      <c r="U376" s="52" cm="1">
        <f t="array" ref="U376">_xlfn.IFS(AND(T376&lt;$R$299,T376&gt;=0.5*$R$299),($R$299/T376)^$R$302,T376&lt;(0.5*$R$299),2^(1/2),AND($R$299&lt;=T376,T376&lt;=$R$300),"1,0000",AND(T376&gt;$R$300,T376&lt;=(3*$R$300)),($R$300/T376+(1-($R$300/T376))*(($R$300/T376)^$R$302))^-1,T376&gt;(3*$R$300),1/(((1/3)+(((1-(1/3))*((1/3)^$R$302))))))</f>
        <v>1.2161147352809081</v>
      </c>
      <c r="V376" s="52">
        <f t="shared" si="4"/>
        <v>77</v>
      </c>
      <c r="W376" s="52">
        <f t="shared" si="5"/>
        <v>0.82229083407085912</v>
      </c>
      <c r="X376" s="52">
        <f t="shared" si="6"/>
        <v>-0.17770916592914088</v>
      </c>
      <c r="Y376" s="37">
        <v>1</v>
      </c>
    </row>
    <row r="377" spans="20:25" ht="20.100000000000001" customHeight="1" x14ac:dyDescent="0.25">
      <c r="T377" s="37">
        <f t="shared" si="7"/>
        <v>78</v>
      </c>
      <c r="U377" s="52" cm="1">
        <f t="array" ref="U377">_xlfn.IFS(AND(T377&lt;$R$299,T377&gt;=0.5*$R$299),($R$299/T377)^$R$302,T377&lt;(0.5*$R$299),2^(1/2),AND($R$299&lt;=T377,T377&lt;=$R$300),"1,0000",AND(T377&gt;$R$300,T377&lt;=(3*$R$300)),($R$300/T377+(1-($R$300/T377))*(($R$300/T377)^$R$302))^-1,T377&gt;(3*$R$300),1/(((1/3)+(((1-(1/3))*((1/3)^$R$302))))))</f>
        <v>1.2224908705153958</v>
      </c>
      <c r="V377" s="52">
        <f t="shared" si="4"/>
        <v>78</v>
      </c>
      <c r="W377" s="52">
        <f t="shared" si="5"/>
        <v>0.81800201876223844</v>
      </c>
      <c r="X377" s="52">
        <f t="shared" si="6"/>
        <v>-0.18199798123776156</v>
      </c>
      <c r="Y377" s="37">
        <v>1</v>
      </c>
    </row>
    <row r="378" spans="20:25" ht="20.100000000000001" customHeight="1" x14ac:dyDescent="0.25">
      <c r="T378" s="37">
        <f t="shared" si="7"/>
        <v>79</v>
      </c>
      <c r="U378" s="52" cm="1">
        <f t="array" ref="U378">_xlfn.IFS(AND(T378&lt;$R$299,T378&gt;=0.5*$R$299),($R$299/T378)^$R$302,T378&lt;(0.5*$R$299),2^(1/2),AND($R$299&lt;=T378,T378&lt;=$R$300),"1,0000",AND(T378&gt;$R$300,T378&lt;=(3*$R$300)),($R$300/T378+(1-($R$300/T378))*(($R$300/T378)^$R$302))^-1,T378&gt;(3*$R$300),1/(((1/3)+(((1-(1/3))*((1/3)^$R$302))))))</f>
        <v>1.2288665470730402</v>
      </c>
      <c r="V378" s="52">
        <f t="shared" si="4"/>
        <v>79</v>
      </c>
      <c r="W378" s="52">
        <f t="shared" si="5"/>
        <v>0.8137580133350012</v>
      </c>
      <c r="X378" s="52">
        <f t="shared" si="6"/>
        <v>-0.1862419866649988</v>
      </c>
      <c r="Y378" s="37">
        <v>1</v>
      </c>
    </row>
    <row r="379" spans="20:25" ht="20.100000000000001" customHeight="1" x14ac:dyDescent="0.25">
      <c r="T379" s="37">
        <f t="shared" si="7"/>
        <v>80</v>
      </c>
      <c r="U379" s="52" cm="1">
        <f t="array" ref="U379">_xlfn.IFS(AND(T379&lt;$R$299,T379&gt;=0.5*$R$299),($R$299/T379)^$R$302,T379&lt;(0.5*$R$299),2^(1/2),AND($R$299&lt;=T379,T379&lt;=$R$300),"1,0000",AND(T379&gt;$R$300,T379&lt;=(3*$R$300)),($R$300/T379+(1-($R$300/T379))*(($R$300/T379)^$R$302))^-1,T379&gt;(3*$R$300),1/(((1/3)+(((1-(1/3))*((1/3)^$R$302))))))</f>
        <v>1.2352407595704875</v>
      </c>
      <c r="V379" s="52">
        <f t="shared" si="4"/>
        <v>80</v>
      </c>
      <c r="W379" s="52">
        <f t="shared" si="5"/>
        <v>0.80955877811845811</v>
      </c>
      <c r="X379" s="52">
        <f t="shared" si="6"/>
        <v>-0.19044122188154189</v>
      </c>
      <c r="Y379" s="37">
        <v>1</v>
      </c>
    </row>
    <row r="380" spans="20:25" ht="20.100000000000001" customHeight="1" x14ac:dyDescent="0.25">
      <c r="T380" s="37">
        <f t="shared" si="7"/>
        <v>81</v>
      </c>
      <c r="U380" s="52" cm="1">
        <f t="array" ref="U380">_xlfn.IFS(AND(T380&lt;$R$299,T380&gt;=0.5*$R$299),($R$299/T380)^$R$302,T380&lt;(0.5*$R$299),2^(1/2),AND($R$299&lt;=T380,T380&lt;=$R$300),"1,0000",AND(T380&gt;$R$300,T380&lt;=(3*$R$300)),($R$300/T380+(1-($R$300/T380))*(($R$300/T380)^$R$302))^-1,T380&gt;(3*$R$300),1/(((1/3)+(((1-(1/3))*((1/3)^$R$302))))))</f>
        <v>1.2416125791193116</v>
      </c>
      <c r="V380" s="52">
        <f t="shared" si="4"/>
        <v>81</v>
      </c>
      <c r="W380" s="52">
        <f t="shared" si="5"/>
        <v>0.80540421127926243</v>
      </c>
      <c r="X380" s="52">
        <f t="shared" si="6"/>
        <v>-0.19459578872073757</v>
      </c>
      <c r="Y380" s="37">
        <v>1</v>
      </c>
    </row>
    <row r="381" spans="20:25" ht="20.100000000000001" customHeight="1" x14ac:dyDescent="0.25">
      <c r="T381" s="37">
        <f t="shared" si="7"/>
        <v>82</v>
      </c>
      <c r="U381" s="52" cm="1">
        <f t="array" ref="U381">_xlfn.IFS(AND(T381&lt;$R$299,T381&gt;=0.5*$R$299),($R$299/T381)^$R$302,T381&lt;(0.5*$R$299),2^(1/2),AND($R$299&lt;=T381,T381&lt;=$R$300),"1,0000",AND(T381&gt;$R$300,T381&lt;=(3*$R$300)),($R$300/T381+(1-($R$300/T381))*(($R$300/T381)^$R$302))^-1,T381&gt;(3*$R$300),1/(((1/3)+(((1-(1/3))*((1/3)^$R$302))))))</f>
        <v>1.2479811472725171</v>
      </c>
      <c r="V381" s="52">
        <f t="shared" si="4"/>
        <v>82</v>
      </c>
      <c r="W381" s="52">
        <f t="shared" si="5"/>
        <v>0.80129415591374609</v>
      </c>
      <c r="X381" s="52">
        <f t="shared" si="6"/>
        <v>-0.19870584408625391</v>
      </c>
      <c r="Y381" s="37">
        <v>1</v>
      </c>
    </row>
    <row r="382" spans="20:25" ht="20.100000000000001" customHeight="1" x14ac:dyDescent="0.25">
      <c r="T382" s="37">
        <f t="shared" si="7"/>
        <v>83</v>
      </c>
      <c r="U382" s="52" cm="1">
        <f t="array" ref="U382">_xlfn.IFS(AND(T382&lt;$R$299,T382&gt;=0.5*$R$299),($R$299/T382)^$R$302,T382&lt;(0.5*$R$299),2^(1/2),AND($R$299&lt;=T382,T382&lt;=$R$300),"1,0000",AND(T382&gt;$R$300,T382&lt;=(3*$R$300)),($R$300/T382+(1-($R$300/T382))*(($R$300/T382)^$R$302))^-1,T382&gt;(3*$R$300),1/(((1/3)+(((1-(1/3))*((1/3)^$R$302))))))</f>
        <v>1.2543456705117999</v>
      </c>
      <c r="V382" s="52">
        <f t="shared" si="4"/>
        <v>83</v>
      </c>
      <c r="W382" s="52">
        <f t="shared" si="5"/>
        <v>0.7972284064184465</v>
      </c>
      <c r="X382" s="52">
        <f t="shared" si="6"/>
        <v>-0.2027715935815535</v>
      </c>
      <c r="Y382" s="37">
        <v>1</v>
      </c>
    </row>
    <row r="383" spans="20:25" ht="20.100000000000001" customHeight="1" x14ac:dyDescent="0.25">
      <c r="T383" s="37">
        <f t="shared" si="7"/>
        <v>84</v>
      </c>
      <c r="U383" s="52" cm="1">
        <f t="array" ref="U383">_xlfn.IFS(AND(T383&lt;$R$299,T383&gt;=0.5*$R$299),($R$299/T383)^$R$302,T383&lt;(0.5*$R$299),2^(1/2),AND($R$299&lt;=T383,T383&lt;=$R$300),"1,0000",AND(T383&gt;$R$300,T383&lt;=(3*$R$300)),($R$300/T383+(1-($R$300/T383))*(($R$300/T383)^$R$302))^-1,T383&gt;(3*$R$300),1/(((1/3)+(((1-(1/3))*((1/3)^$R$302))))))</f>
        <v>1.2607054152209811</v>
      </c>
      <c r="V383" s="52">
        <f t="shared" si="4"/>
        <v>84</v>
      </c>
      <c r="W383" s="52">
        <f t="shared" si="5"/>
        <v>0.79320671421460998</v>
      </c>
      <c r="X383" s="52">
        <f t="shared" si="6"/>
        <v>-0.20679328578539002</v>
      </c>
      <c r="Y383" s="37">
        <v>1</v>
      </c>
    </row>
    <row r="384" spans="20:25" ht="20.100000000000001" customHeight="1" x14ac:dyDescent="0.25">
      <c r="T384" s="37">
        <f t="shared" si="7"/>
        <v>85</v>
      </c>
      <c r="U384" s="52" cm="1">
        <f t="array" ref="U384">_xlfn.IFS(AND(T384&lt;$R$299,T384&gt;=0.5*$R$299),($R$299/T384)^$R$302,T384&lt;(0.5*$R$299),2^(1/2),AND($R$299&lt;=T384,T384&lt;=$R$300),"1,0000",AND(T384&gt;$R$300,T384&lt;=(3*$R$300)),($R$300/T384+(1-($R$300/T384))*(($R$300/T384)^$R$302))^-1,T384&gt;(3*$R$300),1/(((1/3)+(((1-(1/3))*((1/3)^$R$302))))))</f>
        <v>1.2670597030972073</v>
      </c>
      <c r="V384" s="52">
        <f t="shared" si="4"/>
        <v>85</v>
      </c>
      <c r="W384" s="52">
        <f t="shared" si="5"/>
        <v>0.7892287928939693</v>
      </c>
      <c r="X384" s="52">
        <f t="shared" si="6"/>
        <v>-0.2107712071060307</v>
      </c>
      <c r="Y384" s="37">
        <v>1</v>
      </c>
    </row>
    <row r="385" spans="20:25" ht="20.100000000000001" customHeight="1" x14ac:dyDescent="0.25">
      <c r="T385" s="37">
        <f t="shared" si="7"/>
        <v>86</v>
      </c>
      <c r="U385" s="52" cm="1">
        <f t="array" ref="U385">_xlfn.IFS(AND(T385&lt;$R$299,T385&gt;=0.5*$R$299),($R$299/T385)^$R$302,T385&lt;(0.5*$R$299),2^(1/2),AND($R$299&lt;=T385,T385&lt;=$R$300),"1,0000",AND(T385&gt;$R$300,T385&lt;=(3*$R$300)),($R$300/T385+(1-($R$300/T385))*(($R$300/T385)^$R$302))^-1,T385&gt;(3*$R$300),1/(((1/3)+(((1-(1/3))*((1/3)^$R$302))))))</f>
        <v>1.273407906956882</v>
      </c>
      <c r="V385" s="52">
        <f t="shared" si="4"/>
        <v>86</v>
      </c>
      <c r="W385" s="52">
        <f t="shared" si="5"/>
        <v>0.78529432284564915</v>
      </c>
      <c r="X385" s="52">
        <f t="shared" si="6"/>
        <v>-0.21470567715435085</v>
      </c>
      <c r="Y385" s="37">
        <v>1</v>
      </c>
    </row>
    <row r="386" spans="20:25" ht="20.100000000000001" customHeight="1" x14ac:dyDescent="0.25">
      <c r="T386" s="37">
        <f t="shared" si="7"/>
        <v>87</v>
      </c>
      <c r="U386" s="52" cm="1">
        <f t="array" ref="U386">_xlfn.IFS(AND(T386&lt;$R$299,T386&gt;=0.5*$R$299),($R$299/T386)^$R$302,T386&lt;(0.5*$R$299),2^(1/2),AND($R$299&lt;=T386,T386&lt;=$R$300),"1,0000",AND(T386&gt;$R$300,T386&lt;=(3*$R$300)),($R$300/T386+(1-($R$300/T386))*(($R$300/T386)^$R$302))^-1,T386&gt;(3*$R$300),1/(((1/3)+(((1-(1/3))*((1/3)^$R$302))))))</f>
        <v>1.2797494468980344</v>
      </c>
      <c r="V386" s="52">
        <f t="shared" si="4"/>
        <v>87</v>
      </c>
      <c r="W386" s="52">
        <f t="shared" si="5"/>
        <v>0.78140295541747262</v>
      </c>
      <c r="X386" s="52">
        <f t="shared" si="6"/>
        <v>-0.21859704458252738</v>
      </c>
      <c r="Y386" s="37">
        <v>1</v>
      </c>
    </row>
    <row r="387" spans="20:25" ht="20.100000000000001" customHeight="1" x14ac:dyDescent="0.25">
      <c r="T387" s="37">
        <f t="shared" si="7"/>
        <v>88</v>
      </c>
      <c r="U387" s="52" cm="1">
        <f t="array" ref="U387">_xlfn.IFS(AND(T387&lt;$R$299,T387&gt;=0.5*$R$299),($R$299/T387)^$R$302,T387&lt;(0.5*$R$299),2^(1/2),AND($R$299&lt;=T387,T387&lt;=$R$300),"1,0000",AND(T387&gt;$R$300,T387&lt;=(3*$R$300)),($R$300/T387+(1-($R$300/T387))*(($R$300/T387)^$R$302))^-1,T387&gt;(3*$R$300),1/(((1/3)+(((1-(1/3))*((1/3)^$R$302))))))</f>
        <v>1.2860837867849702</v>
      </c>
      <c r="V387" s="52">
        <f t="shared" si="4"/>
        <v>88</v>
      </c>
      <c r="W387" s="52">
        <f t="shared" si="5"/>
        <v>0.77755431665915042</v>
      </c>
      <c r="X387" s="52">
        <f t="shared" si="6"/>
        <v>-0.22244568334084958</v>
      </c>
      <c r="Y387" s="37">
        <v>1</v>
      </c>
    </row>
    <row r="388" spans="20:25" ht="20.100000000000001" customHeight="1" x14ac:dyDescent="0.25">
      <c r="T388" s="37">
        <f t="shared" si="7"/>
        <v>89</v>
      </c>
      <c r="U388" s="52" cm="1">
        <f t="array" ref="U388">_xlfn.IFS(AND(T388&lt;$R$299,T388&gt;=0.5*$R$299),($R$299/T388)^$R$302,T388&lt;(0.5*$R$299),2^(1/2),AND($R$299&lt;=T388,T388&lt;=$R$300),"1,0000",AND(T388&gt;$R$300,T388&lt;=(3*$R$300)),($R$300/T388+(1-($R$300/T388))*(($R$300/T388)^$R$302))^-1,T388&gt;(3*$R$300),1/(((1/3)+(((1-(1/3))*((1/3)^$R$302))))))</f>
        <v>1.2924104310247131</v>
      </c>
      <c r="V388" s="52">
        <f t="shared" si="4"/>
        <v>89</v>
      </c>
      <c r="W388" s="52">
        <f t="shared" si="5"/>
        <v>0.77374801068970811</v>
      </c>
      <c r="X388" s="52">
        <f t="shared" si="6"/>
        <v>-0.22625198931029189</v>
      </c>
      <c r="Y388" s="37">
        <v>1</v>
      </c>
    </row>
    <row r="389" spans="20:25" ht="20.100000000000001" customHeight="1" x14ac:dyDescent="0.25">
      <c r="T389" s="37">
        <f t="shared" si="7"/>
        <v>90</v>
      </c>
      <c r="U389" s="52" cm="1">
        <f t="array" ref="U389">_xlfn.IFS(AND(T389&lt;$R$299,T389&gt;=0.5*$R$299),($R$299/T389)^$R$302,T389&lt;(0.5*$R$299),2^(1/2),AND($R$299&lt;=T389,T389&lt;=$R$300),"1,0000",AND(T389&gt;$R$300,T389&lt;=(3*$R$300)),($R$300/T389+(1-($R$300/T389))*(($R$300/T389)^$R$302))^-1,T389&gt;(3*$R$300),1/(((1/3)+(((1-(1/3))*((1/3)^$R$302))))))</f>
        <v>1.2987289216079663</v>
      </c>
      <c r="V389" s="52">
        <f t="shared" si="4"/>
        <v>90</v>
      </c>
      <c r="W389" s="52">
        <f t="shared" si="5"/>
        <v>0.76998362272697551</v>
      </c>
      <c r="X389" s="52">
        <f t="shared" si="6"/>
        <v>-0.23001637727302449</v>
      </c>
      <c r="Y389" s="37">
        <v>1</v>
      </c>
    </row>
    <row r="390" spans="20:25" ht="20.100000000000001" customHeight="1" x14ac:dyDescent="0.25">
      <c r="T390" s="37">
        <f t="shared" si="7"/>
        <v>91</v>
      </c>
      <c r="U390" s="52" cm="1">
        <f t="array" ref="U390">_xlfn.IFS(AND(T390&lt;$R$299,T390&gt;=0.5*$R$299),($R$299/T390)^$R$302,T390&lt;(0.5*$R$299),2^(1/2),AND($R$299&lt;=T390,T390&lt;=$R$300),"1,0000",AND(T390&gt;$R$300,T390&lt;=(3*$R$300)),($R$300/T390+(1-($R$300/T390))*(($R$300/T390)^$R$302))^-1,T390&gt;(3*$R$300),1/(((1/3)+(((1-(1/3))*((1/3)^$R$302))))))</f>
        <v>1.3050388353901672</v>
      </c>
      <c r="V390" s="52">
        <f t="shared" si="4"/>
        <v>91</v>
      </c>
      <c r="W390" s="52">
        <f t="shared" si="5"/>
        <v>0.76626072181294913</v>
      </c>
      <c r="X390" s="52">
        <f t="shared" si="6"/>
        <v>-0.23373927818705087</v>
      </c>
      <c r="Y390" s="37">
        <v>1</v>
      </c>
    </row>
    <row r="391" spans="20:25" ht="20.100000000000001" customHeight="1" x14ac:dyDescent="0.25">
      <c r="T391" s="37">
        <f t="shared" si="7"/>
        <v>92</v>
      </c>
      <c r="U391" s="52" cm="1">
        <f t="array" ref="U391">_xlfn.IFS(AND(T391&lt;$R$299,T391&gt;=0.5*$R$299),($R$299/T391)^$R$302,T391&lt;(0.5*$R$299),2^(1/2),AND($R$299&lt;=T391,T391&lt;=$R$300),"1,0000",AND(T391&gt;$R$300,T391&lt;=(3*$R$300)),($R$300/T391+(1-($R$300/T391))*(($R$300/T391)^$R$302))^-1,T391&gt;(3*$R$300),1/(((1/3)+(((1-(1/3))*((1/3)^$R$302))))))</f>
        <v>1.3113397815907302</v>
      </c>
      <c r="V391" s="52">
        <f t="shared" si="4"/>
        <v>92</v>
      </c>
      <c r="W391" s="52">
        <f t="shared" si="5"/>
        <v>0.76257886326528035</v>
      </c>
      <c r="X391" s="52">
        <f t="shared" si="6"/>
        <v>-0.23742113673471965</v>
      </c>
      <c r="Y391" s="37">
        <v>1</v>
      </c>
    </row>
    <row r="392" spans="20:25" ht="20.100000000000001" customHeight="1" x14ac:dyDescent="0.25">
      <c r="T392" s="37">
        <f t="shared" si="7"/>
        <v>93</v>
      </c>
      <c r="U392" s="52" cm="1">
        <f t="array" ref="U392">_xlfn.IFS(AND(T392&lt;$R$299,T392&gt;=0.5*$R$299),($R$299/T392)^$R$302,T392&lt;(0.5*$R$299),2^(1/2),AND($R$299&lt;=T392,T392&lt;=$R$300),"1,0000",AND(T392&gt;$R$300,T392&lt;=(3*$R$300)),($R$300/T392+(1-($R$300/T392))*(($R$300/T392)^$R$302))^-1,T392&gt;(3*$R$300),1/(((1/3)+(((1-(1/3))*((1/3)^$R$302))))))</f>
        <v>1.3176313994907993</v>
      </c>
      <c r="V392" s="52">
        <f t="shared" si="4"/>
        <v>93</v>
      </c>
      <c r="W392" s="52">
        <f t="shared" si="5"/>
        <v>0.75893759088198076</v>
      </c>
      <c r="X392" s="52">
        <f t="shared" si="6"/>
        <v>-0.24106240911801924</v>
      </c>
      <c r="Y392" s="37">
        <v>1</v>
      </c>
    </row>
    <row r="393" spans="20:25" ht="20.100000000000001" customHeight="1" x14ac:dyDescent="0.25">
      <c r="T393" s="37">
        <f t="shared" si="7"/>
        <v>94</v>
      </c>
      <c r="U393" s="52" cm="1">
        <f t="array" ref="U393">_xlfn.IFS(AND(T393&lt;$R$299,T393&gt;=0.5*$R$299),($R$299/T393)^$R$302,T393&lt;(0.5*$R$299),2^(1/2),AND($R$299&lt;=T393,T393&lt;=$R$300),"1,0000",AND(T393&gt;$R$300,T393&lt;=(3*$R$300)),($R$300/T393+(1-($R$300/T393))*(($R$300/T393)^$R$302))^-1,T393&gt;(3*$R$300),1/(((1/3)+(((1-(1/3))*((1/3)^$R$302))))))</f>
        <v>1.3239133563118182</v>
      </c>
      <c r="V393" s="52">
        <f t="shared" si="4"/>
        <v>94</v>
      </c>
      <c r="W393" s="52">
        <f t="shared" si="5"/>
        <v>0.75533643892363023</v>
      </c>
      <c r="X393" s="52">
        <f t="shared" si="6"/>
        <v>-0.24466356107636977</v>
      </c>
      <c r="Y393" s="37">
        <v>1</v>
      </c>
    </row>
    <row r="394" spans="20:25" ht="20.100000000000001" customHeight="1" x14ac:dyDescent="0.25">
      <c r="T394" s="37">
        <f t="shared" si="7"/>
        <v>95</v>
      </c>
      <c r="U394" s="52" cm="1">
        <f t="array" ref="U394">_xlfn.IFS(AND(T394&lt;$R$299,T394&gt;=0.5*$R$299),($R$299/T394)^$R$302,T394&lt;(0.5*$R$299),2^(1/2),AND($R$299&lt;=T394,T394&lt;=$R$300),"1,0000",AND(T394&gt;$R$300,T394&lt;=(3*$R$300)),($R$300/T394+(1-($R$300/T394))*(($R$300/T394)^$R$302))^-1,T394&gt;(3*$R$300),1/(((1/3)+(((1-(1/3))*((1/3)^$R$302))))))</f>
        <v>1.3301853452589802</v>
      </c>
      <c r="V394" s="52">
        <f t="shared" si="4"/>
        <v>95</v>
      </c>
      <c r="W394" s="52">
        <f t="shared" si="5"/>
        <v>0.75177493389487393</v>
      </c>
      <c r="X394" s="52">
        <f t="shared" si="6"/>
        <v>-0.24822506610512607</v>
      </c>
      <c r="Y394" s="37">
        <v>1</v>
      </c>
    </row>
    <row r="395" spans="20:25" ht="20.100000000000001" customHeight="1" x14ac:dyDescent="0.25">
      <c r="T395" s="37">
        <f t="shared" si="7"/>
        <v>96</v>
      </c>
      <c r="U395" s="52" cm="1">
        <f t="array" ref="U395">_xlfn.IFS(AND(T395&lt;$R$299,T395&gt;=0.5*$R$299),($R$299/T395)^$R$302,T395&lt;(0.5*$R$299),2^(1/2),AND($R$299&lt;=T395,T395&lt;=$R$300),"1,0000",AND(T395&gt;$R$300,T395&lt;=(3*$R$300)),($R$300/T395+(1-($R$300/T395))*(($R$300/T395)^$R$302))^-1,T395&gt;(3*$R$300),1/(((1/3)+(((1-(1/3))*((1/3)^$R$302))))))</f>
        <v>1.3364470837151885</v>
      </c>
      <c r="V395" s="52">
        <f t="shared" si="4"/>
        <v>96</v>
      </c>
      <c r="W395" s="52">
        <f t="shared" si="5"/>
        <v>0.74825259614477257</v>
      </c>
      <c r="X395" s="52">
        <f t="shared" si="6"/>
        <v>-0.25174740385522743</v>
      </c>
      <c r="Y395" s="37">
        <v>1</v>
      </c>
    </row>
    <row r="396" spans="20:25" ht="20.100000000000001" customHeight="1" x14ac:dyDescent="0.25">
      <c r="T396" s="37">
        <f t="shared" si="7"/>
        <v>97</v>
      </c>
      <c r="U396" s="52" cm="1">
        <f t="array" ref="U396">_xlfn.IFS(AND(T396&lt;$R$299,T396&gt;=0.5*$R$299),($R$299/T396)^$R$302,T396&lt;(0.5*$R$299),2^(1/2),AND($R$299&lt;=T396,T396&lt;=$R$300),"1,0000",AND(T396&gt;$R$300,T396&lt;=(3*$R$300)),($R$300/T396+(1-($R$300/T396))*(($R$300/T396)^$R$302))^-1,T396&gt;(3*$R$300),1/(((1/3)+(((1-(1/3))*((1/3)^$R$302))))))</f>
        <v>1.3426983115725593</v>
      </c>
      <c r="V396" s="52">
        <f t="shared" si="4"/>
        <v>97</v>
      </c>
      <c r="W396" s="52">
        <f t="shared" si="5"/>
        <v>0.74476894130358051</v>
      </c>
      <c r="X396" s="52">
        <f t="shared" si="6"/>
        <v>-0.25523105869641949</v>
      </c>
      <c r="Y396" s="37">
        <v>1</v>
      </c>
    </row>
    <row r="397" spans="20:25" ht="20.100000000000001" customHeight="1" x14ac:dyDescent="0.25">
      <c r="T397" s="37">
        <f t="shared" si="7"/>
        <v>98</v>
      </c>
      <c r="U397" s="52" cm="1">
        <f t="array" ref="U397">_xlfn.IFS(AND(T397&lt;$R$299,T397&gt;=0.5*$R$299),($R$299/T397)^$R$302,T397&lt;(0.5*$R$299),2^(1/2),AND($R$299&lt;=T397,T397&lt;=$R$300),"1,0000",AND(T397&gt;$R$300,T397&lt;=(3*$R$300)),($R$300/T397+(1-($R$300/T397))*(($R$300/T397)^$R$302))^-1,T397&gt;(3*$R$300),1/(((1/3)+(((1-(1/3))*((1/3)^$R$302))))))</f>
        <v>1.3489387896897309</v>
      </c>
      <c r="V397" s="52">
        <f t="shared" si="4"/>
        <v>98</v>
      </c>
      <c r="W397" s="52">
        <f t="shared" si="5"/>
        <v>0.7413234815717693</v>
      </c>
      <c r="X397" s="52">
        <f t="shared" si="6"/>
        <v>-0.2586765184282307</v>
      </c>
      <c r="Y397" s="37">
        <v>1</v>
      </c>
    </row>
    <row r="398" spans="20:25" ht="20.100000000000001" customHeight="1" x14ac:dyDescent="0.25">
      <c r="T398" s="37">
        <f t="shared" si="7"/>
        <v>99</v>
      </c>
      <c r="U398" s="52" cm="1">
        <f t="array" ref="U398">_xlfn.IFS(AND(T398&lt;$R$299,T398&gt;=0.5*$R$299),($R$299/T398)^$R$302,T398&lt;(0.5*$R$299),2^(1/2),AND($R$299&lt;=T398,T398&lt;=$R$300),"1,0000",AND(T398&gt;$R$300,T398&lt;=(3*$R$300)),($R$300/T398+(1-($R$300/T398))*(($R$300/T398)^$R$302))^-1,T398&gt;(3*$R$300),1/(((1/3)+(((1-(1/3))*((1/3)^$R$302))))))</f>
        <v>1.355168298464382</v>
      </c>
      <c r="V398" s="52">
        <f t="shared" si="4"/>
        <v>99</v>
      </c>
      <c r="W398" s="52">
        <f t="shared" si="5"/>
        <v>0.73791572687551554</v>
      </c>
      <c r="X398" s="52">
        <f t="shared" si="6"/>
        <v>-0.26208427312448446</v>
      </c>
      <c r="Y398" s="37">
        <v>1</v>
      </c>
    </row>
    <row r="399" spans="20:25" ht="20.100000000000001" customHeight="1" x14ac:dyDescent="0.25">
      <c r="T399" s="37">
        <f t="shared" si="7"/>
        <v>100</v>
      </c>
      <c r="U399" s="52" cm="1">
        <f t="array" ref="U399">_xlfn.IFS(AND(T399&lt;$R$299,T399&gt;=0.5*$R$299),($R$299/T399)^$R$302,T399&lt;(0.5*$R$299),2^(1/2),AND($R$299&lt;=T399,T399&lt;=$R$300),"1,0000",AND(T399&gt;$R$300,T399&lt;=(3*$R$300)),($R$300/T399+(1-($R$300/T399))*(($R$300/T399)^$R$302))^-1,T399&gt;(3*$R$300),1/(((1/3)+(((1-(1/3))*((1/3)^$R$302))))))</f>
        <v>1.3613866365113316</v>
      </c>
      <c r="V399" s="52">
        <f t="shared" si="4"/>
        <v>100</v>
      </c>
      <c r="W399" s="52">
        <f t="shared" si="5"/>
        <v>0.73454518590147511</v>
      </c>
      <c r="X399" s="52">
        <f t="shared" si="6"/>
        <v>-0.26545481409852489</v>
      </c>
      <c r="Y399" s="37">
        <v>1</v>
      </c>
    </row>
    <row r="400" spans="20:25" ht="20.100000000000001" customHeight="1" x14ac:dyDescent="0.25">
      <c r="T400" s="37">
        <f t="shared" si="7"/>
        <v>101</v>
      </c>
      <c r="U400" s="52" cm="1">
        <f t="array" ref="U400">_xlfn.IFS(AND(T400&lt;$R$299,T400&gt;=0.5*$R$299),($R$299/T400)^$R$302,T400&lt;(0.5*$R$299),2^(1/2),AND($R$299&lt;=T400,T400&lt;=$R$300),"1,0000",AND(T400&gt;$R$300,T400&lt;=(3*$R$300)),($R$300/T400+(1-($R$300/T400))*(($R$300/T400)^$R$302))^-1,T400&gt;(3*$R$300),1/(((1/3)+(((1-(1/3))*((1/3)^$R$302))))))</f>
        <v>1.367593619437508</v>
      </c>
      <c r="V400" s="52">
        <f t="shared" si="4"/>
        <v>101</v>
      </c>
      <c r="W400" s="52">
        <f t="shared" si="5"/>
        <v>0.7312113670223912</v>
      </c>
      <c r="X400" s="52">
        <f t="shared" si="6"/>
        <v>-0.2687886329776088</v>
      </c>
      <c r="Y400" s="37">
        <v>1</v>
      </c>
    </row>
    <row r="401" spans="20:25" ht="20.100000000000001" customHeight="1" x14ac:dyDescent="0.25">
      <c r="T401" s="37">
        <f t="shared" si="7"/>
        <v>102</v>
      </c>
      <c r="U401" s="52" cm="1">
        <f t="array" ref="U401">_xlfn.IFS(AND(T401&lt;$R$299,T401&gt;=0.5*$R$299),($R$299/T401)^$R$302,T401&lt;(0.5*$R$299),2^(1/2),AND($R$299&lt;=T401,T401&lt;=$R$300),"1,0000",AND(T401&gt;$R$300,T401&lt;=(3*$R$300)),($R$300/T401+(1-($R$300/T401))*(($R$300/T401)^$R$302))^-1,T401&gt;(3*$R$300),1/(((1/3)+(((1-(1/3))*((1/3)^$R$302))))))</f>
        <v>1.3737890787058615</v>
      </c>
      <c r="V401" s="52">
        <f t="shared" si="4"/>
        <v>102</v>
      </c>
      <c r="W401" s="52">
        <f t="shared" si="5"/>
        <v>0.72791377912395494</v>
      </c>
      <c r="X401" s="52">
        <f t="shared" si="6"/>
        <v>-0.27208622087604506</v>
      </c>
      <c r="Y401" s="37">
        <v>1</v>
      </c>
    </row>
    <row r="402" spans="20:25" ht="20.100000000000001" customHeight="1" x14ac:dyDescent="0.25">
      <c r="T402" s="37">
        <f t="shared" si="7"/>
        <v>103</v>
      </c>
      <c r="U402" s="52" cm="1">
        <f t="array" ref="U402">_xlfn.IFS(AND(T402&lt;$R$299,T402&gt;=0.5*$R$299),($R$299/T402)^$R$302,T402&lt;(0.5*$R$299),2^(1/2),AND($R$299&lt;=T402,T402&lt;=$R$300),"1,0000",AND(T402&gt;$R$300,T402&lt;=(3*$R$300)),($R$300/T402+(1-($R$300/T402))*(($R$300/T402)^$R$302))^-1,T402&gt;(3*$R$300),1/(((1/3)+(((1-(1/3))*((1/3)^$R$302))))))</f>
        <v>1.3799728605810333</v>
      </c>
      <c r="V402" s="52">
        <f t="shared" si="4"/>
        <v>103</v>
      </c>
      <c r="W402" s="52">
        <f t="shared" si="5"/>
        <v>0.72465193234231662</v>
      </c>
      <c r="X402" s="52">
        <f t="shared" si="6"/>
        <v>-0.27534806765768338</v>
      </c>
      <c r="Y402" s="37">
        <v>1</v>
      </c>
    </row>
    <row r="403" spans="20:25" ht="20.100000000000001" customHeight="1" x14ac:dyDescent="0.25">
      <c r="T403" s="37">
        <f t="shared" si="7"/>
        <v>104</v>
      </c>
      <c r="U403" s="52" cm="1">
        <f t="array" ref="U403">_xlfn.IFS(AND(T403&lt;$R$299,T403&gt;=0.5*$R$299),($R$299/T403)^$R$302,T403&lt;(0.5*$R$299),2^(1/2),AND($R$299&lt;=T403,T403&lt;=$R$300),"1,0000",AND(T403&gt;$R$300,T403&lt;=(3*$R$300)),($R$300/T403+(1-($R$300/T403))*(($R$300/T403)^$R$302))^-1,T403&gt;(3*$R$300),1/(((1/3)+(((1-(1/3))*((1/3)^$R$302))))))</f>
        <v>1.3861448251502182</v>
      </c>
      <c r="V403" s="52">
        <f t="shared" si="4"/>
        <v>104</v>
      </c>
      <c r="W403" s="52">
        <f t="shared" si="5"/>
        <v>0.7214253387207421</v>
      </c>
      <c r="X403" s="52">
        <f t="shared" si="6"/>
        <v>-0.2785746612792579</v>
      </c>
      <c r="Y403" s="37">
        <v>1</v>
      </c>
    </row>
    <row r="404" spans="20:25" ht="20.100000000000001" customHeight="1" x14ac:dyDescent="0.25">
      <c r="T404" s="37">
        <f t="shared" si="7"/>
        <v>105</v>
      </c>
      <c r="U404" s="52" cm="1">
        <f t="array" ref="U404">_xlfn.IFS(AND(T404&lt;$R$299,T404&gt;=0.5*$R$299),($R$299/T404)^$R$302,T404&lt;(0.5*$R$299),2^(1/2),AND($R$299&lt;=T404,T404&lt;=$R$300),"1,0000",AND(T404&gt;$R$300,T404&lt;=(3*$R$300)),($R$300/T404+(1-($R$300/T404))*(($R$300/T404)^$R$302))^-1,T404&gt;(3*$R$300),1/(((1/3)+(((1-(1/3))*((1/3)^$R$302))))))</f>
        <v>1.3923048454132636</v>
      </c>
      <c r="V404" s="52">
        <f t="shared" si="4"/>
        <v>105</v>
      </c>
      <c r="W404" s="52">
        <f t="shared" si="5"/>
        <v>0.71823351279308389</v>
      </c>
      <c r="X404" s="52">
        <f t="shared" si="6"/>
        <v>-0.28176648720691611</v>
      </c>
      <c r="Y404" s="37">
        <v>1</v>
      </c>
    </row>
    <row r="405" spans="20:25" ht="20.100000000000001" customHeight="1" x14ac:dyDescent="0.25">
      <c r="T405" s="37">
        <f t="shared" si="7"/>
        <v>106</v>
      </c>
      <c r="U405" s="52" cm="1">
        <f t="array" ref="U405">_xlfn.IFS(AND(T405&lt;$R$299,T405&gt;=0.5*$R$299),($R$299/T405)^$R$302,T405&lt;(0.5*$R$299),2^(1/2),AND($R$299&lt;=T405,T405&lt;=$R$300),"1,0000",AND(T405&gt;$R$300,T405&lt;=(3*$R$300)),($R$300/T405+(1-($R$300/T405))*(($R$300/T405)^$R$302))^-1,T405&gt;(3*$R$300),1/(((1/3)+(((1-(1/3))*((1/3)^$R$302))))))</f>
        <v>1.3923048454132636</v>
      </c>
      <c r="V405" s="52">
        <f t="shared" si="4"/>
        <v>106</v>
      </c>
      <c r="W405" s="52">
        <f t="shared" si="5"/>
        <v>0.71823351279308389</v>
      </c>
      <c r="X405" s="52">
        <f t="shared" si="6"/>
        <v>-0.28176648720691611</v>
      </c>
      <c r="Y405" s="37">
        <v>1</v>
      </c>
    </row>
    <row r="406" spans="20:25" ht="20.100000000000001" customHeight="1" x14ac:dyDescent="0.25">
      <c r="T406" s="37">
        <f t="shared" si="7"/>
        <v>107</v>
      </c>
      <c r="U406" s="52" cm="1">
        <f t="array" ref="U406">_xlfn.IFS(AND(T406&lt;$R$299,T406&gt;=0.5*$R$299),($R$299/T406)^$R$302,T406&lt;(0.5*$R$299),2^(1/2),AND($R$299&lt;=T406,T406&lt;=$R$300),"1,0000",AND(T406&gt;$R$300,T406&lt;=(3*$R$300)),($R$300/T406+(1-($R$300/T406))*(($R$300/T406)^$R$302))^-1,T406&gt;(3*$R$300),1/(((1/3)+(((1-(1/3))*((1/3)^$R$302))))))</f>
        <v>1.3923048454132636</v>
      </c>
      <c r="V406" s="52">
        <f t="shared" si="4"/>
        <v>107</v>
      </c>
      <c r="W406" s="52">
        <f t="shared" si="5"/>
        <v>0.71823351279308389</v>
      </c>
      <c r="X406" s="52">
        <f t="shared" si="6"/>
        <v>-0.28176648720691611</v>
      </c>
      <c r="Y406" s="37">
        <v>1</v>
      </c>
    </row>
    <row r="407" spans="20:25" ht="20.100000000000001" customHeight="1" x14ac:dyDescent="0.25">
      <c r="T407" s="37">
        <f t="shared" si="7"/>
        <v>108</v>
      </c>
      <c r="U407" s="52" cm="1">
        <f t="array" ref="U407">_xlfn.IFS(AND(T407&lt;$R$299,T407&gt;=0.5*$R$299),($R$299/T407)^$R$302,T407&lt;(0.5*$R$299),2^(1/2),AND($R$299&lt;=T407,T407&lt;=$R$300),"1,0000",AND(T407&gt;$R$300,T407&lt;=(3*$R$300)),($R$300/T407+(1-($R$300/T407))*(($R$300/T407)^$R$302))^-1,T407&gt;(3*$R$300),1/(((1/3)+(((1-(1/3))*((1/3)^$R$302))))))</f>
        <v>1.3923048454132636</v>
      </c>
      <c r="V407" s="52">
        <f t="shared" si="4"/>
        <v>108</v>
      </c>
      <c r="W407" s="52">
        <f t="shared" si="5"/>
        <v>0.71823351279308389</v>
      </c>
      <c r="X407" s="52">
        <f t="shared" si="6"/>
        <v>-0.28176648720691611</v>
      </c>
      <c r="Y407" s="37">
        <v>1</v>
      </c>
    </row>
    <row r="408" spans="20:25" ht="20.100000000000001" customHeight="1" x14ac:dyDescent="0.25">
      <c r="T408" s="37">
        <f t="shared" si="7"/>
        <v>109</v>
      </c>
      <c r="U408" s="52" cm="1">
        <f t="array" ref="U408">_xlfn.IFS(AND(T408&lt;$R$299,T408&gt;=0.5*$R$299),($R$299/T408)^$R$302,T408&lt;(0.5*$R$299),2^(1/2),AND($R$299&lt;=T408,T408&lt;=$R$300),"1,0000",AND(T408&gt;$R$300,T408&lt;=(3*$R$300)),($R$300/T408+(1-($R$300/T408))*(($R$300/T408)^$R$302))^-1,T408&gt;(3*$R$300),1/(((1/3)+(((1-(1/3))*((1/3)^$R$302))))))</f>
        <v>1.3923048454132636</v>
      </c>
      <c r="V408" s="52">
        <f t="shared" si="4"/>
        <v>109</v>
      </c>
      <c r="W408" s="52">
        <f t="shared" si="5"/>
        <v>0.71823351279308389</v>
      </c>
      <c r="X408" s="52">
        <f t="shared" si="6"/>
        <v>-0.28176648720691611</v>
      </c>
      <c r="Y408" s="37">
        <v>1</v>
      </c>
    </row>
    <row r="409" spans="20:25" ht="20.100000000000001" customHeight="1" x14ac:dyDescent="0.25">
      <c r="T409" s="37">
        <f t="shared" si="7"/>
        <v>110</v>
      </c>
      <c r="U409" s="52" cm="1">
        <f t="array" ref="U409">_xlfn.IFS(AND(T409&lt;$R$299,T409&gt;=0.5*$R$299),($R$299/T409)^$R$302,T409&lt;(0.5*$R$299),2^(1/2),AND($R$299&lt;=T409,T409&lt;=$R$300),"1,0000",AND(T409&gt;$R$300,T409&lt;=(3*$R$300)),($R$300/T409+(1-($R$300/T409))*(($R$300/T409)^$R$302))^-1,T409&gt;(3*$R$300),1/(((1/3)+(((1-(1/3))*((1/3)^$R$302))))))</f>
        <v>1.3923048454132636</v>
      </c>
      <c r="V409" s="52">
        <f t="shared" si="4"/>
        <v>110</v>
      </c>
      <c r="W409" s="52">
        <f t="shared" si="5"/>
        <v>0.71823351279308389</v>
      </c>
      <c r="X409" s="52">
        <f t="shared" si="6"/>
        <v>-0.28176648720691611</v>
      </c>
      <c r="Y409" s="37">
        <v>1</v>
      </c>
    </row>
    <row r="410" spans="20:25" ht="20.100000000000001" customHeight="1" x14ac:dyDescent="0.25">
      <c r="T410" s="37">
        <f t="shared" si="7"/>
        <v>111</v>
      </c>
      <c r="U410" s="52" cm="1">
        <f t="array" ref="U410">_xlfn.IFS(AND(T410&lt;$R$299,T410&gt;=0.5*$R$299),($R$299/T410)^$R$302,T410&lt;(0.5*$R$299),2^(1/2),AND($R$299&lt;=T410,T410&lt;=$R$300),"1,0000",AND(T410&gt;$R$300,T410&lt;=(3*$R$300)),($R$300/T410+(1-($R$300/T410))*(($R$300/T410)^$R$302))^-1,T410&gt;(3*$R$300),1/(((1/3)+(((1-(1/3))*((1/3)^$R$302))))))</f>
        <v>1.3923048454132636</v>
      </c>
      <c r="V410" s="52">
        <f t="shared" si="4"/>
        <v>111</v>
      </c>
      <c r="W410" s="52">
        <f t="shared" si="5"/>
        <v>0.71823351279308389</v>
      </c>
      <c r="X410" s="52">
        <f t="shared" si="6"/>
        <v>-0.28176648720691611</v>
      </c>
      <c r="Y410" s="37">
        <v>1</v>
      </c>
    </row>
    <row r="411" spans="20:25" ht="20.100000000000001" customHeight="1" x14ac:dyDescent="0.25">
      <c r="T411" s="37">
        <f t="shared" si="7"/>
        <v>112</v>
      </c>
      <c r="U411" s="52" cm="1">
        <f t="array" ref="U411">_xlfn.IFS(AND(T411&lt;$R$299,T411&gt;=0.5*$R$299),($R$299/T411)^$R$302,T411&lt;(0.5*$R$299),2^(1/2),AND($R$299&lt;=T411,T411&lt;=$R$300),"1,0000",AND(T411&gt;$R$300,T411&lt;=(3*$R$300)),($R$300/T411+(1-($R$300/T411))*(($R$300/T411)^$R$302))^-1,T411&gt;(3*$R$300),1/(((1/3)+(((1-(1/3))*((1/3)^$R$302))))))</f>
        <v>1.3923048454132636</v>
      </c>
      <c r="V411" s="52">
        <f t="shared" si="4"/>
        <v>112</v>
      </c>
      <c r="W411" s="52">
        <f t="shared" si="5"/>
        <v>0.71823351279308389</v>
      </c>
      <c r="X411" s="52">
        <f t="shared" si="6"/>
        <v>-0.28176648720691611</v>
      </c>
      <c r="Y411" s="37">
        <v>1</v>
      </c>
    </row>
    <row r="412" spans="20:25" ht="20.100000000000001" customHeight="1" x14ac:dyDescent="0.25">
      <c r="T412" s="37">
        <f t="shared" si="7"/>
        <v>113</v>
      </c>
      <c r="U412" s="52" cm="1">
        <f t="array" ref="U412">_xlfn.IFS(AND(T412&lt;$R$299,T412&gt;=0.5*$R$299),($R$299/T412)^$R$302,T412&lt;(0.5*$R$299),2^(1/2),AND($R$299&lt;=T412,T412&lt;=$R$300),"1,0000",AND(T412&gt;$R$300,T412&lt;=(3*$R$300)),($R$300/T412+(1-($R$300/T412))*(($R$300/T412)^$R$302))^-1,T412&gt;(3*$R$300),1/(((1/3)+(((1-(1/3))*((1/3)^$R$302))))))</f>
        <v>1.3923048454132636</v>
      </c>
      <c r="V412" s="52">
        <f t="shared" si="4"/>
        <v>113</v>
      </c>
      <c r="W412" s="52">
        <f t="shared" si="5"/>
        <v>0.71823351279308389</v>
      </c>
      <c r="X412" s="52">
        <f t="shared" si="6"/>
        <v>-0.28176648720691611</v>
      </c>
      <c r="Y412" s="37">
        <v>1</v>
      </c>
    </row>
    <row r="413" spans="20:25" ht="20.100000000000001" customHeight="1" x14ac:dyDescent="0.25">
      <c r="T413" s="37">
        <f t="shared" si="7"/>
        <v>114</v>
      </c>
      <c r="U413" s="52" cm="1">
        <f t="array" ref="U413">_xlfn.IFS(AND(T413&lt;$R$299,T413&gt;=0.5*$R$299),($R$299/T413)^$R$302,T413&lt;(0.5*$R$299),2^(1/2),AND($R$299&lt;=T413,T413&lt;=$R$300),"1,0000",AND(T413&gt;$R$300,T413&lt;=(3*$R$300)),($R$300/T413+(1-($R$300/T413))*(($R$300/T413)^$R$302))^-1,T413&gt;(3*$R$300),1/(((1/3)+(((1-(1/3))*((1/3)^$R$302))))))</f>
        <v>1.3923048454132636</v>
      </c>
      <c r="V413" s="52">
        <f t="shared" si="4"/>
        <v>114</v>
      </c>
      <c r="W413" s="52">
        <f t="shared" si="5"/>
        <v>0.71823351279308389</v>
      </c>
      <c r="X413" s="52">
        <f t="shared" si="6"/>
        <v>-0.28176648720691611</v>
      </c>
      <c r="Y413" s="37">
        <v>1</v>
      </c>
    </row>
    <row r="414" spans="20:25" ht="20.100000000000001" customHeight="1" x14ac:dyDescent="0.25">
      <c r="T414" s="37">
        <f t="shared" si="7"/>
        <v>115</v>
      </c>
      <c r="U414" s="52" cm="1">
        <f t="array" ref="U414">_xlfn.IFS(AND(T414&lt;$R$299,T414&gt;=0.5*$R$299),($R$299/T414)^$R$302,T414&lt;(0.5*$R$299),2^(1/2),AND($R$299&lt;=T414,T414&lt;=$R$300),"1,0000",AND(T414&gt;$R$300,T414&lt;=(3*$R$300)),($R$300/T414+(1-($R$300/T414))*(($R$300/T414)^$R$302))^-1,T414&gt;(3*$R$300),1/(((1/3)+(((1-(1/3))*((1/3)^$R$302))))))</f>
        <v>1.3923048454132636</v>
      </c>
      <c r="V414" s="52">
        <f t="shared" si="4"/>
        <v>115</v>
      </c>
      <c r="W414" s="52">
        <f t="shared" si="5"/>
        <v>0.71823351279308389</v>
      </c>
      <c r="X414" s="52">
        <f t="shared" si="6"/>
        <v>-0.28176648720691611</v>
      </c>
      <c r="Y414" s="37">
        <v>1</v>
      </c>
    </row>
    <row r="415" spans="20:25" ht="20.100000000000001" customHeight="1" x14ac:dyDescent="0.25">
      <c r="T415" s="37">
        <f t="shared" si="7"/>
        <v>116</v>
      </c>
      <c r="U415" s="52" cm="1">
        <f t="array" ref="U415">_xlfn.IFS(AND(T415&lt;$R$299,T415&gt;=0.5*$R$299),($R$299/T415)^$R$302,T415&lt;(0.5*$R$299),2^(1/2),AND($R$299&lt;=T415,T415&lt;=$R$300),"1,0000",AND(T415&gt;$R$300,T415&lt;=(3*$R$300)),($R$300/T415+(1-($R$300/T415))*(($R$300/T415)^$R$302))^-1,T415&gt;(3*$R$300),1/(((1/3)+(((1-(1/3))*((1/3)^$R$302))))))</f>
        <v>1.3923048454132636</v>
      </c>
      <c r="V415" s="52">
        <f t="shared" si="4"/>
        <v>116</v>
      </c>
      <c r="W415" s="52">
        <f t="shared" si="5"/>
        <v>0.71823351279308389</v>
      </c>
      <c r="X415" s="52">
        <f t="shared" si="6"/>
        <v>-0.28176648720691611</v>
      </c>
      <c r="Y415" s="37">
        <v>1</v>
      </c>
    </row>
    <row r="416" spans="20:25" ht="20.100000000000001" customHeight="1" x14ac:dyDescent="0.25">
      <c r="T416" s="37">
        <f t="shared" si="7"/>
        <v>117</v>
      </c>
      <c r="U416" s="52" cm="1">
        <f t="array" ref="U416">_xlfn.IFS(AND(T416&lt;$R$299,T416&gt;=0.5*$R$299),($R$299/T416)^$R$302,T416&lt;(0.5*$R$299),2^(1/2),AND($R$299&lt;=T416,T416&lt;=$R$300),"1,0000",AND(T416&gt;$R$300,T416&lt;=(3*$R$300)),($R$300/T416+(1-($R$300/T416))*(($R$300/T416)^$R$302))^-1,T416&gt;(3*$R$300),1/(((1/3)+(((1-(1/3))*((1/3)^$R$302))))))</f>
        <v>1.3923048454132636</v>
      </c>
      <c r="V416" s="52">
        <f t="shared" si="4"/>
        <v>117</v>
      </c>
      <c r="W416" s="52">
        <f t="shared" si="5"/>
        <v>0.71823351279308389</v>
      </c>
      <c r="X416" s="52">
        <f t="shared" si="6"/>
        <v>-0.28176648720691611</v>
      </c>
      <c r="Y416" s="37">
        <v>1</v>
      </c>
    </row>
    <row r="417" spans="20:25" ht="20.100000000000001" customHeight="1" x14ac:dyDescent="0.25">
      <c r="T417" s="37">
        <f t="shared" si="7"/>
        <v>118</v>
      </c>
      <c r="U417" s="52" cm="1">
        <f t="array" ref="U417">_xlfn.IFS(AND(T417&lt;$R$299,T417&gt;=0.5*$R$299),($R$299/T417)^$R$302,T417&lt;(0.5*$R$299),2^(1/2),AND($R$299&lt;=T417,T417&lt;=$R$300),"1,0000",AND(T417&gt;$R$300,T417&lt;=(3*$R$300)),($R$300/T417+(1-($R$300/T417))*(($R$300/T417)^$R$302))^-1,T417&gt;(3*$R$300),1/(((1/3)+(((1-(1/3))*((1/3)^$R$302))))))</f>
        <v>1.3923048454132636</v>
      </c>
      <c r="V417" s="52">
        <f t="shared" si="4"/>
        <v>118</v>
      </c>
      <c r="W417" s="52">
        <f t="shared" si="5"/>
        <v>0.71823351279308389</v>
      </c>
      <c r="X417" s="52">
        <f t="shared" si="6"/>
        <v>-0.28176648720691611</v>
      </c>
      <c r="Y417" s="37">
        <v>1</v>
      </c>
    </row>
    <row r="418" spans="20:25" ht="20.100000000000001" customHeight="1" x14ac:dyDescent="0.25">
      <c r="T418" s="37">
        <f t="shared" si="7"/>
        <v>119</v>
      </c>
      <c r="U418" s="52" cm="1">
        <f t="array" ref="U418">_xlfn.IFS(AND(T418&lt;$R$299,T418&gt;=0.5*$R$299),($R$299/T418)^$R$302,T418&lt;(0.5*$R$299),2^(1/2),AND($R$299&lt;=T418,T418&lt;=$R$300),"1,0000",AND(T418&gt;$R$300,T418&lt;=(3*$R$300)),($R$300/T418+(1-($R$300/T418))*(($R$300/T418)^$R$302))^-1,T418&gt;(3*$R$300),1/(((1/3)+(((1-(1/3))*((1/3)^$R$302))))))</f>
        <v>1.3923048454132636</v>
      </c>
      <c r="V418" s="52">
        <f t="shared" si="4"/>
        <v>119</v>
      </c>
      <c r="W418" s="52">
        <f t="shared" si="5"/>
        <v>0.71823351279308389</v>
      </c>
      <c r="X418" s="52">
        <f t="shared" si="6"/>
        <v>-0.28176648720691611</v>
      </c>
      <c r="Y418" s="37">
        <v>1</v>
      </c>
    </row>
    <row r="419" spans="20:25" ht="20.100000000000001" customHeight="1" x14ac:dyDescent="0.25">
      <c r="T419" s="37">
        <f t="shared" si="7"/>
        <v>120</v>
      </c>
      <c r="U419" s="52" cm="1">
        <f t="array" ref="U419">_xlfn.IFS(AND(T419&lt;$R$299,T419&gt;=0.5*$R$299),($R$299/T419)^$R$302,T419&lt;(0.5*$R$299),2^(1/2),AND($R$299&lt;=T419,T419&lt;=$R$300),"1,0000",AND(T419&gt;$R$300,T419&lt;=(3*$R$300)),($R$300/T419+(1-($R$300/T419))*(($R$300/T419)^$R$302))^-1,T419&gt;(3*$R$300),1/(((1/3)+(((1-(1/3))*((1/3)^$R$302))))))</f>
        <v>1.3923048454132636</v>
      </c>
      <c r="V419" s="52">
        <f t="shared" si="4"/>
        <v>120</v>
      </c>
      <c r="W419" s="52">
        <f t="shared" si="5"/>
        <v>0.71823351279308389</v>
      </c>
      <c r="X419" s="52">
        <f t="shared" si="6"/>
        <v>-0.28176648720691611</v>
      </c>
      <c r="Y419" s="37">
        <v>1</v>
      </c>
    </row>
    <row r="420" spans="20:25" ht="20.100000000000001" customHeight="1" x14ac:dyDescent="0.25">
      <c r="T420" s="37">
        <f t="shared" si="7"/>
        <v>121</v>
      </c>
      <c r="U420" s="52" cm="1">
        <f t="array" ref="U420">_xlfn.IFS(AND(T420&lt;$R$299,T420&gt;=0.5*$R$299),($R$299/T420)^$R$302,T420&lt;(0.5*$R$299),2^(1/2),AND($R$299&lt;=T420,T420&lt;=$R$300),"1,0000",AND(T420&gt;$R$300,T420&lt;=(3*$R$300)),($R$300/T420+(1-($R$300/T420))*(($R$300/T420)^$R$302))^-1,T420&gt;(3*$R$300),1/(((1/3)+(((1-(1/3))*((1/3)^$R$302))))))</f>
        <v>1.3923048454132636</v>
      </c>
      <c r="V420" s="52">
        <f t="shared" si="4"/>
        <v>121</v>
      </c>
      <c r="W420" s="52">
        <f t="shared" si="5"/>
        <v>0.71823351279308389</v>
      </c>
      <c r="X420" s="52">
        <f t="shared" si="6"/>
        <v>-0.28176648720691611</v>
      </c>
      <c r="Y420" s="37">
        <v>1</v>
      </c>
    </row>
    <row r="421" spans="20:25" ht="20.100000000000001" customHeight="1" x14ac:dyDescent="0.25">
      <c r="T421" s="37">
        <f t="shared" si="7"/>
        <v>122</v>
      </c>
      <c r="U421" s="52" cm="1">
        <f t="array" ref="U421">_xlfn.IFS(AND(T421&lt;$R$299,T421&gt;=0.5*$R$299),($R$299/T421)^$R$302,T421&lt;(0.5*$R$299),2^(1/2),AND($R$299&lt;=T421,T421&lt;=$R$300),"1,0000",AND(T421&gt;$R$300,T421&lt;=(3*$R$300)),($R$300/T421+(1-($R$300/T421))*(($R$300/T421)^$R$302))^-1,T421&gt;(3*$R$300),1/(((1/3)+(((1-(1/3))*((1/3)^$R$302))))))</f>
        <v>1.3923048454132636</v>
      </c>
      <c r="V421" s="52">
        <f t="shared" si="4"/>
        <v>122</v>
      </c>
      <c r="W421" s="52">
        <f t="shared" si="5"/>
        <v>0.71823351279308389</v>
      </c>
      <c r="X421" s="52">
        <f t="shared" si="6"/>
        <v>-0.28176648720691611</v>
      </c>
      <c r="Y421" s="37">
        <v>1</v>
      </c>
    </row>
    <row r="422" spans="20:25" ht="20.100000000000001" customHeight="1" x14ac:dyDescent="0.25">
      <c r="T422" s="37">
        <f t="shared" si="7"/>
        <v>123</v>
      </c>
      <c r="U422" s="52" cm="1">
        <f t="array" ref="U422">_xlfn.IFS(AND(T422&lt;$R$299,T422&gt;=0.5*$R$299),($R$299/T422)^$R$302,T422&lt;(0.5*$R$299),2^(1/2),AND($R$299&lt;=T422,T422&lt;=$R$300),"1,0000",AND(T422&gt;$R$300,T422&lt;=(3*$R$300)),($R$300/T422+(1-($R$300/T422))*(($R$300/T422)^$R$302))^-1,T422&gt;(3*$R$300),1/(((1/3)+(((1-(1/3))*((1/3)^$R$302))))))</f>
        <v>1.3923048454132636</v>
      </c>
      <c r="V422" s="52">
        <f t="shared" si="4"/>
        <v>123</v>
      </c>
      <c r="W422" s="52">
        <f t="shared" si="5"/>
        <v>0.71823351279308389</v>
      </c>
      <c r="X422" s="52">
        <f t="shared" si="6"/>
        <v>-0.28176648720691611</v>
      </c>
      <c r="Y422" s="37">
        <v>1</v>
      </c>
    </row>
    <row r="423" spans="20:25" ht="20.100000000000001" customHeight="1" x14ac:dyDescent="0.25">
      <c r="T423" s="37">
        <f t="shared" si="7"/>
        <v>124</v>
      </c>
      <c r="U423" s="52" cm="1">
        <f t="array" ref="U423">_xlfn.IFS(AND(T423&lt;$R$299,T423&gt;=0.5*$R$299),($R$299/T423)^$R$302,T423&lt;(0.5*$R$299),2^(1/2),AND($R$299&lt;=T423,T423&lt;=$R$300),"1,0000",AND(T423&gt;$R$300,T423&lt;=(3*$R$300)),($R$300/T423+(1-($R$300/T423))*(($R$300/T423)^$R$302))^-1,T423&gt;(3*$R$300),1/(((1/3)+(((1-(1/3))*((1/3)^$R$302))))))</f>
        <v>1.3923048454132636</v>
      </c>
      <c r="V423" s="52">
        <f t="shared" si="4"/>
        <v>124</v>
      </c>
      <c r="W423" s="52">
        <f t="shared" si="5"/>
        <v>0.71823351279308389</v>
      </c>
      <c r="X423" s="52">
        <f t="shared" si="6"/>
        <v>-0.28176648720691611</v>
      </c>
      <c r="Y423" s="37">
        <v>1</v>
      </c>
    </row>
    <row r="424" spans="20:25" ht="20.100000000000001" customHeight="1" x14ac:dyDescent="0.25">
      <c r="T424" s="37">
        <f t="shared" si="7"/>
        <v>125</v>
      </c>
      <c r="U424" s="52" cm="1">
        <f t="array" ref="U424">_xlfn.IFS(AND(T424&lt;$R$299,T424&gt;=0.5*$R$299),($R$299/T424)^$R$302,T424&lt;(0.5*$R$299),2^(1/2),AND($R$299&lt;=T424,T424&lt;=$R$300),"1,0000",AND(T424&gt;$R$300,T424&lt;=(3*$R$300)),($R$300/T424+(1-($R$300/T424))*(($R$300/T424)^$R$302))^-1,T424&gt;(3*$R$300),1/(((1/3)+(((1-(1/3))*((1/3)^$R$302))))))</f>
        <v>1.3923048454132636</v>
      </c>
      <c r="V424" s="52">
        <f t="shared" si="4"/>
        <v>125</v>
      </c>
      <c r="W424" s="52">
        <f t="shared" si="5"/>
        <v>0.71823351279308389</v>
      </c>
      <c r="X424" s="52">
        <f t="shared" si="6"/>
        <v>-0.28176648720691611</v>
      </c>
      <c r="Y424" s="37">
        <v>1</v>
      </c>
    </row>
    <row r="425" spans="20:25" ht="20.100000000000001" customHeight="1" x14ac:dyDescent="0.25">
      <c r="T425" s="37">
        <f t="shared" si="7"/>
        <v>126</v>
      </c>
      <c r="U425" s="52" cm="1">
        <f t="array" ref="U425">_xlfn.IFS(AND(T425&lt;$R$299,T425&gt;=0.5*$R$299),($R$299/T425)^$R$302,T425&lt;(0.5*$R$299),2^(1/2),AND($R$299&lt;=T425,T425&lt;=$R$300),"1,0000",AND(T425&gt;$R$300,T425&lt;=(3*$R$300)),($R$300/T425+(1-($R$300/T425))*(($R$300/T425)^$R$302))^-1,T425&gt;(3*$R$300),1/(((1/3)+(((1-(1/3))*((1/3)^$R$302))))))</f>
        <v>1.3923048454132636</v>
      </c>
      <c r="V425" s="52">
        <f t="shared" si="4"/>
        <v>126</v>
      </c>
      <c r="W425" s="52">
        <f t="shared" si="5"/>
        <v>0.71823351279308389</v>
      </c>
      <c r="X425" s="52">
        <f t="shared" si="6"/>
        <v>-0.28176648720691611</v>
      </c>
      <c r="Y425" s="37">
        <v>1</v>
      </c>
    </row>
    <row r="426" spans="20:25" ht="20.100000000000001" customHeight="1" x14ac:dyDescent="0.25">
      <c r="T426" s="37">
        <f t="shared" si="7"/>
        <v>127</v>
      </c>
      <c r="U426" s="52" cm="1">
        <f t="array" ref="U426">_xlfn.IFS(AND(T426&lt;$R$299,T426&gt;=0.5*$R$299),($R$299/T426)^$R$302,T426&lt;(0.5*$R$299),2^(1/2),AND($R$299&lt;=T426,T426&lt;=$R$300),"1,0000",AND(T426&gt;$R$300,T426&lt;=(3*$R$300)),($R$300/T426+(1-($R$300/T426))*(($R$300/T426)^$R$302))^-1,T426&gt;(3*$R$300),1/(((1/3)+(((1-(1/3))*((1/3)^$R$302))))))</f>
        <v>1.3923048454132636</v>
      </c>
      <c r="V426" s="52">
        <f t="shared" si="4"/>
        <v>127</v>
      </c>
      <c r="W426" s="52">
        <f t="shared" si="5"/>
        <v>0.71823351279308389</v>
      </c>
      <c r="X426" s="52">
        <f t="shared" si="6"/>
        <v>-0.28176648720691611</v>
      </c>
      <c r="Y426" s="37">
        <v>1</v>
      </c>
    </row>
    <row r="427" spans="20:25" ht="20.100000000000001" customHeight="1" x14ac:dyDescent="0.25">
      <c r="T427" s="37">
        <f t="shared" si="7"/>
        <v>128</v>
      </c>
      <c r="U427" s="52" cm="1">
        <f t="array" ref="U427">_xlfn.IFS(AND(T427&lt;$R$299,T427&gt;=0.5*$R$299),($R$299/T427)^$R$302,T427&lt;(0.5*$R$299),2^(1/2),AND($R$299&lt;=T427,T427&lt;=$R$300),"1,0000",AND(T427&gt;$R$300,T427&lt;=(3*$R$300)),($R$300/T427+(1-($R$300/T427))*(($R$300/T427)^$R$302))^-1,T427&gt;(3*$R$300),1/(((1/3)+(((1-(1/3))*((1/3)^$R$302))))))</f>
        <v>1.3923048454132636</v>
      </c>
      <c r="V427" s="52">
        <f t="shared" si="4"/>
        <v>128</v>
      </c>
      <c r="W427" s="52">
        <f t="shared" si="5"/>
        <v>0.71823351279308389</v>
      </c>
      <c r="X427" s="52">
        <f t="shared" si="6"/>
        <v>-0.28176648720691611</v>
      </c>
      <c r="Y427" s="37">
        <v>1</v>
      </c>
    </row>
    <row r="428" spans="20:25" ht="20.100000000000001" customHeight="1" x14ac:dyDescent="0.25">
      <c r="T428" s="37">
        <f t="shared" si="7"/>
        <v>129</v>
      </c>
      <c r="U428" s="52" cm="1">
        <f t="array" ref="U428">_xlfn.IFS(AND(T428&lt;$R$299,T428&gt;=0.5*$R$299),($R$299/T428)^$R$302,T428&lt;(0.5*$R$299),2^(1/2),AND($R$299&lt;=T428,T428&lt;=$R$300),"1,0000",AND(T428&gt;$R$300,T428&lt;=(3*$R$300)),($R$300/T428+(1-($R$300/T428))*(($R$300/T428)^$R$302))^-1,T428&gt;(3*$R$300),1/(((1/3)+(((1-(1/3))*((1/3)^$R$302))))))</f>
        <v>1.3923048454132636</v>
      </c>
      <c r="V428" s="52">
        <f t="shared" si="4"/>
        <v>129</v>
      </c>
      <c r="W428" s="52">
        <f t="shared" si="5"/>
        <v>0.71823351279308389</v>
      </c>
      <c r="X428" s="52">
        <f t="shared" si="6"/>
        <v>-0.28176648720691611</v>
      </c>
      <c r="Y428" s="37">
        <v>1</v>
      </c>
    </row>
    <row r="429" spans="20:25" ht="20.100000000000001" customHeight="1" x14ac:dyDescent="0.25">
      <c r="T429" s="37">
        <f t="shared" si="7"/>
        <v>130</v>
      </c>
      <c r="U429" s="52" cm="1">
        <f t="array" ref="U429">_xlfn.IFS(AND(T429&lt;$R$299,T429&gt;=0.5*$R$299),($R$299/T429)^$R$302,T429&lt;(0.5*$R$299),2^(1/2),AND($R$299&lt;=T429,T429&lt;=$R$300),"1,0000",AND(T429&gt;$R$300,T429&lt;=(3*$R$300)),($R$300/T429+(1-($R$300/T429))*(($R$300/T429)^$R$302))^-1,T429&gt;(3*$R$300),1/(((1/3)+(((1-(1/3))*((1/3)^$R$302))))))</f>
        <v>1.3923048454132636</v>
      </c>
      <c r="V429" s="52">
        <f t="shared" ref="V429" si="8">T429</f>
        <v>130</v>
      </c>
      <c r="W429" s="52">
        <f t="shared" ref="W429" si="9">1/U429</f>
        <v>0.71823351279308389</v>
      </c>
      <c r="X429" s="52">
        <f t="shared" ref="X429" si="10">W429-1</f>
        <v>-0.28176648720691611</v>
      </c>
      <c r="Y429" s="37">
        <v>1</v>
      </c>
    </row>
    <row r="430" spans="20:25" ht="20.100000000000001" customHeight="1" x14ac:dyDescent="0.25">
      <c r="U430" s="52"/>
      <c r="V430" s="52"/>
      <c r="W430" s="52"/>
      <c r="X430" s="52"/>
    </row>
    <row r="431" spans="20:25" ht="20.100000000000001" customHeight="1" x14ac:dyDescent="0.25">
      <c r="U431" s="52"/>
      <c r="V431" s="52"/>
      <c r="W431" s="52"/>
      <c r="X431" s="52"/>
    </row>
    <row r="432" spans="20:25" ht="20.100000000000001" customHeight="1" x14ac:dyDescent="0.25">
      <c r="U432" s="52"/>
      <c r="V432" s="52"/>
      <c r="W432" s="52"/>
      <c r="X432" s="52"/>
    </row>
    <row r="433" spans="21:24" ht="20.100000000000001" customHeight="1" x14ac:dyDescent="0.25">
      <c r="U433" s="52"/>
      <c r="V433" s="52"/>
      <c r="W433" s="52"/>
      <c r="X433" s="52"/>
    </row>
    <row r="434" spans="21:24" ht="20.100000000000001" customHeight="1" x14ac:dyDescent="0.25">
      <c r="U434" s="52"/>
      <c r="V434" s="52"/>
      <c r="W434" s="52"/>
      <c r="X434" s="52"/>
    </row>
    <row r="435" spans="21:24" ht="20.100000000000001" customHeight="1" x14ac:dyDescent="0.25">
      <c r="U435" s="52"/>
      <c r="V435" s="52"/>
      <c r="W435" s="52"/>
      <c r="X435" s="52"/>
    </row>
    <row r="436" spans="21:24" ht="20.100000000000001" customHeight="1" x14ac:dyDescent="0.25">
      <c r="U436" s="52"/>
      <c r="V436" s="52"/>
      <c r="W436" s="52"/>
      <c r="X436" s="52"/>
    </row>
    <row r="437" spans="21:24" ht="20.100000000000001" customHeight="1" x14ac:dyDescent="0.25">
      <c r="U437" s="52"/>
      <c r="V437" s="52"/>
      <c r="W437" s="52"/>
      <c r="X437" s="52"/>
    </row>
    <row r="438" spans="21:24" ht="20.100000000000001" customHeight="1" x14ac:dyDescent="0.25">
      <c r="U438" s="52"/>
      <c r="V438" s="52"/>
      <c r="W438" s="52"/>
      <c r="X438" s="52"/>
    </row>
    <row r="439" spans="21:24" ht="20.100000000000001" customHeight="1" x14ac:dyDescent="0.25">
      <c r="U439" s="52"/>
      <c r="V439" s="52"/>
      <c r="W439" s="52"/>
      <c r="X439" s="52"/>
    </row>
    <row r="440" spans="21:24" ht="20.100000000000001" customHeight="1" x14ac:dyDescent="0.25">
      <c r="U440" s="52"/>
      <c r="V440" s="52"/>
      <c r="W440" s="52"/>
      <c r="X440" s="52"/>
    </row>
    <row r="441" spans="21:24" ht="20.100000000000001" customHeight="1" x14ac:dyDescent="0.25">
      <c r="U441" s="52"/>
      <c r="V441" s="52"/>
      <c r="W441" s="52"/>
      <c r="X441" s="52"/>
    </row>
    <row r="442" spans="21:24" ht="20.100000000000001" customHeight="1" x14ac:dyDescent="0.25">
      <c r="U442" s="52"/>
      <c r="V442" s="52"/>
      <c r="W442" s="52"/>
      <c r="X442" s="52"/>
    </row>
    <row r="443" spans="21:24" ht="20.100000000000001" customHeight="1" x14ac:dyDescent="0.25">
      <c r="U443" s="52"/>
      <c r="V443" s="52"/>
      <c r="W443" s="52"/>
      <c r="X443" s="52"/>
    </row>
    <row r="444" spans="21:24" ht="20.100000000000001" customHeight="1" x14ac:dyDescent="0.25">
      <c r="U444" s="52"/>
      <c r="V444" s="52"/>
      <c r="W444" s="52"/>
      <c r="X444" s="52"/>
    </row>
    <row r="445" spans="21:24" ht="20.100000000000001" customHeight="1" x14ac:dyDescent="0.25">
      <c r="U445" s="52"/>
      <c r="V445" s="52"/>
      <c r="W445" s="52"/>
      <c r="X445" s="52"/>
    </row>
    <row r="446" spans="21:24" ht="20.100000000000001" customHeight="1" x14ac:dyDescent="0.25">
      <c r="U446" s="52"/>
      <c r="V446" s="52"/>
      <c r="W446" s="52"/>
      <c r="X446" s="52"/>
    </row>
    <row r="447" spans="21:24" ht="20.100000000000001" customHeight="1" x14ac:dyDescent="0.25">
      <c r="U447" s="52"/>
      <c r="V447" s="52"/>
      <c r="W447" s="52"/>
      <c r="X447" s="52"/>
    </row>
    <row r="448" spans="21:24" ht="20.100000000000001" customHeight="1" x14ac:dyDescent="0.25">
      <c r="U448" s="52"/>
      <c r="V448" s="52"/>
      <c r="W448" s="52"/>
      <c r="X448" s="52"/>
    </row>
    <row r="449" spans="21:24" ht="20.100000000000001" customHeight="1" x14ac:dyDescent="0.25">
      <c r="U449" s="52"/>
      <c r="V449" s="52"/>
      <c r="W449" s="52"/>
      <c r="X449" s="52"/>
    </row>
    <row r="450" spans="21:24" ht="20.100000000000001" customHeight="1" x14ac:dyDescent="0.25">
      <c r="U450" s="52"/>
      <c r="V450" s="52"/>
      <c r="W450" s="52"/>
      <c r="X450" s="52"/>
    </row>
    <row r="451" spans="21:24" ht="20.100000000000001" customHeight="1" x14ac:dyDescent="0.25">
      <c r="U451" s="52"/>
      <c r="V451" s="52"/>
      <c r="W451" s="52"/>
      <c r="X451" s="52"/>
    </row>
    <row r="452" spans="21:24" ht="20.100000000000001" customHeight="1" x14ac:dyDescent="0.25">
      <c r="U452" s="52"/>
      <c r="V452" s="52"/>
      <c r="W452" s="52"/>
      <c r="X452" s="52"/>
    </row>
    <row r="453" spans="21:24" ht="20.100000000000001" customHeight="1" x14ac:dyDescent="0.25">
      <c r="U453" s="52"/>
      <c r="V453" s="52"/>
      <c r="W453" s="52"/>
      <c r="X453" s="52"/>
    </row>
    <row r="454" spans="21:24" ht="20.100000000000001" customHeight="1" x14ac:dyDescent="0.25">
      <c r="U454" s="52"/>
      <c r="V454" s="52"/>
      <c r="W454" s="52"/>
      <c r="X454" s="52"/>
    </row>
    <row r="455" spans="21:24" ht="20.100000000000001" customHeight="1" x14ac:dyDescent="0.25">
      <c r="U455" s="52"/>
      <c r="V455" s="52"/>
      <c r="W455" s="52"/>
      <c r="X455" s="52"/>
    </row>
    <row r="456" spans="21:24" ht="20.100000000000001" customHeight="1" x14ac:dyDescent="0.25">
      <c r="U456" s="52"/>
      <c r="V456" s="52"/>
      <c r="W456" s="52"/>
      <c r="X456" s="52"/>
    </row>
    <row r="457" spans="21:24" ht="20.100000000000001" customHeight="1" x14ac:dyDescent="0.25">
      <c r="U457" s="52"/>
      <c r="V457" s="52"/>
      <c r="W457" s="52"/>
      <c r="X457" s="52"/>
    </row>
    <row r="458" spans="21:24" ht="20.100000000000001" customHeight="1" x14ac:dyDescent="0.25">
      <c r="U458" s="52"/>
      <c r="V458" s="52"/>
      <c r="W458" s="52"/>
      <c r="X458" s="52"/>
    </row>
    <row r="459" spans="21:24" ht="20.100000000000001" customHeight="1" x14ac:dyDescent="0.25">
      <c r="U459" s="52"/>
      <c r="V459" s="52"/>
      <c r="W459" s="52"/>
      <c r="X459" s="52"/>
    </row>
    <row r="460" spans="21:24" ht="20.100000000000001" customHeight="1" x14ac:dyDescent="0.25">
      <c r="U460" s="52"/>
      <c r="V460" s="52"/>
      <c r="W460" s="52"/>
      <c r="X460" s="52"/>
    </row>
    <row r="461" spans="21:24" ht="20.100000000000001" customHeight="1" x14ac:dyDescent="0.25">
      <c r="U461" s="52"/>
      <c r="V461" s="52"/>
      <c r="W461" s="52"/>
      <c r="X461" s="52"/>
    </row>
    <row r="462" spans="21:24" ht="20.100000000000001" customHeight="1" x14ac:dyDescent="0.25">
      <c r="U462" s="52"/>
      <c r="V462" s="52"/>
      <c r="W462" s="52"/>
      <c r="X462" s="52"/>
    </row>
    <row r="463" spans="21:24" ht="20.100000000000001" customHeight="1" x14ac:dyDescent="0.25">
      <c r="U463" s="52"/>
      <c r="V463" s="52"/>
      <c r="W463" s="52"/>
      <c r="X463" s="52"/>
    </row>
    <row r="464" spans="21:24" ht="20.100000000000001" customHeight="1" x14ac:dyDescent="0.25">
      <c r="U464" s="52"/>
      <c r="V464" s="52"/>
      <c r="W464" s="52"/>
      <c r="X464" s="52"/>
    </row>
    <row r="465" spans="21:24" ht="20.100000000000001" customHeight="1" x14ac:dyDescent="0.25">
      <c r="U465" s="52"/>
      <c r="V465" s="52"/>
      <c r="W465" s="52"/>
      <c r="X465" s="52"/>
    </row>
    <row r="466" spans="21:24" ht="20.100000000000001" customHeight="1" x14ac:dyDescent="0.25">
      <c r="U466" s="52"/>
      <c r="V466" s="52"/>
      <c r="W466" s="52"/>
      <c r="X466" s="52"/>
    </row>
    <row r="467" spans="21:24" ht="20.100000000000001" customHeight="1" x14ac:dyDescent="0.25">
      <c r="U467" s="52"/>
      <c r="V467" s="52"/>
      <c r="W467" s="52"/>
      <c r="X467" s="52"/>
    </row>
    <row r="468" spans="21:24" ht="20.100000000000001" customHeight="1" x14ac:dyDescent="0.25">
      <c r="U468" s="52"/>
      <c r="V468" s="52"/>
      <c r="W468" s="52"/>
      <c r="X468" s="52"/>
    </row>
    <row r="469" spans="21:24" ht="20.100000000000001" customHeight="1" x14ac:dyDescent="0.25">
      <c r="U469" s="52"/>
      <c r="V469" s="52"/>
      <c r="W469" s="52"/>
      <c r="X469" s="52"/>
    </row>
    <row r="470" spans="21:24" ht="20.100000000000001" customHeight="1" x14ac:dyDescent="0.25">
      <c r="U470" s="52"/>
      <c r="V470" s="52"/>
      <c r="W470" s="52"/>
      <c r="X470" s="52"/>
    </row>
    <row r="471" spans="21:24" ht="20.100000000000001" customHeight="1" x14ac:dyDescent="0.25">
      <c r="U471" s="52"/>
      <c r="V471" s="52"/>
      <c r="W471" s="52"/>
      <c r="X471" s="52"/>
    </row>
    <row r="472" spans="21:24" ht="20.100000000000001" customHeight="1" x14ac:dyDescent="0.25">
      <c r="U472" s="52"/>
      <c r="V472" s="52"/>
      <c r="W472" s="52"/>
      <c r="X472" s="52"/>
    </row>
    <row r="473" spans="21:24" ht="20.100000000000001" customHeight="1" x14ac:dyDescent="0.25">
      <c r="U473" s="52"/>
      <c r="V473" s="52"/>
      <c r="W473" s="52"/>
      <c r="X473" s="52"/>
    </row>
    <row r="474" spans="21:24" ht="20.100000000000001" customHeight="1" x14ac:dyDescent="0.25">
      <c r="U474" s="52"/>
      <c r="V474" s="52"/>
      <c r="W474" s="52"/>
      <c r="X474" s="52"/>
    </row>
    <row r="475" spans="21:24" ht="20.100000000000001" customHeight="1" x14ac:dyDescent="0.25">
      <c r="U475" s="52"/>
      <c r="V475" s="52"/>
      <c r="W475" s="52"/>
      <c r="X475" s="52"/>
    </row>
    <row r="476" spans="21:24" ht="20.100000000000001" customHeight="1" x14ac:dyDescent="0.25">
      <c r="U476" s="52"/>
      <c r="V476" s="52"/>
      <c r="W476" s="52"/>
      <c r="X476" s="52"/>
    </row>
    <row r="477" spans="21:24" ht="20.100000000000001" customHeight="1" x14ac:dyDescent="0.25">
      <c r="U477" s="52"/>
      <c r="V477" s="52"/>
      <c r="W477" s="52"/>
      <c r="X477" s="52"/>
    </row>
    <row r="478" spans="21:24" ht="20.100000000000001" customHeight="1" x14ac:dyDescent="0.25">
      <c r="U478" s="52"/>
      <c r="V478" s="52"/>
      <c r="W478" s="52"/>
      <c r="X478" s="52"/>
    </row>
    <row r="479" spans="21:24" ht="20.100000000000001" customHeight="1" x14ac:dyDescent="0.25">
      <c r="U479" s="52"/>
      <c r="V479" s="52"/>
      <c r="W479" s="52"/>
      <c r="X479" s="52"/>
    </row>
    <row r="480" spans="21:24" ht="20.100000000000001" customHeight="1" x14ac:dyDescent="0.25">
      <c r="U480" s="52"/>
      <c r="V480" s="52"/>
      <c r="W480" s="52"/>
      <c r="X480" s="52"/>
    </row>
    <row r="481" spans="21:24" ht="20.100000000000001" customHeight="1" x14ac:dyDescent="0.25">
      <c r="U481" s="52"/>
      <c r="V481" s="52"/>
      <c r="W481" s="52"/>
      <c r="X481" s="52"/>
    </row>
    <row r="482" spans="21:24" ht="20.100000000000001" customHeight="1" x14ac:dyDescent="0.25">
      <c r="U482" s="52"/>
      <c r="V482" s="52"/>
      <c r="W482" s="52"/>
      <c r="X482" s="52"/>
    </row>
    <row r="483" spans="21:24" ht="20.100000000000001" customHeight="1" x14ac:dyDescent="0.25">
      <c r="U483" s="52"/>
      <c r="V483" s="52"/>
      <c r="W483" s="52"/>
      <c r="X483" s="52"/>
    </row>
    <row r="484" spans="21:24" ht="20.100000000000001" customHeight="1" x14ac:dyDescent="0.25">
      <c r="U484" s="52"/>
      <c r="V484" s="52"/>
      <c r="W484" s="52"/>
      <c r="X484" s="52"/>
    </row>
    <row r="485" spans="21:24" ht="20.100000000000001" customHeight="1" x14ac:dyDescent="0.25">
      <c r="U485" s="52"/>
      <c r="V485" s="52"/>
      <c r="W485" s="52"/>
      <c r="X485" s="52"/>
    </row>
    <row r="486" spans="21:24" ht="20.100000000000001" customHeight="1" x14ac:dyDescent="0.25">
      <c r="U486" s="52"/>
      <c r="V486" s="52"/>
      <c r="W486" s="52"/>
      <c r="X486" s="52"/>
    </row>
    <row r="487" spans="21:24" ht="20.100000000000001" customHeight="1" x14ac:dyDescent="0.25">
      <c r="U487" s="52"/>
      <c r="V487" s="52"/>
      <c r="W487" s="52"/>
      <c r="X487" s="52"/>
    </row>
    <row r="488" spans="21:24" ht="20.100000000000001" customHeight="1" x14ac:dyDescent="0.25">
      <c r="U488" s="52"/>
      <c r="V488" s="52"/>
      <c r="W488" s="52"/>
      <c r="X488" s="52"/>
    </row>
    <row r="489" spans="21:24" ht="20.100000000000001" customHeight="1" x14ac:dyDescent="0.25">
      <c r="U489" s="52"/>
      <c r="V489" s="52"/>
      <c r="W489" s="52"/>
      <c r="X489" s="52"/>
    </row>
    <row r="490" spans="21:24" ht="20.100000000000001" customHeight="1" x14ac:dyDescent="0.25">
      <c r="U490" s="52"/>
      <c r="V490" s="52"/>
      <c r="W490" s="52"/>
      <c r="X490" s="52"/>
    </row>
    <row r="491" spans="21:24" ht="20.100000000000001" customHeight="1" x14ac:dyDescent="0.25">
      <c r="U491" s="52"/>
      <c r="V491" s="52"/>
      <c r="W491" s="52"/>
      <c r="X491" s="52"/>
    </row>
    <row r="492" spans="21:24" ht="20.100000000000001" customHeight="1" x14ac:dyDescent="0.25">
      <c r="U492" s="52"/>
      <c r="V492" s="52"/>
      <c r="W492" s="52"/>
      <c r="X492" s="52"/>
    </row>
    <row r="493" spans="21:24" ht="20.100000000000001" customHeight="1" x14ac:dyDescent="0.25">
      <c r="U493" s="52"/>
      <c r="V493" s="52"/>
      <c r="W493" s="52"/>
      <c r="X493" s="52"/>
    </row>
    <row r="494" spans="21:24" ht="20.100000000000001" customHeight="1" x14ac:dyDescent="0.25">
      <c r="U494" s="52"/>
      <c r="V494" s="52"/>
      <c r="W494" s="52"/>
      <c r="X494" s="52"/>
    </row>
    <row r="495" spans="21:24" ht="20.100000000000001" customHeight="1" x14ac:dyDescent="0.25">
      <c r="U495" s="52"/>
      <c r="V495" s="52"/>
      <c r="W495" s="52"/>
      <c r="X495" s="52"/>
    </row>
    <row r="496" spans="21:24" ht="20.100000000000001" customHeight="1" x14ac:dyDescent="0.25">
      <c r="U496" s="52"/>
      <c r="V496" s="52"/>
      <c r="W496" s="52"/>
      <c r="X496" s="52"/>
    </row>
    <row r="497" spans="21:24" ht="20.100000000000001" customHeight="1" x14ac:dyDescent="0.25">
      <c r="U497" s="52"/>
      <c r="V497" s="52"/>
      <c r="W497" s="52"/>
      <c r="X497" s="52"/>
    </row>
    <row r="498" spans="21:24" ht="20.100000000000001" customHeight="1" x14ac:dyDescent="0.25">
      <c r="U498" s="52"/>
      <c r="V498" s="52"/>
      <c r="W498" s="52"/>
      <c r="X498" s="52"/>
    </row>
    <row r="499" spans="21:24" ht="20.100000000000001" customHeight="1" x14ac:dyDescent="0.25">
      <c r="U499" s="52"/>
      <c r="V499" s="52"/>
      <c r="W499" s="52"/>
      <c r="X499" s="52"/>
    </row>
    <row r="500" spans="21:24" ht="20.100000000000001" customHeight="1" x14ac:dyDescent="0.25">
      <c r="U500" s="52"/>
      <c r="V500" s="52"/>
      <c r="W500" s="52"/>
      <c r="X500" s="52"/>
    </row>
    <row r="501" spans="21:24" ht="20.100000000000001" customHeight="1" x14ac:dyDescent="0.25">
      <c r="U501" s="52"/>
      <c r="V501" s="52"/>
      <c r="W501" s="52"/>
      <c r="X501" s="52"/>
    </row>
    <row r="502" spans="21:24" ht="20.100000000000001" customHeight="1" x14ac:dyDescent="0.25">
      <c r="U502" s="52"/>
      <c r="V502" s="52"/>
      <c r="W502" s="52"/>
      <c r="X502" s="52"/>
    </row>
    <row r="503" spans="21:24" ht="20.100000000000001" customHeight="1" x14ac:dyDescent="0.25">
      <c r="U503" s="52"/>
      <c r="V503" s="52"/>
      <c r="W503" s="52"/>
      <c r="X503" s="52"/>
    </row>
    <row r="504" spans="21:24" ht="20.100000000000001" customHeight="1" x14ac:dyDescent="0.25">
      <c r="U504" s="52"/>
      <c r="V504" s="52"/>
      <c r="W504" s="52"/>
      <c r="X504" s="52"/>
    </row>
    <row r="505" spans="21:24" ht="20.100000000000001" customHeight="1" x14ac:dyDescent="0.25">
      <c r="U505" s="52"/>
      <c r="V505" s="52"/>
      <c r="W505" s="52"/>
      <c r="X505" s="52"/>
    </row>
    <row r="506" spans="21:24" ht="20.100000000000001" customHeight="1" x14ac:dyDescent="0.25">
      <c r="U506" s="52"/>
      <c r="V506" s="52"/>
      <c r="W506" s="52"/>
      <c r="X506" s="52"/>
    </row>
    <row r="507" spans="21:24" ht="20.100000000000001" customHeight="1" x14ac:dyDescent="0.25">
      <c r="U507" s="52"/>
      <c r="V507" s="52"/>
      <c r="W507" s="52"/>
      <c r="X507" s="52"/>
    </row>
    <row r="508" spans="21:24" ht="20.100000000000001" customHeight="1" x14ac:dyDescent="0.25">
      <c r="U508" s="52"/>
      <c r="V508" s="52"/>
      <c r="W508" s="52"/>
      <c r="X508" s="52"/>
    </row>
    <row r="509" spans="21:24" ht="20.100000000000001" customHeight="1" x14ac:dyDescent="0.25">
      <c r="U509" s="52"/>
      <c r="V509" s="52"/>
      <c r="W509" s="52"/>
      <c r="X509" s="52"/>
    </row>
    <row r="510" spans="21:24" ht="20.100000000000001" customHeight="1" x14ac:dyDescent="0.25">
      <c r="U510" s="52"/>
      <c r="V510" s="52"/>
      <c r="W510" s="52"/>
      <c r="X510" s="52"/>
    </row>
    <row r="511" spans="21:24" ht="20.100000000000001" customHeight="1" x14ac:dyDescent="0.25">
      <c r="U511" s="52"/>
      <c r="V511" s="52"/>
      <c r="W511" s="52"/>
      <c r="X511" s="52"/>
    </row>
    <row r="512" spans="21:24" ht="20.100000000000001" customHeight="1" x14ac:dyDescent="0.25">
      <c r="U512" s="52"/>
      <c r="V512" s="52"/>
      <c r="W512" s="52"/>
      <c r="X512" s="52"/>
    </row>
    <row r="513" spans="21:24" ht="20.100000000000001" customHeight="1" x14ac:dyDescent="0.25">
      <c r="U513" s="52"/>
      <c r="V513" s="52"/>
      <c r="W513" s="52"/>
      <c r="X513" s="52"/>
    </row>
    <row r="514" spans="21:24" ht="20.100000000000001" customHeight="1" x14ac:dyDescent="0.25">
      <c r="U514" s="52"/>
      <c r="V514" s="52"/>
      <c r="W514" s="52"/>
      <c r="X514" s="52"/>
    </row>
    <row r="515" spans="21:24" ht="20.100000000000001" customHeight="1" x14ac:dyDescent="0.25">
      <c r="U515" s="52"/>
      <c r="V515" s="52"/>
      <c r="W515" s="52"/>
      <c r="X515" s="52"/>
    </row>
    <row r="516" spans="21:24" ht="20.100000000000001" customHeight="1" x14ac:dyDescent="0.25">
      <c r="U516" s="52"/>
      <c r="V516" s="52"/>
      <c r="W516" s="52"/>
      <c r="X516" s="52"/>
    </row>
    <row r="517" spans="21:24" ht="20.100000000000001" customHeight="1" x14ac:dyDescent="0.25">
      <c r="U517" s="52"/>
      <c r="V517" s="52"/>
      <c r="W517" s="52"/>
      <c r="X517" s="52"/>
    </row>
    <row r="518" spans="21:24" ht="20.100000000000001" customHeight="1" x14ac:dyDescent="0.25">
      <c r="U518" s="52"/>
      <c r="V518" s="52"/>
      <c r="W518" s="52"/>
      <c r="X518" s="52"/>
    </row>
    <row r="519" spans="21:24" ht="20.100000000000001" customHeight="1" x14ac:dyDescent="0.25">
      <c r="U519" s="52"/>
      <c r="V519" s="52"/>
      <c r="W519" s="52"/>
      <c r="X519" s="52"/>
    </row>
    <row r="520" spans="21:24" ht="20.100000000000001" customHeight="1" x14ac:dyDescent="0.25">
      <c r="U520" s="52"/>
      <c r="V520" s="52"/>
      <c r="W520" s="52"/>
      <c r="X520" s="52"/>
    </row>
    <row r="521" spans="21:24" ht="20.100000000000001" customHeight="1" x14ac:dyDescent="0.25">
      <c r="U521" s="52"/>
      <c r="V521" s="52"/>
      <c r="W521" s="52"/>
      <c r="X521" s="52"/>
    </row>
    <row r="522" spans="21:24" ht="20.100000000000001" customHeight="1" x14ac:dyDescent="0.25">
      <c r="U522" s="52"/>
      <c r="V522" s="52"/>
      <c r="W522" s="52"/>
      <c r="X522" s="52"/>
    </row>
    <row r="523" spans="21:24" ht="20.100000000000001" customHeight="1" x14ac:dyDescent="0.25">
      <c r="U523" s="52"/>
      <c r="V523" s="52"/>
      <c r="W523" s="52"/>
      <c r="X523" s="52"/>
    </row>
    <row r="524" spans="21:24" ht="20.100000000000001" customHeight="1" x14ac:dyDescent="0.25">
      <c r="U524" s="52"/>
      <c r="V524" s="52"/>
      <c r="W524" s="52"/>
      <c r="X524" s="52"/>
    </row>
    <row r="525" spans="21:24" ht="20.100000000000001" customHeight="1" x14ac:dyDescent="0.25">
      <c r="U525" s="52"/>
      <c r="V525" s="52"/>
      <c r="W525" s="52"/>
      <c r="X525" s="52"/>
    </row>
    <row r="526" spans="21:24" ht="20.100000000000001" customHeight="1" x14ac:dyDescent="0.25">
      <c r="U526" s="52"/>
      <c r="V526" s="52"/>
      <c r="W526" s="52"/>
      <c r="X526" s="52"/>
    </row>
    <row r="527" spans="21:24" ht="20.100000000000001" customHeight="1" x14ac:dyDescent="0.25">
      <c r="U527" s="52"/>
      <c r="V527" s="52"/>
      <c r="W527" s="52"/>
      <c r="X527" s="52"/>
    </row>
    <row r="528" spans="21:24" ht="20.100000000000001" customHeight="1" x14ac:dyDescent="0.25">
      <c r="U528" s="52"/>
      <c r="V528" s="52"/>
      <c r="W528" s="52"/>
      <c r="X528" s="52"/>
    </row>
    <row r="529" spans="21:24" ht="20.100000000000001" customHeight="1" x14ac:dyDescent="0.25">
      <c r="U529" s="52"/>
      <c r="V529" s="52"/>
      <c r="W529" s="52"/>
      <c r="X529" s="52"/>
    </row>
    <row r="530" spans="21:24" ht="20.100000000000001" customHeight="1" x14ac:dyDescent="0.25">
      <c r="U530" s="52"/>
      <c r="V530" s="52"/>
      <c r="W530" s="52"/>
      <c r="X530" s="52"/>
    </row>
    <row r="531" spans="21:24" ht="20.100000000000001" customHeight="1" x14ac:dyDescent="0.25">
      <c r="U531" s="52"/>
      <c r="V531" s="52"/>
      <c r="W531" s="52"/>
      <c r="X531" s="52"/>
    </row>
    <row r="532" spans="21:24" ht="20.100000000000001" customHeight="1" x14ac:dyDescent="0.25">
      <c r="U532" s="52"/>
      <c r="V532" s="52"/>
      <c r="W532" s="52"/>
      <c r="X532" s="52"/>
    </row>
    <row r="533" spans="21:24" ht="20.100000000000001" customHeight="1" x14ac:dyDescent="0.25">
      <c r="U533" s="52"/>
      <c r="V533" s="52"/>
      <c r="W533" s="52"/>
      <c r="X533" s="52"/>
    </row>
    <row r="534" spans="21:24" ht="20.100000000000001" customHeight="1" x14ac:dyDescent="0.25">
      <c r="U534" s="52"/>
      <c r="V534" s="52"/>
      <c r="W534" s="52"/>
      <c r="X534" s="52"/>
    </row>
    <row r="535" spans="21:24" ht="20.100000000000001" customHeight="1" x14ac:dyDescent="0.25">
      <c r="U535" s="52"/>
      <c r="V535" s="52"/>
      <c r="W535" s="52"/>
      <c r="X535" s="52"/>
    </row>
    <row r="536" spans="21:24" ht="20.100000000000001" customHeight="1" x14ac:dyDescent="0.25">
      <c r="U536" s="52"/>
      <c r="V536" s="52"/>
      <c r="W536" s="52"/>
      <c r="X536" s="52"/>
    </row>
    <row r="537" spans="21:24" ht="20.100000000000001" customHeight="1" x14ac:dyDescent="0.25">
      <c r="U537" s="52"/>
      <c r="V537" s="52"/>
      <c r="W537" s="52"/>
      <c r="X537" s="52"/>
    </row>
    <row r="538" spans="21:24" ht="20.100000000000001" customHeight="1" x14ac:dyDescent="0.25">
      <c r="U538" s="52"/>
      <c r="V538" s="52"/>
      <c r="W538" s="52"/>
      <c r="X538" s="52"/>
    </row>
    <row r="539" spans="21:24" ht="20.100000000000001" customHeight="1" x14ac:dyDescent="0.25">
      <c r="U539" s="52"/>
      <c r="V539" s="52"/>
      <c r="W539" s="52"/>
      <c r="X539" s="52"/>
    </row>
    <row r="540" spans="21:24" ht="20.100000000000001" customHeight="1" x14ac:dyDescent="0.25">
      <c r="U540" s="52"/>
      <c r="V540" s="52"/>
      <c r="W540" s="52"/>
      <c r="X540" s="52"/>
    </row>
    <row r="541" spans="21:24" ht="20.100000000000001" customHeight="1" x14ac:dyDescent="0.25">
      <c r="U541" s="52"/>
      <c r="V541" s="52"/>
      <c r="W541" s="52"/>
      <c r="X541" s="52"/>
    </row>
    <row r="542" spans="21:24" ht="20.100000000000001" customHeight="1" x14ac:dyDescent="0.25">
      <c r="U542" s="52"/>
      <c r="V542" s="52"/>
      <c r="W542" s="52"/>
      <c r="X542" s="52"/>
    </row>
    <row r="543" spans="21:24" ht="20.100000000000001" customHeight="1" x14ac:dyDescent="0.25">
      <c r="U543" s="52"/>
      <c r="V543" s="52"/>
      <c r="W543" s="52"/>
      <c r="X543" s="52"/>
    </row>
    <row r="544" spans="21:24" ht="20.100000000000001" customHeight="1" x14ac:dyDescent="0.25">
      <c r="U544" s="52"/>
      <c r="V544" s="52"/>
      <c r="W544" s="52"/>
      <c r="X544" s="52"/>
    </row>
    <row r="545" spans="21:24" ht="20.100000000000001" customHeight="1" x14ac:dyDescent="0.25">
      <c r="U545" s="52"/>
      <c r="V545" s="52"/>
      <c r="W545" s="52"/>
      <c r="X545" s="52"/>
    </row>
    <row r="546" spans="21:24" ht="20.100000000000001" customHeight="1" x14ac:dyDescent="0.25">
      <c r="U546" s="52"/>
      <c r="V546" s="52"/>
      <c r="W546" s="52"/>
      <c r="X546" s="52"/>
    </row>
    <row r="547" spans="21:24" ht="20.100000000000001" customHeight="1" x14ac:dyDescent="0.25">
      <c r="U547" s="52"/>
      <c r="V547" s="52"/>
      <c r="W547" s="52"/>
      <c r="X547" s="52"/>
    </row>
    <row r="548" spans="21:24" ht="20.100000000000001" customHeight="1" x14ac:dyDescent="0.25">
      <c r="U548" s="52"/>
      <c r="V548" s="52"/>
      <c r="W548" s="52"/>
      <c r="X548" s="52"/>
    </row>
    <row r="549" spans="21:24" ht="20.100000000000001" customHeight="1" x14ac:dyDescent="0.25">
      <c r="U549" s="52"/>
      <c r="V549" s="52"/>
      <c r="W549" s="52"/>
      <c r="X549" s="52"/>
    </row>
    <row r="550" spans="21:24" ht="20.100000000000001" customHeight="1" x14ac:dyDescent="0.25">
      <c r="U550" s="52"/>
      <c r="V550" s="52"/>
      <c r="W550" s="52"/>
      <c r="X550" s="52"/>
    </row>
    <row r="551" spans="21:24" ht="20.100000000000001" customHeight="1" x14ac:dyDescent="0.25">
      <c r="U551" s="52"/>
      <c r="V551" s="52"/>
      <c r="W551" s="52"/>
      <c r="X551" s="52"/>
    </row>
    <row r="552" spans="21:24" ht="20.100000000000001" customHeight="1" x14ac:dyDescent="0.25">
      <c r="U552" s="52"/>
      <c r="V552" s="52"/>
      <c r="W552" s="52"/>
      <c r="X552" s="52"/>
    </row>
    <row r="553" spans="21:24" ht="20.100000000000001" customHeight="1" x14ac:dyDescent="0.25">
      <c r="U553" s="52"/>
      <c r="V553" s="52"/>
      <c r="W553" s="52"/>
      <c r="X553" s="52"/>
    </row>
    <row r="554" spans="21:24" ht="20.100000000000001" customHeight="1" x14ac:dyDescent="0.25">
      <c r="U554" s="52"/>
      <c r="V554" s="52"/>
      <c r="W554" s="52"/>
      <c r="X554" s="52"/>
    </row>
    <row r="555" spans="21:24" ht="20.100000000000001" customHeight="1" x14ac:dyDescent="0.25">
      <c r="U555" s="52"/>
      <c r="V555" s="52"/>
      <c r="W555" s="52"/>
      <c r="X555" s="52"/>
    </row>
    <row r="556" spans="21:24" ht="20.100000000000001" customHeight="1" x14ac:dyDescent="0.25">
      <c r="U556" s="52"/>
      <c r="V556" s="52"/>
      <c r="W556" s="52"/>
      <c r="X556" s="52"/>
    </row>
    <row r="557" spans="21:24" ht="20.100000000000001" customHeight="1" x14ac:dyDescent="0.25">
      <c r="U557" s="52"/>
      <c r="V557" s="52"/>
      <c r="W557" s="52"/>
      <c r="X557" s="52"/>
    </row>
    <row r="558" spans="21:24" ht="20.100000000000001" customHeight="1" x14ac:dyDescent="0.25">
      <c r="U558" s="52"/>
      <c r="V558" s="52"/>
      <c r="W558" s="52"/>
      <c r="X558" s="52"/>
    </row>
    <row r="559" spans="21:24" ht="20.100000000000001" customHeight="1" x14ac:dyDescent="0.25">
      <c r="U559" s="52"/>
      <c r="V559" s="52"/>
      <c r="W559" s="52"/>
      <c r="X559" s="52"/>
    </row>
  </sheetData>
  <sheetProtection algorithmName="SHA-512" hashValue="eijXvHgB4huvTHhXcdWbvWp8EH1EDH+2SvreAYu5PECrlYRHp17+zXoOIF2zkQcjoZ9xlX0KSMFvIyT/TpjjuQ==" saltValue="dmAdOk9Wq213LT1e1u4KyA==" spinCount="100000" sheet="1" objects="1" scenarios="1"/>
  <mergeCells count="44">
    <mergeCell ref="F12:H12"/>
    <mergeCell ref="A30:I30"/>
    <mergeCell ref="A120:I120"/>
    <mergeCell ref="B9:C9"/>
    <mergeCell ref="B10:C10"/>
    <mergeCell ref="B11:C11"/>
    <mergeCell ref="F9:H9"/>
    <mergeCell ref="F10:H10"/>
    <mergeCell ref="A118:H119"/>
    <mergeCell ref="A104:A106"/>
    <mergeCell ref="A107:A109"/>
    <mergeCell ref="A110:A112"/>
    <mergeCell ref="A113:A114"/>
    <mergeCell ref="B114:D114"/>
    <mergeCell ref="B112:D112"/>
    <mergeCell ref="B113:D113"/>
    <mergeCell ref="B110:D110"/>
    <mergeCell ref="B111:D111"/>
    <mergeCell ref="B60:I60"/>
    <mergeCell ref="B104:D104"/>
    <mergeCell ref="B105:D105"/>
    <mergeCell ref="B106:D106"/>
    <mergeCell ref="B107:D107"/>
    <mergeCell ref="B86:I86"/>
    <mergeCell ref="B59:I59"/>
    <mergeCell ref="A44:I44"/>
    <mergeCell ref="A57:I57"/>
    <mergeCell ref="A70:I70"/>
    <mergeCell ref="A84:I84"/>
    <mergeCell ref="H22:I22"/>
    <mergeCell ref="A99:I99"/>
    <mergeCell ref="B108:D108"/>
    <mergeCell ref="B109:D109"/>
    <mergeCell ref="A5:I5"/>
    <mergeCell ref="B16:C16"/>
    <mergeCell ref="B17:C17"/>
    <mergeCell ref="B18:C18"/>
    <mergeCell ref="A20:B20"/>
    <mergeCell ref="C20:D20"/>
    <mergeCell ref="A25:I28"/>
    <mergeCell ref="A103:D103"/>
    <mergeCell ref="B46:I46"/>
    <mergeCell ref="B33:I33"/>
    <mergeCell ref="B72:I72"/>
  </mergeCells>
  <dataValidations count="2">
    <dataValidation type="list" allowBlank="1" showInputMessage="1" showErrorMessage="1" sqref="E20" xr:uid="{61D6BC01-695C-479B-8900-5F14575FD3C5}">
      <formula1>$U$17:$U$35</formula1>
    </dataValidation>
    <dataValidation type="list" allowBlank="1" showInputMessage="1" showErrorMessage="1" sqref="C20:D20" xr:uid="{04FB147A-9629-4C41-A84D-E2B7F7571FCC}">
      <formula1>$U$18:$U$22</formula1>
    </dataValidation>
  </dataValidations>
  <printOptions horizontalCentered="1"/>
  <pageMargins left="0" right="0" top="0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PROFUNDIDADE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Fatores de homogeneização para terrenos</dc:title>
  <dc:creator>Samuel Jesus de Oliveira</dc:creator>
  <cp:lastModifiedBy>Samuel Jesus de Oliveira</cp:lastModifiedBy>
  <dcterms:created xsi:type="dcterms:W3CDTF">2020-02-17T04:32:26Z</dcterms:created>
  <dcterms:modified xsi:type="dcterms:W3CDTF">2025-10-29T22:57:06Z</dcterms:modified>
</cp:coreProperties>
</file>