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d.docs.live.net/1767bc6245dff04e/Documentos/Projetos/FATORES - PLANILHAS/URBANAS/I/"/>
    </mc:Choice>
  </mc:AlternateContent>
  <xr:revisionPtr revIDLastSave="751" documentId="8_{764C17F4-7E3B-4626-8FD3-008AB153AD88}" xr6:coauthVersionLast="47" xr6:coauthVersionMax="47" xr10:uidLastSave="{46F953A1-1D95-4CD9-B9C8-0B8799C19DBB}"/>
  <bookViews>
    <workbookView xWindow="-28920" yWindow="-120" windowWidth="29040" windowHeight="15720" tabRatio="901" xr2:uid="{C3A22E73-4D52-4DA0-A647-BA53DE8F5818}"/>
  </bookViews>
  <sheets>
    <sheet name="TERRENO" sheetId="4" r:id="rId1"/>
    <sheet name="LAUDO DE VISTORIA" sheetId="26" r:id="rId2"/>
  </sheets>
  <definedNames>
    <definedName name="_xlnm._FilterDatabase" localSheetId="0" hidden="1">TERRENO!$B$22:$R$25</definedName>
    <definedName name="_xlnm.Print_Area" localSheetId="0">TERRENO!$A$1:$R$375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52" i="4" l="1"/>
  <c r="I152" i="4"/>
  <c r="N146" i="4"/>
  <c r="M146" i="4"/>
  <c r="L146" i="4"/>
  <c r="O154" i="4"/>
  <c r="N154" i="4"/>
  <c r="M154" i="4"/>
  <c r="L154" i="4"/>
  <c r="K154" i="4"/>
  <c r="J154" i="4"/>
  <c r="I154" i="4"/>
  <c r="O153" i="4"/>
  <c r="N153" i="4"/>
  <c r="M153" i="4"/>
  <c r="L153" i="4"/>
  <c r="K153" i="4"/>
  <c r="J153" i="4"/>
  <c r="I153" i="4"/>
  <c r="M133" i="4"/>
  <c r="J146" i="4" s="1"/>
  <c r="M134" i="4"/>
  <c r="K146" i="4" s="1"/>
  <c r="M138" i="4"/>
  <c r="O146" i="4" s="1"/>
  <c r="M132" i="4"/>
  <c r="I146" i="4" s="1"/>
  <c r="O152" i="4"/>
  <c r="N152" i="4"/>
  <c r="M152" i="4"/>
  <c r="L152" i="4"/>
  <c r="K152" i="4"/>
  <c r="G203" i="4"/>
  <c r="G204" i="4"/>
  <c r="G202" i="4"/>
  <c r="G239" i="4"/>
  <c r="G240" i="4"/>
  <c r="G238" i="4"/>
  <c r="M140" i="4" l="1"/>
  <c r="N23" i="4" l="1"/>
  <c r="J140" i="4" l="1"/>
  <c r="J49" i="4"/>
  <c r="P152" i="4"/>
  <c r="P133" i="4" l="1"/>
  <c r="P134" i="4"/>
  <c r="P135" i="4"/>
  <c r="P136" i="4"/>
  <c r="P137" i="4"/>
  <c r="P153" i="4" s="1"/>
  <c r="P138" i="4"/>
  <c r="P154" i="4" s="1"/>
  <c r="P132" i="4"/>
  <c r="P146" i="4" l="1"/>
  <c r="P142" i="4"/>
  <c r="H157" i="4" l="1"/>
  <c r="H159" i="4"/>
  <c r="H158" i="4"/>
  <c r="E293" i="4"/>
  <c r="Y276" i="4" l="1"/>
  <c r="Y277" i="4"/>
  <c r="Y275" i="4"/>
  <c r="Q239" i="4"/>
  <c r="Q238" i="4" a="1"/>
  <c r="Q238" i="4" s="1"/>
  <c r="X241" i="4" l="1"/>
  <c r="X242" i="4" s="1"/>
  <c r="Q240" i="4" s="1"/>
  <c r="Q202" i="4" l="1"/>
  <c r="H23" i="4"/>
  <c r="G169" i="4"/>
  <c r="G170" i="4"/>
  <c r="G171" i="4"/>
  <c r="E158" i="4"/>
  <c r="E159" i="4"/>
  <c r="E157" i="4"/>
  <c r="B151" i="4"/>
  <c r="B156" i="4" s="1"/>
  <c r="J46" i="4"/>
  <c r="L49" i="4" s="1"/>
  <c r="J50" i="4"/>
  <c r="J51" i="4"/>
  <c r="B48" i="4"/>
  <c r="N49" i="4" l="1"/>
  <c r="L51" i="4"/>
  <c r="N51" i="4" s="1"/>
  <c r="L50" i="4"/>
  <c r="N50" i="4" s="1"/>
  <c r="K157" i="4" l="1"/>
  <c r="K158" i="4"/>
  <c r="K159" i="4"/>
  <c r="N24" i="4" l="1"/>
  <c r="N25" i="4"/>
  <c r="H24" i="4"/>
  <c r="H25" i="4"/>
  <c r="P25" i="4" l="1"/>
  <c r="B51" i="4" s="1"/>
  <c r="P51" i="4" s="1"/>
  <c r="B154" i="4" s="1"/>
  <c r="B159" i="4" s="1"/>
  <c r="N159" i="4" s="1"/>
  <c r="P24" i="4"/>
  <c r="B50" i="4" s="1"/>
  <c r="P50" i="4" s="1"/>
  <c r="B153" i="4" s="1"/>
  <c r="B158" i="4" s="1"/>
  <c r="N158" i="4" s="1"/>
  <c r="P23" i="4"/>
  <c r="B170" i="4" l="1"/>
  <c r="B203" i="4"/>
  <c r="B239" i="4"/>
  <c r="B240" i="4"/>
  <c r="B204" i="4"/>
  <c r="B171" i="4"/>
  <c r="B49" i="4"/>
  <c r="P49" i="4" s="1"/>
  <c r="B152" i="4" s="1"/>
  <c r="B157" i="4" s="1"/>
  <c r="N157" i="4" s="1"/>
  <c r="P28" i="4"/>
  <c r="P27" i="4"/>
  <c r="B238" i="4" l="1"/>
  <c r="B202" i="4"/>
  <c r="P204" i="4" s="1"/>
  <c r="B169" i="4"/>
  <c r="P53" i="4"/>
  <c r="P54" i="4"/>
  <c r="P161" i="4"/>
  <c r="P162" i="4"/>
  <c r="P29" i="4"/>
  <c r="P174" i="4" l="1"/>
  <c r="P170" i="4"/>
  <c r="P173" i="4"/>
  <c r="P179" i="4"/>
  <c r="K275" i="4" s="1"/>
  <c r="AA275" i="4" s="1"/>
  <c r="P210" i="4"/>
  <c r="P209" i="4"/>
  <c r="P205" i="4"/>
  <c r="K276" i="4" s="1"/>
  <c r="AA276" i="4" s="1"/>
  <c r="P249" i="4"/>
  <c r="P248" i="4"/>
  <c r="P243" i="4"/>
  <c r="P244" i="4"/>
  <c r="P55" i="4"/>
  <c r="P163" i="4"/>
  <c r="Y186" i="4" l="1"/>
  <c r="Y184" i="4"/>
  <c r="Y221" i="4"/>
  <c r="Y220" i="4"/>
  <c r="Y219" i="4"/>
  <c r="Y185" i="4"/>
  <c r="P215" i="4"/>
  <c r="G276" i="4"/>
  <c r="Z276" i="4" s="1"/>
  <c r="G275" i="4"/>
  <c r="Z275" i="4" s="1"/>
  <c r="P216" i="4"/>
  <c r="O276" i="4" s="1"/>
  <c r="X276" i="4" s="1"/>
  <c r="P207" i="4"/>
  <c r="P208" i="4"/>
  <c r="P172" i="4"/>
  <c r="P171" i="4"/>
  <c r="P180" i="4"/>
  <c r="O275" i="4" s="1"/>
  <c r="X184" i="4" l="1"/>
  <c r="X185" i="4"/>
  <c r="X186" i="4"/>
  <c r="W186" i="4"/>
  <c r="W185" i="4"/>
  <c r="W184" i="4"/>
  <c r="W219" i="4"/>
  <c r="W220" i="4"/>
  <c r="W221" i="4"/>
  <c r="X220" i="4"/>
  <c r="X221" i="4"/>
  <c r="X219" i="4"/>
  <c r="AD204" i="4"/>
  <c r="AD205" i="4"/>
  <c r="AD206" i="4"/>
  <c r="AD207" i="4"/>
  <c r="AD202" i="4"/>
  <c r="AD203" i="4"/>
  <c r="AD208" i="4"/>
  <c r="P212" i="4" a="1"/>
  <c r="P212" i="4" s="1"/>
  <c r="V201" i="4" s="1"/>
  <c r="P176" i="4" a="1"/>
  <c r="P176" i="4" s="1"/>
  <c r="T176" i="4" s="1"/>
  <c r="X275" i="4"/>
  <c r="P177" i="4" l="1"/>
  <c r="N176" i="4"/>
  <c r="P213" i="4"/>
  <c r="N212" i="4"/>
  <c r="Y259" i="4" l="1"/>
  <c r="Y258" i="4"/>
  <c r="Y260" i="4"/>
  <c r="G277" i="4"/>
  <c r="Z277" i="4" s="1"/>
  <c r="P247" i="4"/>
  <c r="P246" i="4"/>
  <c r="P255" i="4"/>
  <c r="O277" i="4" s="1"/>
  <c r="P254" i="4"/>
  <c r="K277" i="4" s="1"/>
  <c r="AA277" i="4" s="1"/>
  <c r="X260" i="4" l="1"/>
  <c r="X258" i="4"/>
  <c r="X259" i="4"/>
  <c r="W259" i="4"/>
  <c r="W260" i="4"/>
  <c r="W258" i="4"/>
  <c r="X277" i="4"/>
  <c r="G279" i="4"/>
  <c r="G282" i="4" s="1"/>
  <c r="E290" i="4" s="1"/>
  <c r="P251" i="4" a="1"/>
  <c r="P251" i="4" s="1"/>
  <c r="X251" i="4" s="1"/>
  <c r="G281" i="4" l="1"/>
  <c r="E289" i="4" s="1"/>
  <c r="E298" i="4" s="1"/>
  <c r="G280" i="4"/>
  <c r="N251" i="4"/>
  <c r="P252" i="4"/>
  <c r="I319" i="4" l="1"/>
  <c r="I318" i="4"/>
  <c r="M332" i="4"/>
  <c r="M333" i="4" s="1"/>
  <c r="M340" i="4" s="1"/>
  <c r="M337" i="4" s="1"/>
  <c r="M338" i="4" s="1"/>
  <c r="S336" i="4" s="1"/>
  <c r="E299" i="4"/>
  <c r="O299" i="4"/>
  <c r="E319" i="4" l="1"/>
  <c r="M319" i="4" s="1"/>
  <c r="E318" i="4"/>
  <c r="M318" i="4" s="1"/>
  <c r="O298" i="4"/>
  <c r="O300" i="4" s="1"/>
  <c r="A302" i="4" s="1" a="1"/>
  <c r="A302" i="4"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<sst xmlns="http://schemas.openxmlformats.org/spreadsheetml/2006/main" count="437" uniqueCount="318">
  <si>
    <t>Topografia</t>
  </si>
  <si>
    <t>Pavimentação</t>
  </si>
  <si>
    <t>Metrô</t>
  </si>
  <si>
    <t>Situação:</t>
  </si>
  <si>
    <t>Formato:</t>
  </si>
  <si>
    <t>Testada:</t>
  </si>
  <si>
    <t>Fração ideal:</t>
  </si>
  <si>
    <t>Regular</t>
  </si>
  <si>
    <t>Ocupação:</t>
  </si>
  <si>
    <t>Playground</t>
  </si>
  <si>
    <t>Interfone</t>
  </si>
  <si>
    <t>Quadra</t>
  </si>
  <si>
    <t>Sauna</t>
  </si>
  <si>
    <t>Churrasqueira</t>
  </si>
  <si>
    <t>Fator de oferta aplicável</t>
  </si>
  <si>
    <t>Fator</t>
  </si>
  <si>
    <t>Negociação concluída</t>
  </si>
  <si>
    <t>Item</t>
  </si>
  <si>
    <t>Área</t>
  </si>
  <si>
    <t>Valor unitário
(R$/m²)</t>
  </si>
  <si>
    <t>Fator aplicável</t>
  </si>
  <si>
    <t>Valor unitário ajustado</t>
  </si>
  <si>
    <t>Fator de homogeneização</t>
  </si>
  <si>
    <t>Fator de testada</t>
  </si>
  <si>
    <t>Fator de profundidade</t>
  </si>
  <si>
    <t>Fator de esquina</t>
  </si>
  <si>
    <t>Fator de topografia</t>
  </si>
  <si>
    <t>Fator de consistência do solo</t>
  </si>
  <si>
    <t>HOMOGENEIZAÇÃO</t>
  </si>
  <si>
    <t>Somatório</t>
  </si>
  <si>
    <t>Somatório do bem avaliando</t>
  </si>
  <si>
    <t>Valor unitário homogeneizado</t>
  </si>
  <si>
    <t>Bem avaliando</t>
  </si>
  <si>
    <t>Fatores</t>
  </si>
  <si>
    <t>Coeficiente de variação</t>
  </si>
  <si>
    <t>Média</t>
  </si>
  <si>
    <t>Desvio-padrão</t>
  </si>
  <si>
    <t>MELHORAMENTOS PÚBLICOS</t>
  </si>
  <si>
    <t>Coeficientes</t>
  </si>
  <si>
    <t>Melhoramentos públicos</t>
  </si>
  <si>
    <t>Comparação
(diferença)</t>
  </si>
  <si>
    <t>Valor homogeneizado</t>
  </si>
  <si>
    <t>Intervalo de segurança</t>
  </si>
  <si>
    <t>Limite inferior</t>
  </si>
  <si>
    <t>Limite superior</t>
  </si>
  <si>
    <t>Valor mínimo</t>
  </si>
  <si>
    <t>Valor máximo</t>
  </si>
  <si>
    <t>Desvio padrão</t>
  </si>
  <si>
    <t>SANEAMENTO (INTERVALO EM TORNO DA MÉDIA)</t>
  </si>
  <si>
    <t>Saneamento</t>
  </si>
  <si>
    <t>Excluir item</t>
  </si>
  <si>
    <t>SANEAMENTO (CRITÉRIO DE CHAUVENET)</t>
  </si>
  <si>
    <t>Valor crítico</t>
  </si>
  <si>
    <t>SANEAMENTO (CRITÉRIO DE ARLEY)</t>
  </si>
  <si>
    <t>Nível de significância</t>
  </si>
  <si>
    <t>Graus de liberdade</t>
  </si>
  <si>
    <t>Modo</t>
  </si>
  <si>
    <t>Intervalo em torno da média</t>
  </si>
  <si>
    <t>Critério de Chauvenet</t>
  </si>
  <si>
    <t>Critério de Arley</t>
  </si>
  <si>
    <t>Menor coeficiente de variação</t>
  </si>
  <si>
    <t>Procedimento</t>
  </si>
  <si>
    <t>Média a ser aplicada</t>
  </si>
  <si>
    <t>comercial</t>
  </si>
  <si>
    <t>condomínio/loteamento fechado</t>
  </si>
  <si>
    <t>isolada</t>
  </si>
  <si>
    <t>regular</t>
  </si>
  <si>
    <t>Bom</t>
  </si>
  <si>
    <t>Intervalo de confiança</t>
  </si>
  <si>
    <t>Desvio-padrão a ser aplicado</t>
  </si>
  <si>
    <t>Amplitude</t>
  </si>
  <si>
    <t>Grau de precisao</t>
  </si>
  <si>
    <t>Limites</t>
  </si>
  <si>
    <t>Inferior</t>
  </si>
  <si>
    <t>Superior</t>
  </si>
  <si>
    <t>Área do terreno avaliando</t>
  </si>
  <si>
    <t>Valor unitário (R$/m²)</t>
  </si>
  <si>
    <t>Avaliação</t>
  </si>
  <si>
    <t>Arredondamento</t>
  </si>
  <si>
    <t>Casas decimais</t>
  </si>
  <si>
    <t>Valor (arredondamento)</t>
  </si>
  <si>
    <t>Percentual (arredondamento)</t>
  </si>
  <si>
    <t>Fontes:</t>
  </si>
  <si>
    <t>I</t>
  </si>
  <si>
    <t>Matrícula nº</t>
  </si>
  <si>
    <t>Oficiala de Justiça / Oficial de Justiça</t>
  </si>
  <si>
    <t>Quando a homogeneização é feita em relação a um paradigma, o resultado do tratamento estatístico fornece um valor unitário básico. Deve-se observar que, partindo-se do valor unitário básico, para a avaliação do objeto os fatores de homogeneização apresentados devem ser usados de forma invertida. Isto porque, se um TR tem uma vantagem em relação ao paradigma, esta vantagem deve ser retirada na fase de homogeneização; porém, conhecendo-se o valor unitário básico, se um terreno avaliando tem uma vantagem em relação ao paradigma, esta vantagem deve ser dada. É o raciocínio inverso (Dantas, 1998, p. 21).</t>
  </si>
  <si>
    <t>Código</t>
  </si>
  <si>
    <t>Descrição</t>
  </si>
  <si>
    <t>Grau</t>
  </si>
  <si>
    <t>Amplitude do intervalo de confiança de 80 % em torno da estimativa de tendência central</t>
  </si>
  <si>
    <t>Tabela 5 - Grau de precisão nos casos de utilização de modelos de regressão linear ou do tratamento por fatores</t>
  </si>
  <si>
    <t>III</t>
  </si>
  <si>
    <t>II</t>
  </si>
  <si>
    <t>Demonstração visual do conjunto de dados após a homogeneização.</t>
  </si>
  <si>
    <t>Demonstração do ajuste dos itens da amostra ao paradigma.</t>
  </si>
  <si>
    <t>Demonstração visual da situação da amostra antes da homogeneização.</t>
  </si>
  <si>
    <t>Avaliação do terreno</t>
  </si>
  <si>
    <t>≤30%</t>
  </si>
  <si>
    <t>≤40%</t>
  </si>
  <si>
    <t>≤50%</t>
  </si>
  <si>
    <t>O grau de precisão calculado foi inferior a 30% (trinta por cento); em razão disso, o laudo atingiu o grau de fundamentação III, máximo previsto na tabela 5 do item 9.2.3 da NBR 14653-2:2011 (Avaliação de bens. Parte 2: Imóveis urbanos).</t>
  </si>
  <si>
    <t>O grau de precisão calculado foi superior a 30% (trinta por cento) e inferior a 40% (quarenta por cento); em razão disso, o laudo atingiu o grau de fundamentação II, conforme previsão contida na tabela 5 do item 9.2.3 da NBR 14653-2:2011 (Avaliação de bens. Parte 2: Imóveis urbanos).</t>
  </si>
  <si>
    <t>O grau de precisão calculado foi inferior a superior a 40% (quarenta por cento) e inferior a 50% (cinquenta por cento); em razão disso, o laudo atingiu o grau de fundamentação I, conforme previsão contida na tabela 5 do item 9.2.3 da NBR 14653-2:2011 (Avaliação de bens. Parte 2: Imóveis urbanos).</t>
  </si>
  <si>
    <t>Intervalo de valores admissíveis</t>
  </si>
  <si>
    <t>ARLEY, Niels; BUCH, Kai Rander. Introducción a la teoría de la probabilidad y de la estadística. Tradução: Fernando Bombal Gordón. Madrid: Editorial Alhambra S.A., 1968.</t>
  </si>
  <si>
    <t>FIKER, José. Avaliação de imóveis urbanos. 4. ed. rev. e ampl. São Paulo: Pini, 1993.</t>
  </si>
  <si>
    <t>LAUDO DE VISTORIA DE IMÓVEL - ARTIGO 872 do CPC</t>
  </si>
  <si>
    <t>1 - Dados básicos do processo e do imóvel objeto da vistoria</t>
  </si>
  <si>
    <t>Processo:</t>
  </si>
  <si>
    <t>Requerente:</t>
  </si>
  <si>
    <t>Requerido:</t>
  </si>
  <si>
    <t>Cartório de Registro:</t>
  </si>
  <si>
    <t>Prefeitura da situação:</t>
  </si>
  <si>
    <t>Vistoria acompanhada por:</t>
  </si>
  <si>
    <t>Data da Vistoria:</t>
  </si>
  <si>
    <t>Hora de início da vistoria:</t>
  </si>
  <si>
    <t>2.1 - Localização e tipo de uso do imóvel</t>
  </si>
  <si>
    <t>Facilidade de acesso ao imóvel:</t>
  </si>
  <si>
    <t>Uso predominante de lotes na região:</t>
  </si>
  <si>
    <t>difícil</t>
  </si>
  <si>
    <t>bom</t>
  </si>
  <si>
    <t>residencial multifamiliar</t>
  </si>
  <si>
    <t>razoável</t>
  </si>
  <si>
    <t>ótimo</t>
  </si>
  <si>
    <t>residencial unifamiliar</t>
  </si>
  <si>
    <t>industrial</t>
  </si>
  <si>
    <t>Tipo de implantação:</t>
  </si>
  <si>
    <t>2.2 - Condições de infraestrutura urbana da localidade</t>
  </si>
  <si>
    <t>rede água potável</t>
  </si>
  <si>
    <t>rede elétrica</t>
  </si>
  <si>
    <t>telecomunicações</t>
  </si>
  <si>
    <t>iluminação pública (na via do lote)</t>
  </si>
  <si>
    <t>rede de água pluvial</t>
  </si>
  <si>
    <t>rede de esgoto</t>
  </si>
  <si>
    <t>pavimentação</t>
  </si>
  <si>
    <t>gás canalizado</t>
  </si>
  <si>
    <t>2.3 - Serviços e equipamentos comunitários da localidade</t>
  </si>
  <si>
    <t>comércio</t>
  </si>
  <si>
    <t>rede bancária</t>
  </si>
  <si>
    <t>saúde</t>
  </si>
  <si>
    <t>lazer</t>
  </si>
  <si>
    <t>transporte coletivo</t>
  </si>
  <si>
    <t>segurança pública</t>
  </si>
  <si>
    <t>coleta de lixo</t>
  </si>
  <si>
    <t>escolas</t>
  </si>
  <si>
    <t>2.4 - Dados do lote</t>
  </si>
  <si>
    <t>esquina</t>
  </si>
  <si>
    <t>meio de quadra</t>
  </si>
  <si>
    <t>final de via sem saída</t>
  </si>
  <si>
    <t>irregular</t>
  </si>
  <si>
    <t>plano</t>
  </si>
  <si>
    <t>Superfície:</t>
  </si>
  <si>
    <t>seco</t>
  </si>
  <si>
    <t>brejoso</t>
  </si>
  <si>
    <t>alagável</t>
  </si>
  <si>
    <t>outra:</t>
  </si>
  <si>
    <t>sim</t>
  </si>
  <si>
    <t>não</t>
  </si>
  <si>
    <t>abaixo</t>
  </si>
  <si>
    <t>mesmo nível</t>
  </si>
  <si>
    <t>acima</t>
  </si>
  <si>
    <t>2.5 - Localização e ocupação do imóvel</t>
  </si>
  <si>
    <t>Localização:</t>
  </si>
  <si>
    <t>ótima</t>
  </si>
  <si>
    <t>boa</t>
  </si>
  <si>
    <t>ruim</t>
  </si>
  <si>
    <t>ocupado</t>
  </si>
  <si>
    <t>desocupado</t>
  </si>
  <si>
    <t>locado</t>
  </si>
  <si>
    <t>arrendado</t>
  </si>
  <si>
    <t>cedido</t>
  </si>
  <si>
    <t>comodato</t>
  </si>
  <si>
    <t>invadido</t>
  </si>
  <si>
    <t>2.6 - Condições sanitárias</t>
  </si>
  <si>
    <t>Abastecimento de água:</t>
  </si>
  <si>
    <t>não possui</t>
  </si>
  <si>
    <t>poço</t>
  </si>
  <si>
    <t>rede de água potável</t>
  </si>
  <si>
    <t>Solução sanitária:</t>
  </si>
  <si>
    <t>fossa séptica e sumidouro</t>
  </si>
  <si>
    <t>2.7 - Equipamentos diversos</t>
  </si>
  <si>
    <t>muros</t>
  </si>
  <si>
    <t>alarmes</t>
  </si>
  <si>
    <t>cerca elétrica</t>
  </si>
  <si>
    <t>câmeras</t>
  </si>
  <si>
    <t>interfone</t>
  </si>
  <si>
    <t>portão manual</t>
  </si>
  <si>
    <t>portão eletrônico</t>
  </si>
  <si>
    <t>Averbadas</t>
  </si>
  <si>
    <t>Não averbadas (passíveis de averbação)</t>
  </si>
  <si>
    <t>Privativa total:</t>
  </si>
  <si>
    <t>Comuns:</t>
  </si>
  <si>
    <t>Total:</t>
  </si>
  <si>
    <t>Ruim</t>
  </si>
  <si>
    <t>CFTV</t>
  </si>
  <si>
    <t>2.10 - Informações relativas ao condomínio, se o caso</t>
  </si>
  <si>
    <t>Estado de conservação:</t>
  </si>
  <si>
    <t>Em implantação</t>
  </si>
  <si>
    <t>Portaria 24hs</t>
  </si>
  <si>
    <t>Hidrômetro Individual</t>
  </si>
  <si>
    <t>Portão eletrônico</t>
  </si>
  <si>
    <t>Poço artesiano</t>
  </si>
  <si>
    <t>Cerca elétrica</t>
  </si>
  <si>
    <t>outro:</t>
  </si>
  <si>
    <t>Nenhum</t>
  </si>
  <si>
    <t>Vista para o mar</t>
  </si>
  <si>
    <t>Vista para parques, áreas verdes, paisagens</t>
  </si>
  <si>
    <t>Vista permanente</t>
  </si>
  <si>
    <t>Outros:</t>
  </si>
  <si>
    <t>Rede de alta tensão</t>
  </si>
  <si>
    <t>Feira livre</t>
  </si>
  <si>
    <t>Córrego</t>
  </si>
  <si>
    <t>Presídio</t>
  </si>
  <si>
    <t>Favela</t>
  </si>
  <si>
    <t>A) As informações apresentadas na documentação correspondem às verificadas na vistoria?</t>
  </si>
  <si>
    <t>SIM</t>
  </si>
  <si>
    <t>NÃO</t>
  </si>
  <si>
    <t>B) O imóvel aparenta condições de estabilidade e solidez?</t>
  </si>
  <si>
    <t>C) O imóvel apresenta vícios de construção aparentes?</t>
  </si>
  <si>
    <t xml:space="preserve">D) O imóvel aparenta condições de habitabilidade? </t>
  </si>
  <si>
    <t xml:space="preserve">E) O imóvel é afetado significativamente por fatores ambientais, climáticos, localização, etc.? </t>
  </si>
  <si>
    <t>E) Informações adicionais relevantes:</t>
  </si>
  <si>
    <t>Hora de término da vistoria:</t>
  </si>
  <si>
    <t>2.8 - Áreas do imóvel - lote ou gleba</t>
  </si>
  <si>
    <t>ÁREA TOTAL DO LOTE/GLEBA:</t>
  </si>
  <si>
    <t>2.10 - Valorizantes</t>
  </si>
  <si>
    <t>2 - Dados obtidos durante a vistoria e análise de documentos do imóvel</t>
  </si>
  <si>
    <t>misto: residência e comercial/industrial</t>
  </si>
  <si>
    <t>Oficial de Justiça:</t>
  </si>
  <si>
    <t>Endereço do imóvel:</t>
  </si>
  <si>
    <t>Matrícula do imóvel:</t>
  </si>
  <si>
    <t>Número do cadastro municipal:</t>
  </si>
  <si>
    <t>Área do  lote (m²):</t>
  </si>
  <si>
    <t>Número de frentes:</t>
  </si>
  <si>
    <t>aclive maior que 10%</t>
  </si>
  <si>
    <t>declive maiore que10%</t>
  </si>
  <si>
    <t>Nível em relação à via:</t>
  </si>
  <si>
    <t>2.12 - Informações complementares</t>
  </si>
  <si>
    <t>Assinatura do Oficial de Justiça:</t>
  </si>
  <si>
    <t>ASSINADO DIGITALMENTE</t>
  </si>
  <si>
    <t>O intervalo de confiança é o intervalo de valores dentro do qual está contido o parâmetro populacional com determinada confiança (item 3.40 da NBR 14653-2:2011. Avaliação de bens. Parte 2: Imóveis urbanos). Os limites da amplitude do intervalo de confiança são aqueles previstos no item 9.2.3, tabela 5 da NBR 14653-2:2011.</t>
  </si>
  <si>
    <t>Situação no mercado</t>
  </si>
  <si>
    <t>Dados efetivamente utilizados</t>
  </si>
  <si>
    <t>AMOSTRA. CONJUNTO DE DADOS COLETADOS NO MERCADO.</t>
  </si>
  <si>
    <t>ASSOCIAÇÃO BRASILEIRA DE NORMAS TÉCNICAS. NBR 14653-1:2019. Avaliação bens. Parte 1: Procedimentos gerais.</t>
  </si>
  <si>
    <t>______. NBR 14653-2:2011. Avaliação bens. Parte 2: Imóveis urbanos.</t>
  </si>
  <si>
    <t>BERRINI, Luiz Carlos. Avaliações de imóveis. 4. ed. revista e atualizada por Luiz Carlos Berrini Júnior. Rio de Janeiro: Livraria Freitas Bastos S.A., 1960.</t>
  </si>
  <si>
    <t>CANTEIRO, João Ruy. Construções: seus custos de reprodução na capital de São Paulo de 1939 a 1979; Terrenos: subsídios à técnica de avaliação. 3. ed. São Paulo: Pini, 1980.</t>
  </si>
  <si>
    <t>DANTAS, Rubens Alves. Engenharia de avaliações: uma introdução à metodologia científica. São Paulo: Pini, 1998.</t>
  </si>
  <si>
    <t>______. Manual de avaliações e perícias em imóveis urbanos: de acordo com a nova norma NBR 14653-2 – Avaliações de Imóveis Urbanos e com a Norma para Avaliação de Imóveis Urbanos Ibape/SP – 2005. 4. ed. São Paulo: Pini, 2016.</t>
  </si>
  <si>
    <t>______. Manual de avaliações e perícias em imóveis urbanos: de acordo com a nova norma NBR 14653-2 – Avaliações de Imóveis Urbanos e com a Norma para Avaliação de Imóveis Urbanos Ibape/SP – 2011. 5. ed. São Paulo: Oficina de Textos, 2019.</t>
  </si>
  <si>
    <t>MEDEIROS JÚNIOR, Joaquim da Rocha. Vantagem da coisa feita na avaliação de imóveis pelo método do custo. In: Engenharia de avaliações. Instituto Brasileiro de Avaliações e Perícias de Engenharia – IBAPE. São Paulo: Pini, 1974.</t>
  </si>
  <si>
    <t>NASSER JÚNIOR, Radegaz. Avaliação de bens: princípios e aplicações. 2. ed revista e atualizada [recurso eletrônico]. São Paulo: Liv. e Ed. Universitária de Direito, 2013.</t>
  </si>
  <si>
    <t>______. Avaliação de bens: princípios básicos e aplicações. 3. ed. São Paulo: Editora Leud, 2019.</t>
  </si>
  <si>
    <t>THOFEHRN, Ragnar. Avaliação de terrenos urbanos: por fórmulas matemáticas. São Paulo: Pini, 2008.</t>
  </si>
  <si>
    <t>VEGNI-NERI, Guilherme Bomfim dei. Avaliação de imóveis urbanos e rurais: método prático e moderno. 4. ed. revista, melhorada e atualizada. São Paulo: Ed. Nacional, 1979.</t>
  </si>
  <si>
    <t>AVALIAÇÃO DE TERRENO PELO MÉTODO COMPARATIVO DIRETO DE DADOS DE MERCADO</t>
  </si>
  <si>
    <t>INFORMAR O NÚMERO DE DADOS QUE FORAM EFETIVAMENTE UTILIZADOS</t>
  </si>
  <si>
    <t>Na ausência de alguns dos melhoramentos assinalados, o valor unitário básico deverá ser reduzido multiplicando-se este valor pela recíproca da unidade somada às porcentagens correspondentes aos melhoramentos não existentes (Canteiro, 1980, p. 116).</t>
  </si>
  <si>
    <t>Quantidade de dados de mercado, efetivamente utilizados</t>
  </si>
  <si>
    <t>Tabela 3 - Grau de fundamentação no caso de utilização do tratamento por fatores (NBR 14653-2:2011. Avaliação de bens. Parte 2: Imóveis urbanos)</t>
  </si>
  <si>
    <t>Fator correspondente ao somatório de coeficientes acima:</t>
  </si>
  <si>
    <t>DADOS DOS ELEMENTOS DA AMOSTRA, VALOR UNITÁRIO E AJUSTE PRÉVIO AO FATOR DE OFERTA</t>
  </si>
  <si>
    <t>Preço</t>
  </si>
  <si>
    <t>O grau de precisão calculado foi superior a 50% (cinquenta por cento). Não há classificação do resultado quanto à precisão, sendo necessário apresentar justificativa com base no diagnóstico do mercado (Nota feita à tabela 5 do item 9.2.3 da NBR 14653-2:2011 (Avaliação de bens. Parte 2: Imóveis urbanos).</t>
  </si>
  <si>
    <t>ABUNAHAM, S.A. Curso básico de engenharia legal e de avaliações. 4. ed. rev. e ampl. São Paulo: Pini, 2008.</t>
  </si>
  <si>
    <t>PELLEGRINO, José Carlos. Valor em marcha. In: Anais do I Congresso Brasileiro de Engenharia de Avaliações / [patrocínio do] Instituto Brasileiro de Avaliações e Perícias de Engenharia – IBAPE. São Paulo: Pini.</t>
  </si>
  <si>
    <t>MEDEIROS JÚNIOR, J.R.; PELLEGRINO, José Carlos. Método do custo: o terceiro componente. In: Avaliações para garantias: Instituto Brasileiro de Avaliações e Perícias de Engenharia. São Paulo: Pini, 1983.</t>
  </si>
  <si>
    <t>______. Prática de avaliação de imóveis: método moderno. 2. ed. revista melhorada. São Paulo: Edições Livraria Legislação Brasileira, 1968.</t>
  </si>
  <si>
    <t>Seco</t>
  </si>
  <si>
    <t>Plano, em nível</t>
  </si>
  <si>
    <t>Dentro dos limites mínimo e máximo</t>
  </si>
  <si>
    <t>Meio de quadra</t>
  </si>
  <si>
    <t>Característica do terreno padrão</t>
  </si>
  <si>
    <t>Frente padrão para a zona</t>
  </si>
  <si>
    <t>Fator do terreno padrão</t>
  </si>
  <si>
    <t>Terreno à venda</t>
  </si>
  <si>
    <t>Elemento comparativo</t>
  </si>
  <si>
    <r>
      <t>NBR 14653-2:2011. Avaliação de bens. Parte 2: Imóveis urbanos.
A.10. Avaliação intervalar
Quando for adotada a estimativa de tendência central, o intervalo de valores admissíveis deve estar limitado</t>
    </r>
    <r>
      <rPr>
        <b/>
        <sz val="11"/>
        <rFont val="Aptos"/>
        <family val="2"/>
      </rPr>
      <t xml:space="preserve"> simultaneamente</t>
    </r>
    <r>
      <rPr>
        <sz val="11"/>
        <rFont val="Aptos"/>
        <family val="2"/>
      </rPr>
      <t xml:space="preserve">:
a) ao intervalo de predição ou ao intervalo de confiança de 80% para a estimativa de tendência central </t>
    </r>
    <r>
      <rPr>
        <vertAlign val="superscript"/>
        <sz val="11"/>
        <rFont val="Aptos"/>
        <family val="2"/>
      </rPr>
      <t>9)</t>
    </r>
    <r>
      <rPr>
        <sz val="11"/>
        <rFont val="Aptos"/>
        <family val="2"/>
      </rPr>
      <t xml:space="preserve">;
b) ao campo de arbítrio.
</t>
    </r>
    <r>
      <rPr>
        <vertAlign val="superscript"/>
        <sz val="11"/>
        <rFont val="Aptos"/>
        <family val="2"/>
      </rPr>
      <t>9)</t>
    </r>
    <r>
      <rPr>
        <sz val="11"/>
        <rFont val="Aptos"/>
        <family val="2"/>
      </rPr>
      <t xml:space="preserve"> </t>
    </r>
    <r>
      <rPr>
        <b/>
        <sz val="11"/>
        <rFont val="Aptos"/>
        <family val="2"/>
      </rPr>
      <t>O intervalo de confiança será utilizado se o objetivo for estimar o valor de mercado</t>
    </r>
    <r>
      <rPr>
        <sz val="11"/>
        <rFont val="Aptos"/>
        <family val="2"/>
      </rPr>
      <t>. Se o objetivo for estimar preços, utiliza-se o intervalo de predição.</t>
    </r>
  </si>
  <si>
    <t>Água</t>
  </si>
  <si>
    <t>Esgoto</t>
  </si>
  <si>
    <t>Luz domiciliar</t>
  </si>
  <si>
    <t>Guias-sarjetas</t>
  </si>
  <si>
    <t>Telefone</t>
  </si>
  <si>
    <t>Luz pública</t>
  </si>
  <si>
    <t>Melhoramentos públicos do bem avaliando</t>
  </si>
  <si>
    <r>
      <t>F</t>
    </r>
    <r>
      <rPr>
        <vertAlign val="subscript"/>
        <sz val="11"/>
        <rFont val="Aptos"/>
        <family val="2"/>
      </rPr>
      <t>f</t>
    </r>
  </si>
  <si>
    <r>
      <t>F</t>
    </r>
    <r>
      <rPr>
        <vertAlign val="subscript"/>
        <sz val="11"/>
        <rFont val="Aptos"/>
        <family val="2"/>
      </rPr>
      <t>t</t>
    </r>
  </si>
  <si>
    <r>
      <t>F</t>
    </r>
    <r>
      <rPr>
        <vertAlign val="subscript"/>
        <sz val="11"/>
        <rFont val="Aptos"/>
        <family val="2"/>
      </rPr>
      <t>cs</t>
    </r>
  </si>
  <si>
    <r>
      <t>F</t>
    </r>
    <r>
      <rPr>
        <vertAlign val="subscript"/>
        <sz val="11"/>
        <rFont val="Aptos"/>
        <family val="2"/>
      </rPr>
      <t>p</t>
    </r>
  </si>
  <si>
    <r>
      <t>F</t>
    </r>
    <r>
      <rPr>
        <vertAlign val="subscript"/>
        <sz val="11"/>
        <rFont val="Aptos"/>
        <family val="2"/>
      </rPr>
      <t>e</t>
    </r>
  </si>
  <si>
    <r>
      <t>M</t>
    </r>
    <r>
      <rPr>
        <vertAlign val="subscript"/>
        <sz val="11"/>
        <rFont val="Aptos"/>
        <family val="2"/>
      </rPr>
      <t>p1</t>
    </r>
  </si>
  <si>
    <r>
      <t>M</t>
    </r>
    <r>
      <rPr>
        <vertAlign val="subscript"/>
        <sz val="11"/>
        <rFont val="Aptos"/>
        <family val="2"/>
      </rPr>
      <t>p2</t>
    </r>
  </si>
  <si>
    <r>
      <t>M</t>
    </r>
    <r>
      <rPr>
        <vertAlign val="subscript"/>
        <sz val="11"/>
        <rFont val="Aptos"/>
        <family val="2"/>
      </rPr>
      <t>p3</t>
    </r>
  </si>
  <si>
    <r>
      <t>M</t>
    </r>
    <r>
      <rPr>
        <vertAlign val="subscript"/>
        <sz val="11"/>
        <rFont val="Aptos"/>
        <family val="2"/>
      </rPr>
      <t>p4</t>
    </r>
  </si>
  <si>
    <r>
      <t>M</t>
    </r>
    <r>
      <rPr>
        <vertAlign val="subscript"/>
        <sz val="11"/>
        <rFont val="Aptos"/>
        <family val="2"/>
      </rPr>
      <t>p5</t>
    </r>
  </si>
  <si>
    <r>
      <t>M</t>
    </r>
    <r>
      <rPr>
        <vertAlign val="subscript"/>
        <sz val="11"/>
        <rFont val="Aptos"/>
        <family val="2"/>
      </rPr>
      <t>p6</t>
    </r>
  </si>
  <si>
    <r>
      <t>M</t>
    </r>
    <r>
      <rPr>
        <vertAlign val="subscript"/>
        <sz val="11"/>
        <rFont val="Aptos"/>
        <family val="2"/>
      </rPr>
      <t>p7</t>
    </r>
  </si>
  <si>
    <r>
      <t xml:space="preserve">Somatório das porcentagens correspondentes aos melhoramentos públicos </t>
    </r>
    <r>
      <rPr>
        <b/>
        <sz val="11"/>
        <rFont val="Aptos"/>
        <family val="2"/>
      </rPr>
      <t>presentes no paradigma e ausentes no bem avaliando</t>
    </r>
  </si>
  <si>
    <r>
      <t>Fator do item da amostra (f</t>
    </r>
    <r>
      <rPr>
        <vertAlign val="subscript"/>
        <sz val="11"/>
        <rFont val="Aptos"/>
        <family val="2"/>
      </rPr>
      <t>tr</t>
    </r>
    <r>
      <rPr>
        <sz val="11"/>
        <rFont val="Aptos"/>
        <family val="2"/>
      </rPr>
      <t>)</t>
    </r>
  </si>
  <si>
    <r>
      <t>Fator do bem avaliando (f</t>
    </r>
    <r>
      <rPr>
        <vertAlign val="subscript"/>
        <sz val="11"/>
        <rFont val="Aptos"/>
        <family val="2"/>
      </rPr>
      <t>a</t>
    </r>
    <r>
      <rPr>
        <sz val="11"/>
        <rFont val="Aptos"/>
        <family val="2"/>
      </rPr>
      <t>)</t>
    </r>
  </si>
  <si>
    <r>
      <t>t</t>
    </r>
    <r>
      <rPr>
        <vertAlign val="subscript"/>
        <sz val="11"/>
        <rFont val="Aptos"/>
        <family val="2"/>
      </rPr>
      <t>crítico</t>
    </r>
  </si>
  <si>
    <r>
      <rPr>
        <b/>
        <sz val="11"/>
        <rFont val="Aptos"/>
        <family val="2"/>
      </rPr>
      <t>NBR 14653-2:2011. Avaliação de bens. Parte 2: Imóveis urbanos.
Item 9.2.3</t>
    </r>
    <r>
      <rPr>
        <sz val="11"/>
        <rFont val="Aptos"/>
        <family val="2"/>
      </rPr>
      <t xml:space="preserve"> O grau de precisão deve estar conforme a Tabela 5.</t>
    </r>
  </si>
  <si>
    <t>2.11 - Desvalorizantes</t>
  </si>
  <si>
    <t>Campo de arbítrio
[-15%;+15%]</t>
  </si>
  <si>
    <t>LIMITES DO INTERVALO DE VALORES ADMISSÍVEIS E CAMPO DE ARBÍTRIO</t>
  </si>
  <si>
    <t>AVALIAÇÃO DO TERRENO</t>
  </si>
  <si>
    <t>LIMITES DO INTERVALO DE CONFIANÇA E GRAU DE PRECISÃO</t>
  </si>
  <si>
    <t>INTERVALO DE CONFIANÇA</t>
  </si>
  <si>
    <t>Fonte</t>
  </si>
  <si>
    <t>Tipo de consulta</t>
  </si>
  <si>
    <t>Data da coleta</t>
  </si>
  <si>
    <t>Contato</t>
  </si>
  <si>
    <t>Imóveis Braga</t>
  </si>
  <si>
    <t>TRIBUNAL DE JUSTIÇA DO ESTADO DE SÃO PAULO</t>
  </si>
  <si>
    <t>PRIMEIRA VARA CÍVEL DA COMARCA DE BEBEDOURO-SP</t>
  </si>
  <si>
    <t>Laudo de vistoria criado pelo Prof. Vagner Sebastião, Oficial de Justiça do Tribunal de Justiça do Estado de São Paulo.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</si>
</sst>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0_ ;[Red]\-#,##0.00\ "/>
    <numFmt numFmtId="165" formatCode="0.000000"/>
    <numFmt numFmtId="166" formatCode="0.0000"/>
    <numFmt numFmtId="167" formatCode="_-[$R$-416]\ * #,##0.00_-;\-[$R$-416]\ * #,##0.00_-;_-[$R$-416]\ * &quot;-&quot;??_-;_-@_-"/>
    <numFmt numFmtId="168" formatCode="#,##0.00_ ;\-#,##0.00\ "/>
    <numFmt numFmtId="169" formatCode="#,##0_ ;\-#,##0\ "/>
  </numFmts>
  <fonts count="11" x14ac:knownFonts="1">
    <font>
      <sz val="11"/>
      <color theme="1"/>
      <name val="Aptos"/>
      <family val="2"/>
    </font>
    <font>
      <sz val="11"/>
      <color theme="1"/>
      <name val="Aptos"/>
      <family val="2"/>
    </font>
    <font>
      <b/>
      <sz val="11"/>
      <name val="Aptos"/>
      <family val="2"/>
    </font>
    <font>
      <sz val="11"/>
      <name val="Aptos"/>
      <family val="2"/>
    </font>
    <font>
      <b/>
      <sz val="11"/>
      <color theme="1"/>
      <name val="Aptos"/>
      <family val="2"/>
    </font>
    <font>
      <b/>
      <sz val="14"/>
      <color theme="1"/>
      <name val="Aptos"/>
      <family val="2"/>
    </font>
    <font>
      <sz val="14"/>
      <color theme="1"/>
      <name val="Aptos"/>
      <family val="2"/>
    </font>
    <font>
      <vertAlign val="superscript"/>
      <sz val="11"/>
      <name val="Aptos"/>
      <family val="2"/>
    </font>
    <font>
      <sz val="11"/>
      <color theme="0"/>
      <name val="Aptos"/>
      <family val="2"/>
    </font>
    <font>
      <i/>
      <sz val="11"/>
      <name val="Aptos"/>
      <family val="2"/>
    </font>
    <font>
      <vertAlign val="subscript"/>
      <sz val="11"/>
      <name val="Aptos"/>
      <family val="2"/>
    </font>
  </fonts>
  <fills count="5">
    <fill>
      <patternFill patternType="none"/>
    </fill>
    <fill>
      <patternFill patternType="gray125"/>
    </fill>
    <fill>
      <patternFill patternType="solid">
        <fgColor theme="0" tint="-4.9989318521683403E-2"/>
        <bgColor indexed="64"/>
      </patternFill>
    </fill>
    <fill>
      <patternFill patternType="solid">
        <fgColor theme="1"/>
        <bgColor indexed="64"/>
      </patternFill>
    </fill>
    <fill>
      <patternFill patternType="solid">
        <fgColor rgb="FFB9CFD9"/>
        <bgColor indexed="64"/>
      </patternFill>
    </fill>
  </fills>
  <borders count="23">
    <border>
      <left/>
      <right/>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style="thin">
        <color indexed="64"/>
      </left>
      <right/>
      <top/>
      <bottom/>
      <diagonal/>
    </border>
    <border>
      <left/>
      <right style="hair">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79">
    <xf numFmtId="0" fontId="0" fillId="0" borderId="0" xfId="0"/>
    <xf numFmtId="0" fontId="0" fillId="0" borderId="0" xfId="0" applyAlignment="1" applyProtection="1">
      <alignment vertical="center"/>
      <protection hidden="1"/>
    </xf>
    <xf numFmtId="0" fontId="6" fillId="0" borderId="0" xfId="0" applyFont="1" applyAlignment="1" applyProtection="1">
      <alignment horizontal="center" vertical="center"/>
      <protection hidden="1"/>
    </xf>
    <xf numFmtId="0" fontId="0" fillId="0" borderId="1" xfId="0" applyBorder="1" applyProtection="1">
      <protection hidden="1"/>
    </xf>
    <xf numFmtId="0" fontId="0" fillId="0" borderId="8" xfId="0" applyBorder="1" applyProtection="1">
      <protection hidden="1"/>
    </xf>
    <xf numFmtId="0" fontId="0" fillId="0" borderId="0" xfId="0" applyProtection="1">
      <protection hidden="1"/>
    </xf>
    <xf numFmtId="0" fontId="0" fillId="0" borderId="2" xfId="0" applyBorder="1" applyProtection="1">
      <protection hidden="1"/>
    </xf>
    <xf numFmtId="0" fontId="0" fillId="0" borderId="9" xfId="0" applyBorder="1" applyProtection="1">
      <protection hidden="1"/>
    </xf>
    <xf numFmtId="0" fontId="0" fillId="0" borderId="3" xfId="0" applyBorder="1" applyAlignment="1" applyProtection="1">
      <alignment vertical="center"/>
      <protection hidden="1"/>
    </xf>
    <xf numFmtId="0" fontId="0" fillId="0" borderId="12" xfId="0" applyBorder="1" applyProtection="1">
      <protection hidden="1"/>
    </xf>
    <xf numFmtId="0" fontId="0" fillId="0" borderId="13" xfId="0" applyBorder="1" applyProtection="1">
      <protection hidden="1"/>
    </xf>
    <xf numFmtId="0" fontId="0" fillId="0" borderId="14" xfId="0" applyBorder="1" applyProtection="1">
      <protection hidden="1"/>
    </xf>
    <xf numFmtId="0" fontId="0" fillId="0" borderId="20" xfId="0" applyBorder="1" applyProtection="1">
      <protection hidden="1"/>
    </xf>
    <xf numFmtId="0" fontId="2" fillId="0" borderId="0" xfId="0" applyFont="1" applyAlignment="1" applyProtection="1">
      <alignment vertical="center"/>
      <protection hidden="1"/>
    </xf>
    <xf numFmtId="0" fontId="2" fillId="0" borderId="9" xfId="0" applyFont="1" applyBorder="1" applyAlignment="1" applyProtection="1">
      <alignment vertical="center"/>
      <protection hidden="1"/>
    </xf>
    <xf numFmtId="0" fontId="3" fillId="0" borderId="0" xfId="0" applyFont="1" applyAlignment="1" applyProtection="1">
      <alignment vertical="center"/>
      <protection hidden="1"/>
    </xf>
    <xf numFmtId="0" fontId="3" fillId="0" borderId="15" xfId="0" applyFont="1" applyBorder="1" applyAlignment="1" applyProtection="1">
      <alignment vertical="center"/>
      <protection hidden="1"/>
    </xf>
    <xf numFmtId="0" fontId="3" fillId="0" borderId="9" xfId="0" applyFont="1" applyBorder="1" applyAlignment="1" applyProtection="1">
      <alignment vertical="center"/>
      <protection hidden="1"/>
    </xf>
    <xf numFmtId="0" fontId="0" fillId="0" borderId="1" xfId="0" applyBorder="1" applyAlignment="1" applyProtection="1">
      <alignment vertical="center"/>
      <protection hidden="1"/>
    </xf>
    <xf numFmtId="0" fontId="3" fillId="0" borderId="1" xfId="0" applyFont="1" applyBorder="1" applyAlignment="1" applyProtection="1">
      <alignment vertical="center"/>
      <protection hidden="1"/>
    </xf>
    <xf numFmtId="0" fontId="2" fillId="0" borderId="2" xfId="0" applyFont="1" applyBorder="1" applyAlignment="1" applyProtection="1">
      <alignment vertical="center" wrapText="1"/>
      <protection hidden="1"/>
    </xf>
    <xf numFmtId="0" fontId="2" fillId="0" borderId="0" xfId="0" applyFont="1" applyAlignment="1" applyProtection="1">
      <alignment vertical="center" wrapText="1"/>
      <protection hidden="1"/>
    </xf>
    <xf numFmtId="14" fontId="3" fillId="0" borderId="0" xfId="0" applyNumberFormat="1" applyFont="1" applyAlignment="1" applyProtection="1">
      <alignment vertical="center"/>
      <protection hidden="1"/>
    </xf>
    <xf numFmtId="49" fontId="3" fillId="0" borderId="0" xfId="0" applyNumberFormat="1" applyFont="1" applyAlignment="1" applyProtection="1">
      <alignment vertical="center"/>
      <protection hidden="1"/>
    </xf>
    <xf numFmtId="0" fontId="2" fillId="0" borderId="9" xfId="0" applyFont="1" applyBorder="1" applyAlignment="1" applyProtection="1">
      <alignment vertical="center" wrapText="1"/>
      <protection hidden="1"/>
    </xf>
    <xf numFmtId="0" fontId="3" fillId="0" borderId="3" xfId="0" applyFont="1" applyBorder="1" applyAlignment="1" applyProtection="1">
      <alignment vertical="center"/>
      <protection hidden="1"/>
    </xf>
    <xf numFmtId="0" fontId="3" fillId="0" borderId="16" xfId="0" applyFont="1" applyBorder="1" applyAlignment="1" applyProtection="1">
      <alignment vertical="center"/>
      <protection hidden="1"/>
    </xf>
    <xf numFmtId="0" fontId="2" fillId="0" borderId="12" xfId="0" applyFont="1" applyBorder="1" applyAlignment="1" applyProtection="1">
      <alignment vertical="center" wrapText="1"/>
      <protection hidden="1"/>
    </xf>
    <xf numFmtId="0" fontId="2" fillId="0" borderId="1" xfId="0" applyFont="1" applyBorder="1" applyAlignment="1" applyProtection="1">
      <alignment vertical="center" wrapText="1"/>
      <protection hidden="1"/>
    </xf>
    <xf numFmtId="0" fontId="3" fillId="0" borderId="0" xfId="0" applyFont="1" applyAlignment="1" applyProtection="1">
      <alignment vertical="center" wrapText="1"/>
      <protection hidden="1"/>
    </xf>
    <xf numFmtId="0" fontId="4" fillId="0" borderId="0" xfId="0" applyFont="1" applyAlignment="1" applyProtection="1">
      <alignment vertical="center"/>
      <protection hidden="1"/>
    </xf>
    <xf numFmtId="0" fontId="2" fillId="0" borderId="3" xfId="0" applyFont="1" applyBorder="1" applyAlignment="1" applyProtection="1">
      <alignment vertical="center"/>
      <protection hidden="1"/>
    </xf>
    <xf numFmtId="0" fontId="0" fillId="0" borderId="0" xfId="0" applyAlignment="1" applyProtection="1">
      <alignment horizontal="left" vertical="center"/>
      <protection hidden="1"/>
    </xf>
    <xf numFmtId="0" fontId="3" fillId="3" borderId="0" xfId="0" applyFont="1" applyFill="1" applyAlignment="1" applyProtection="1">
      <alignment vertical="center" wrapText="1"/>
      <protection hidden="1"/>
    </xf>
    <xf numFmtId="0" fontId="3" fillId="0" borderId="0" xfId="0" applyFont="1" applyAlignment="1" applyProtection="1">
      <alignment horizontal="left" vertical="center" wrapText="1"/>
      <protection hidden="1"/>
    </xf>
    <xf numFmtId="0" fontId="8" fillId="0" borderId="0" xfId="0" applyFont="1" applyAlignment="1" applyProtection="1">
      <alignment vertical="center" wrapText="1"/>
      <protection hidden="1"/>
    </xf>
    <xf numFmtId="0" fontId="3" fillId="2" borderId="2" xfId="0" applyFont="1" applyFill="1" applyBorder="1" applyAlignment="1" applyProtection="1">
      <alignment horizontal="center" vertical="center" wrapText="1"/>
      <protection hidden="1"/>
    </xf>
    <xf numFmtId="0" fontId="3" fillId="0" borderId="2" xfId="0" applyFont="1" applyBorder="1" applyAlignment="1" applyProtection="1">
      <alignment vertical="center" wrapText="1"/>
      <protection hidden="1"/>
    </xf>
    <xf numFmtId="164" fontId="3" fillId="0" borderId="0" xfId="0" applyNumberFormat="1" applyFont="1" applyAlignment="1" applyProtection="1">
      <alignment vertical="center" wrapText="1"/>
      <protection hidden="1"/>
    </xf>
    <xf numFmtId="0" fontId="9" fillId="0" borderId="0" xfId="0" applyFont="1" applyAlignment="1" applyProtection="1">
      <alignment horizontal="center" vertical="center" wrapText="1"/>
      <protection hidden="1"/>
    </xf>
    <xf numFmtId="0" fontId="3" fillId="0" borderId="5" xfId="0" applyFont="1" applyBorder="1" applyAlignment="1" applyProtection="1">
      <alignment vertical="center" wrapText="1"/>
      <protection hidden="1"/>
    </xf>
    <xf numFmtId="164" fontId="3" fillId="0" borderId="5" xfId="0" applyNumberFormat="1" applyFont="1" applyBorder="1" applyAlignment="1" applyProtection="1">
      <alignment vertical="center" wrapText="1"/>
      <protection hidden="1"/>
    </xf>
    <xf numFmtId="0" fontId="3" fillId="0" borderId="5" xfId="0" applyFont="1" applyBorder="1" applyAlignment="1" applyProtection="1">
      <alignment horizontal="left" vertical="center" wrapText="1"/>
      <protection hidden="1"/>
    </xf>
    <xf numFmtId="2" fontId="3" fillId="0" borderId="5" xfId="0" applyNumberFormat="1" applyFont="1" applyBorder="1" applyAlignment="1" applyProtection="1">
      <alignment horizontal="left" vertical="center" wrapText="1"/>
      <protection hidden="1"/>
    </xf>
    <xf numFmtId="0" fontId="3" fillId="2" borderId="0" xfId="0" applyFont="1" applyFill="1" applyAlignment="1" applyProtection="1">
      <alignment horizontal="center" vertical="center" wrapText="1"/>
      <protection hidden="1"/>
    </xf>
    <xf numFmtId="164" fontId="3" fillId="2" borderId="13" xfId="0" applyNumberFormat="1" applyFont="1" applyFill="1" applyBorder="1" applyAlignment="1" applyProtection="1">
      <alignment vertical="center" wrapText="1"/>
      <protection hidden="1"/>
    </xf>
    <xf numFmtId="164" fontId="3" fillId="0" borderId="13" xfId="0" applyNumberFormat="1" applyFont="1" applyBorder="1" applyAlignment="1" applyProtection="1">
      <alignment vertical="center" wrapText="1"/>
      <protection hidden="1"/>
    </xf>
    <xf numFmtId="0" fontId="3" fillId="0" borderId="13" xfId="0" applyFont="1" applyBorder="1" applyAlignment="1" applyProtection="1">
      <alignment vertical="center" wrapText="1"/>
      <protection hidden="1"/>
    </xf>
    <xf numFmtId="9" fontId="3" fillId="0" borderId="0" xfId="2" applyFont="1" applyAlignment="1" applyProtection="1">
      <alignment vertical="center" wrapText="1"/>
      <protection hidden="1"/>
    </xf>
    <xf numFmtId="9" fontId="3" fillId="0" borderId="0" xfId="0" applyNumberFormat="1" applyFont="1" applyAlignment="1" applyProtection="1">
      <alignment vertical="center" wrapText="1"/>
      <protection hidden="1"/>
    </xf>
    <xf numFmtId="43" fontId="3" fillId="0" borderId="0" xfId="1" applyFont="1" applyAlignment="1" applyProtection="1">
      <alignment vertical="center" wrapText="1"/>
      <protection hidden="1"/>
    </xf>
    <xf numFmtId="0" fontId="3" fillId="2" borderId="2" xfId="0" applyFont="1" applyFill="1" applyBorder="1" applyAlignment="1" applyProtection="1">
      <alignment vertical="center" wrapText="1"/>
      <protection hidden="1"/>
    </xf>
    <xf numFmtId="4" fontId="3" fillId="0" borderId="5" xfId="2" applyNumberFormat="1" applyFont="1" applyFill="1" applyBorder="1" applyAlignment="1" applyProtection="1">
      <alignment horizontal="right" vertical="center" wrapText="1" readingOrder="1"/>
      <protection hidden="1"/>
    </xf>
    <xf numFmtId="4" fontId="3" fillId="0" borderId="1" xfId="2" applyNumberFormat="1" applyFont="1" applyFill="1" applyBorder="1" applyAlignment="1" applyProtection="1">
      <alignment horizontal="right" vertical="center" wrapText="1" readingOrder="1"/>
      <protection hidden="1"/>
    </xf>
    <xf numFmtId="4" fontId="3" fillId="0" borderId="13" xfId="2" applyNumberFormat="1" applyFont="1" applyFill="1" applyBorder="1" applyAlignment="1" applyProtection="1">
      <alignment horizontal="right" vertical="center" wrapText="1" readingOrder="1"/>
      <protection hidden="1"/>
    </xf>
    <xf numFmtId="0" fontId="3" fillId="2" borderId="1" xfId="0" applyFont="1" applyFill="1" applyBorder="1" applyAlignment="1" applyProtection="1">
      <alignment horizontal="center" vertical="center" wrapText="1"/>
      <protection hidden="1"/>
    </xf>
    <xf numFmtId="164" fontId="8" fillId="0" borderId="0" xfId="0" applyNumberFormat="1" applyFont="1" applyAlignment="1" applyProtection="1">
      <alignment vertical="center" wrapText="1"/>
      <protection hidden="1"/>
    </xf>
    <xf numFmtId="10" fontId="3" fillId="0" borderId="0" xfId="2" applyNumberFormat="1" applyFont="1" applyBorder="1" applyAlignment="1" applyProtection="1">
      <alignment horizontal="right" vertical="center" wrapText="1"/>
      <protection hidden="1"/>
    </xf>
    <xf numFmtId="165" fontId="8" fillId="0" borderId="0" xfId="1" applyNumberFormat="1" applyFont="1" applyBorder="1" applyAlignment="1" applyProtection="1">
      <alignment horizontal="right" vertical="center" wrapText="1"/>
      <protection hidden="1"/>
    </xf>
    <xf numFmtId="10" fontId="8" fillId="0" borderId="0" xfId="0" applyNumberFormat="1" applyFont="1" applyAlignment="1" applyProtection="1">
      <alignment vertical="center" wrapText="1"/>
      <protection hidden="1"/>
    </xf>
    <xf numFmtId="0" fontId="3" fillId="0" borderId="0" xfId="0" applyFont="1" applyAlignment="1" applyProtection="1">
      <alignment horizontal="justify" wrapText="1"/>
      <protection hidden="1"/>
    </xf>
    <xf numFmtId="0" fontId="9" fillId="0" borderId="0" xfId="0" applyFont="1" applyAlignment="1" applyProtection="1">
      <alignment vertical="center" wrapText="1"/>
      <protection hidden="1"/>
    </xf>
    <xf numFmtId="4" fontId="8" fillId="0" borderId="0" xfId="0" applyNumberFormat="1" applyFont="1" applyAlignment="1" applyProtection="1">
      <alignment vertical="center" wrapText="1"/>
      <protection hidden="1"/>
    </xf>
    <xf numFmtId="168" fontId="2" fillId="4" borderId="0" xfId="0" applyNumberFormat="1" applyFont="1" applyFill="1" applyAlignment="1" applyProtection="1">
      <alignment horizontal="center" vertical="center" wrapText="1"/>
      <protection locked="0" hidden="1"/>
    </xf>
    <xf numFmtId="169" fontId="3" fillId="0" borderId="5" xfId="0" applyNumberFormat="1" applyFont="1" applyBorder="1" applyAlignment="1" applyProtection="1">
      <alignment horizontal="center" vertical="center"/>
      <protection locked="0" hidden="1"/>
    </xf>
    <xf numFmtId="169" fontId="3" fillId="0" borderId="13" xfId="0" applyNumberFormat="1" applyFont="1" applyBorder="1" applyAlignment="1" applyProtection="1">
      <alignment horizontal="center" vertical="center"/>
      <protection locked="0" hidden="1"/>
    </xf>
    <xf numFmtId="168" fontId="3" fillId="0" borderId="13" xfId="0" applyNumberFormat="1" applyFont="1" applyBorder="1" applyAlignment="1" applyProtection="1">
      <alignment horizontal="left" vertical="center"/>
      <protection locked="0" hidden="1"/>
    </xf>
    <xf numFmtId="168" fontId="2" fillId="4" borderId="0" xfId="0" applyNumberFormat="1" applyFont="1" applyFill="1" applyAlignment="1" applyProtection="1">
      <alignment horizontal="center" vertical="center" wrapText="1"/>
      <protection locked="0" hidden="1"/>
    </xf>
    <xf numFmtId="168" fontId="3" fillId="0" borderId="5" xfId="0" applyNumberFormat="1" applyFont="1" applyBorder="1" applyAlignment="1" applyProtection="1">
      <alignment horizontal="left" vertical="center"/>
      <protection locked="0" hidden="1"/>
    </xf>
    <xf numFmtId="0" fontId="3" fillId="0" borderId="0" xfId="0" applyFont="1" applyAlignment="1" applyProtection="1">
      <alignment horizontal="justify" vertical="center" wrapText="1"/>
      <protection hidden="1"/>
    </xf>
    <xf numFmtId="0" fontId="3" fillId="2" borderId="2" xfId="0" applyFont="1" applyFill="1" applyBorder="1" applyAlignment="1" applyProtection="1">
      <alignment horizontal="center" vertical="center" wrapText="1"/>
      <protection hidden="1"/>
    </xf>
    <xf numFmtId="0" fontId="3" fillId="0" borderId="2" xfId="0" applyFont="1" applyBorder="1" applyAlignment="1" applyProtection="1">
      <alignment vertical="center" wrapText="1"/>
      <protection hidden="1"/>
    </xf>
    <xf numFmtId="0" fontId="3" fillId="0" borderId="0" xfId="0" applyFont="1" applyAlignment="1" applyProtection="1">
      <alignment vertical="center" wrapText="1"/>
      <protection hidden="1"/>
    </xf>
    <xf numFmtId="0" fontId="3" fillId="0" borderId="5" xfId="0" applyFont="1" applyBorder="1" applyAlignment="1" applyProtection="1">
      <alignment vertical="center" wrapText="1"/>
      <protection hidden="1"/>
    </xf>
    <xf numFmtId="164" fontId="3" fillId="0" borderId="2" xfId="0" applyNumberFormat="1" applyFont="1" applyBorder="1" applyAlignment="1" applyProtection="1">
      <alignment vertical="center" wrapText="1"/>
      <protection hidden="1"/>
    </xf>
    <xf numFmtId="10" fontId="3" fillId="0" borderId="2" xfId="2" applyNumberFormat="1" applyFont="1" applyBorder="1" applyAlignment="1" applyProtection="1">
      <alignment vertical="center" wrapText="1"/>
      <protection hidden="1"/>
    </xf>
    <xf numFmtId="164" fontId="3" fillId="0" borderId="0" xfId="0" applyNumberFormat="1" applyFont="1" applyAlignment="1" applyProtection="1">
      <alignment vertical="center" wrapText="1"/>
      <protection hidden="1"/>
    </xf>
    <xf numFmtId="0" fontId="2" fillId="4" borderId="2" xfId="0" applyFont="1" applyFill="1" applyBorder="1" applyAlignment="1" applyProtection="1">
      <alignment vertical="center" wrapText="1"/>
      <protection hidden="1"/>
    </xf>
    <xf numFmtId="0" fontId="3" fillId="2" borderId="0" xfId="0" applyFont="1" applyFill="1" applyAlignment="1" applyProtection="1">
      <alignment horizontal="center" vertical="center" wrapText="1"/>
      <protection hidden="1"/>
    </xf>
    <xf numFmtId="164" fontId="3" fillId="0" borderId="13" xfId="0" applyNumberFormat="1" applyFont="1" applyBorder="1" applyAlignment="1" applyProtection="1">
      <alignment vertical="center" wrapText="1"/>
      <protection hidden="1"/>
    </xf>
    <xf numFmtId="4" fontId="3" fillId="0" borderId="0" xfId="2" applyNumberFormat="1" applyFont="1" applyFill="1" applyAlignment="1" applyProtection="1">
      <alignment horizontal="right" vertical="center" wrapText="1" readingOrder="1"/>
      <protection hidden="1"/>
    </xf>
    <xf numFmtId="4" fontId="3" fillId="0" borderId="5" xfId="2" applyNumberFormat="1" applyFont="1" applyFill="1" applyBorder="1" applyAlignment="1" applyProtection="1">
      <alignment horizontal="right" vertical="center" wrapText="1" readingOrder="1"/>
      <protection hidden="1"/>
    </xf>
    <xf numFmtId="0" fontId="8" fillId="0" borderId="0" xfId="0" applyFont="1" applyAlignment="1" applyProtection="1">
      <alignment vertical="center" wrapText="1"/>
      <protection hidden="1"/>
    </xf>
    <xf numFmtId="164" fontId="3" fillId="0" borderId="2" xfId="0" applyNumberFormat="1" applyFont="1" applyBorder="1" applyAlignment="1" applyProtection="1">
      <alignment horizontal="right" vertical="center" wrapText="1"/>
      <protection hidden="1"/>
    </xf>
    <xf numFmtId="0" fontId="3" fillId="0" borderId="2" xfId="0" applyFont="1" applyBorder="1" applyAlignment="1" applyProtection="1">
      <alignment horizontal="right" vertical="center" wrapText="1"/>
      <protection hidden="1"/>
    </xf>
    <xf numFmtId="0" fontId="3" fillId="0" borderId="0" xfId="0" applyFont="1" applyAlignment="1" applyProtection="1">
      <alignment horizontal="center" vertical="center" wrapText="1"/>
      <protection hidden="1"/>
    </xf>
    <xf numFmtId="0" fontId="2" fillId="0" borderId="0" xfId="0" applyFont="1" applyAlignment="1" applyProtection="1">
      <alignment vertical="center" wrapText="1"/>
      <protection hidden="1"/>
    </xf>
    <xf numFmtId="0" fontId="2" fillId="2" borderId="0" xfId="0" applyFont="1" applyFill="1" applyAlignment="1" applyProtection="1">
      <alignment horizontal="left" vertical="center" wrapText="1"/>
      <protection hidden="1"/>
    </xf>
    <xf numFmtId="10" fontId="3" fillId="0" borderId="2" xfId="0" applyNumberFormat="1" applyFont="1" applyBorder="1" applyAlignment="1" applyProtection="1">
      <alignment vertical="center" wrapText="1"/>
      <protection hidden="1"/>
    </xf>
    <xf numFmtId="0" fontId="3" fillId="0" borderId="5" xfId="0" applyFont="1" applyBorder="1" applyAlignment="1" applyProtection="1">
      <alignment horizontal="right" vertical="center" wrapText="1"/>
      <protection hidden="1"/>
    </xf>
    <xf numFmtId="164" fontId="3" fillId="0" borderId="5" xfId="0" applyNumberFormat="1" applyFont="1" applyBorder="1" applyAlignment="1" applyProtection="1">
      <alignment vertical="center" wrapText="1"/>
      <protection hidden="1"/>
    </xf>
    <xf numFmtId="0" fontId="2" fillId="0" borderId="3" xfId="0" applyFont="1" applyBorder="1" applyAlignment="1" applyProtection="1">
      <alignment horizontal="center" vertical="center" wrapText="1"/>
      <protection hidden="1"/>
    </xf>
    <xf numFmtId="0" fontId="2" fillId="0" borderId="0" xfId="0" applyFont="1" applyAlignment="1" applyProtection="1">
      <alignment horizontal="center" vertical="center" wrapText="1"/>
      <protection hidden="1"/>
    </xf>
    <xf numFmtId="0" fontId="3" fillId="0" borderId="3" xfId="0" applyFont="1" applyBorder="1" applyAlignment="1" applyProtection="1">
      <alignment horizontal="center" vertical="center" wrapText="1"/>
      <protection hidden="1"/>
    </xf>
    <xf numFmtId="0" fontId="3" fillId="0" borderId="4" xfId="0" applyFont="1" applyBorder="1" applyAlignment="1" applyProtection="1">
      <alignment horizontal="center" vertical="center" wrapText="1"/>
      <protection hidden="1"/>
    </xf>
    <xf numFmtId="0" fontId="3" fillId="0" borderId="5" xfId="0" applyFont="1" applyBorder="1" applyAlignment="1" applyProtection="1">
      <alignment horizontal="center" vertical="center" wrapText="1"/>
      <protection hidden="1"/>
    </xf>
    <xf numFmtId="0" fontId="3" fillId="0" borderId="6" xfId="0" applyFont="1" applyBorder="1" applyAlignment="1" applyProtection="1">
      <alignment horizontal="center" vertical="center" wrapText="1"/>
      <protection hidden="1"/>
    </xf>
    <xf numFmtId="10" fontId="3" fillId="0" borderId="2" xfId="2" applyNumberFormat="1" applyFont="1" applyBorder="1" applyAlignment="1" applyProtection="1">
      <alignment horizontal="right" vertical="center" wrapText="1"/>
      <protection hidden="1"/>
    </xf>
    <xf numFmtId="0" fontId="2" fillId="2" borderId="0" xfId="0" applyFont="1" applyFill="1" applyAlignment="1" applyProtection="1">
      <alignment horizontal="center" vertical="center" wrapText="1"/>
      <protection hidden="1"/>
    </xf>
    <xf numFmtId="10" fontId="3" fillId="0" borderId="5" xfId="2" applyNumberFormat="1" applyFont="1" applyFill="1" applyBorder="1" applyAlignment="1" applyProtection="1">
      <alignment vertical="center" wrapText="1"/>
      <protection hidden="1"/>
    </xf>
    <xf numFmtId="0" fontId="2" fillId="0" borderId="2" xfId="0" applyFont="1" applyBorder="1" applyAlignment="1" applyProtection="1">
      <alignment vertical="center" wrapText="1"/>
      <protection hidden="1"/>
    </xf>
    <xf numFmtId="167" fontId="2" fillId="0" borderId="2" xfId="0" applyNumberFormat="1" applyFont="1" applyBorder="1" applyAlignment="1" applyProtection="1">
      <alignment horizontal="right" vertical="center" wrapText="1"/>
      <protection hidden="1"/>
    </xf>
    <xf numFmtId="0" fontId="3" fillId="0" borderId="0" xfId="0" applyFont="1" applyAlignment="1" applyProtection="1">
      <alignment horizontal="justify" wrapText="1"/>
      <protection hidden="1"/>
    </xf>
    <xf numFmtId="0" fontId="3" fillId="0" borderId="0" xfId="0" applyFont="1" applyAlignment="1" applyProtection="1">
      <alignment horizontal="right" vertical="center" wrapText="1"/>
      <protection hidden="1"/>
    </xf>
    <xf numFmtId="10" fontId="3" fillId="0" borderId="0" xfId="0" applyNumberFormat="1" applyFont="1" applyAlignment="1" applyProtection="1">
      <alignment vertical="center" wrapText="1"/>
      <protection hidden="1"/>
    </xf>
    <xf numFmtId="165" fontId="3" fillId="0" borderId="5" xfId="1" applyNumberFormat="1" applyFont="1" applyBorder="1" applyAlignment="1" applyProtection="1">
      <alignment horizontal="right" vertical="center" wrapText="1"/>
      <protection hidden="1"/>
    </xf>
    <xf numFmtId="1" fontId="3" fillId="0" borderId="2" xfId="1" applyNumberFormat="1" applyFont="1" applyBorder="1" applyAlignment="1" applyProtection="1">
      <alignment horizontal="right" vertical="center" wrapText="1"/>
      <protection hidden="1"/>
    </xf>
    <xf numFmtId="9" fontId="3" fillId="0" borderId="2" xfId="2" applyFont="1" applyBorder="1" applyAlignment="1" applyProtection="1">
      <alignment vertical="center" wrapText="1"/>
      <protection hidden="1"/>
    </xf>
    <xf numFmtId="0" fontId="3" fillId="2" borderId="1" xfId="0" applyFont="1" applyFill="1" applyBorder="1" applyAlignment="1" applyProtection="1">
      <alignment horizontal="center" vertical="center" wrapText="1"/>
      <protection hidden="1"/>
    </xf>
    <xf numFmtId="164" fontId="3" fillId="0" borderId="2" xfId="0" applyNumberFormat="1" applyFont="1" applyBorder="1" applyAlignment="1" applyProtection="1">
      <alignment horizontal="center" vertical="center" wrapText="1"/>
      <protection hidden="1"/>
    </xf>
    <xf numFmtId="164" fontId="3" fillId="0" borderId="5" xfId="0" applyNumberFormat="1" applyFont="1" applyBorder="1" applyAlignment="1" applyProtection="1">
      <alignment horizontal="center" vertical="center" wrapText="1"/>
      <protection hidden="1"/>
    </xf>
    <xf numFmtId="164" fontId="3" fillId="0" borderId="13" xfId="0" applyNumberFormat="1" applyFont="1" applyBorder="1" applyAlignment="1" applyProtection="1">
      <alignment horizontal="center" vertical="center" wrapText="1"/>
      <protection hidden="1"/>
    </xf>
    <xf numFmtId="164" fontId="3" fillId="0" borderId="0" xfId="0" applyNumberFormat="1" applyFont="1" applyAlignment="1" applyProtection="1">
      <alignment horizontal="right" vertical="center" wrapText="1"/>
      <protection hidden="1"/>
    </xf>
    <xf numFmtId="164" fontId="3" fillId="0" borderId="5" xfId="0" applyNumberFormat="1" applyFont="1" applyBorder="1" applyAlignment="1" applyProtection="1">
      <alignment horizontal="right" vertical="center" wrapText="1"/>
      <protection hidden="1"/>
    </xf>
    <xf numFmtId="164" fontId="3" fillId="0" borderId="13" xfId="0" applyNumberFormat="1" applyFont="1" applyBorder="1" applyAlignment="1" applyProtection="1">
      <alignment horizontal="right" vertical="center" wrapText="1"/>
      <protection hidden="1"/>
    </xf>
    <xf numFmtId="4" fontId="3" fillId="0" borderId="2" xfId="0" applyNumberFormat="1" applyFont="1" applyBorder="1" applyAlignment="1" applyProtection="1">
      <alignment horizontal="right" vertical="center" wrapText="1"/>
      <protection hidden="1"/>
    </xf>
    <xf numFmtId="164" fontId="3" fillId="0" borderId="1" xfId="0" applyNumberFormat="1" applyFont="1" applyBorder="1" applyAlignment="1" applyProtection="1">
      <alignment horizontal="center" vertical="center" wrapText="1"/>
      <protection hidden="1"/>
    </xf>
    <xf numFmtId="0" fontId="2" fillId="2" borderId="1" xfId="0" applyFont="1" applyFill="1" applyBorder="1" applyAlignment="1" applyProtection="1">
      <alignment horizontal="center" vertical="center" wrapText="1"/>
      <protection hidden="1"/>
    </xf>
    <xf numFmtId="0" fontId="3" fillId="0" borderId="13" xfId="0" applyFont="1" applyBorder="1" applyAlignment="1" applyProtection="1">
      <alignment vertical="center" wrapText="1"/>
      <protection hidden="1"/>
    </xf>
    <xf numFmtId="0" fontId="3" fillId="0" borderId="2" xfId="0" applyFont="1" applyBorder="1" applyAlignment="1" applyProtection="1">
      <alignment horizontal="justify" vertical="center" wrapText="1"/>
      <protection hidden="1"/>
    </xf>
    <xf numFmtId="0" fontId="2" fillId="2" borderId="2" xfId="0" applyFont="1" applyFill="1" applyBorder="1" applyAlignment="1" applyProtection="1">
      <alignment horizontal="center" vertical="center" wrapText="1"/>
      <protection hidden="1"/>
    </xf>
    <xf numFmtId="164" fontId="3" fillId="0" borderId="0" xfId="0" applyNumberFormat="1" applyFont="1" applyAlignment="1" applyProtection="1">
      <alignment horizontal="center" vertical="center" wrapText="1"/>
      <protection hidden="1"/>
    </xf>
    <xf numFmtId="0" fontId="2" fillId="0" borderId="1" xfId="0" applyFont="1" applyBorder="1" applyAlignment="1" applyProtection="1">
      <alignment horizontal="center" vertical="center" wrapText="1"/>
      <protection hidden="1"/>
    </xf>
    <xf numFmtId="0" fontId="2" fillId="4" borderId="0" xfId="0" applyFont="1" applyFill="1" applyAlignment="1" applyProtection="1">
      <alignment vertical="center" wrapText="1"/>
      <protection hidden="1"/>
    </xf>
    <xf numFmtId="9" fontId="3" fillId="0" borderId="5" xfId="2" applyFont="1" applyBorder="1" applyAlignment="1" applyProtection="1">
      <alignment horizontal="right" vertical="center" wrapText="1"/>
      <protection hidden="1"/>
    </xf>
    <xf numFmtId="0" fontId="3" fillId="0" borderId="0" xfId="0" applyFont="1" applyAlignment="1" applyProtection="1">
      <alignment horizontal="left" vertical="center" wrapText="1"/>
      <protection hidden="1"/>
    </xf>
    <xf numFmtId="166" fontId="3" fillId="0" borderId="5" xfId="0" applyNumberFormat="1" applyFont="1" applyBorder="1" applyAlignment="1" applyProtection="1">
      <alignment horizontal="right" vertical="center" wrapText="1"/>
      <protection hidden="1"/>
    </xf>
    <xf numFmtId="164" fontId="2" fillId="0" borderId="2" xfId="0" applyNumberFormat="1" applyFont="1" applyBorder="1" applyAlignment="1" applyProtection="1">
      <alignment horizontal="center" vertical="center" wrapText="1"/>
      <protection hidden="1"/>
    </xf>
    <xf numFmtId="0" fontId="2" fillId="0" borderId="2" xfId="0" applyFont="1" applyBorder="1" applyAlignment="1" applyProtection="1">
      <alignment horizontal="center" vertical="center" wrapText="1"/>
      <protection hidden="1"/>
    </xf>
    <xf numFmtId="9" fontId="3" fillId="0" borderId="3" xfId="2" applyFont="1" applyFill="1" applyBorder="1" applyAlignment="1" applyProtection="1">
      <alignment horizontal="center" vertical="center" wrapText="1"/>
      <protection hidden="1"/>
    </xf>
    <xf numFmtId="1" fontId="3" fillId="0" borderId="5" xfId="1" applyNumberFormat="1" applyFont="1" applyBorder="1" applyAlignment="1" applyProtection="1">
      <alignment horizontal="right" vertical="center" wrapText="1"/>
      <protection hidden="1"/>
    </xf>
    <xf numFmtId="10" fontId="3" fillId="0" borderId="2" xfId="2" applyNumberFormat="1" applyFont="1" applyFill="1" applyBorder="1" applyAlignment="1" applyProtection="1">
      <alignment horizontal="right" vertical="center" wrapText="1"/>
      <protection hidden="1"/>
    </xf>
    <xf numFmtId="10" fontId="3" fillId="0" borderId="5" xfId="0" applyNumberFormat="1" applyFont="1" applyBorder="1" applyAlignment="1" applyProtection="1">
      <alignment vertical="center" wrapText="1"/>
      <protection hidden="1"/>
    </xf>
    <xf numFmtId="1" fontId="3" fillId="0" borderId="2" xfId="1" applyNumberFormat="1" applyFont="1" applyBorder="1" applyAlignment="1" applyProtection="1">
      <alignment vertical="center" wrapText="1"/>
      <protection hidden="1"/>
    </xf>
    <xf numFmtId="10" fontId="3" fillId="0" borderId="5" xfId="2" applyNumberFormat="1" applyFont="1" applyBorder="1" applyAlignment="1" applyProtection="1">
      <alignment vertical="center" wrapText="1"/>
      <protection hidden="1"/>
    </xf>
    <xf numFmtId="0" fontId="5" fillId="0" borderId="0" xfId="0" applyFont="1" applyAlignment="1" applyProtection="1">
      <alignment horizontal="center" vertical="center"/>
      <protection locked="0"/>
    </xf>
    <xf numFmtId="0" fontId="5" fillId="0" borderId="0" xfId="0" applyFont="1" applyAlignment="1" applyProtection="1">
      <alignment horizontal="center" vertical="center"/>
      <protection hidden="1"/>
    </xf>
    <xf numFmtId="168" fontId="2" fillId="4" borderId="10" xfId="0" applyNumberFormat="1" applyFont="1" applyFill="1" applyBorder="1" applyAlignment="1" applyProtection="1">
      <alignment horizontal="left" vertical="center"/>
      <protection hidden="1"/>
    </xf>
    <xf numFmtId="168" fontId="2" fillId="4" borderId="7" xfId="0" applyNumberFormat="1" applyFont="1" applyFill="1" applyBorder="1" applyAlignment="1" applyProtection="1">
      <alignment horizontal="left" vertical="center"/>
      <protection hidden="1"/>
    </xf>
    <xf numFmtId="168" fontId="2" fillId="4" borderId="11" xfId="0" applyNumberFormat="1" applyFont="1" applyFill="1" applyBorder="1" applyAlignment="1" applyProtection="1">
      <alignment horizontal="left" vertical="center"/>
      <protection hidden="1"/>
    </xf>
    <xf numFmtId="0" fontId="0" fillId="0" borderId="3" xfId="0" applyBorder="1" applyAlignment="1" applyProtection="1">
      <alignment vertical="center"/>
      <protection hidden="1"/>
    </xf>
    <xf numFmtId="0" fontId="0" fillId="0" borderId="4" xfId="0" applyBorder="1" applyAlignment="1" applyProtection="1">
      <alignment vertical="center"/>
      <protection hidden="1"/>
    </xf>
    <xf numFmtId="0" fontId="0" fillId="0" borderId="5" xfId="0" applyBorder="1" applyAlignment="1" applyProtection="1">
      <alignment vertical="center"/>
      <protection hidden="1"/>
    </xf>
    <xf numFmtId="0" fontId="0" fillId="0" borderId="6" xfId="0" applyBorder="1" applyAlignment="1" applyProtection="1">
      <alignment vertical="center"/>
      <protection hidden="1"/>
    </xf>
    <xf numFmtId="0" fontId="0" fillId="0" borderId="3" xfId="0" applyBorder="1" applyAlignment="1" applyProtection="1">
      <alignment vertical="center" shrinkToFit="1"/>
      <protection hidden="1"/>
    </xf>
    <xf numFmtId="3" fontId="0" fillId="0" borderId="3" xfId="0" applyNumberFormat="1" applyBorder="1" applyAlignment="1" applyProtection="1">
      <alignment vertical="center"/>
      <protection hidden="1"/>
    </xf>
    <xf numFmtId="0" fontId="0" fillId="0" borderId="4" xfId="0" applyBorder="1" applyProtection="1">
      <protection hidden="1"/>
    </xf>
    <xf numFmtId="0" fontId="0" fillId="0" borderId="5" xfId="0" applyBorder="1" applyProtection="1">
      <protection hidden="1"/>
    </xf>
    <xf numFmtId="0" fontId="0" fillId="0" borderId="6" xfId="0" applyBorder="1" applyProtection="1">
      <protection hidden="1"/>
    </xf>
    <xf numFmtId="0" fontId="0" fillId="0" borderId="3" xfId="0" applyBorder="1" applyProtection="1">
      <protection hidden="1"/>
    </xf>
    <xf numFmtId="0" fontId="4" fillId="0" borderId="3" xfId="0" applyFont="1" applyBorder="1" applyProtection="1">
      <protection hidden="1"/>
    </xf>
    <xf numFmtId="0" fontId="2" fillId="0" borderId="0" xfId="0" applyFont="1" applyAlignment="1" applyProtection="1">
      <alignment vertical="center"/>
      <protection hidden="1"/>
    </xf>
    <xf numFmtId="168" fontId="2" fillId="4" borderId="8" xfId="0" applyNumberFormat="1" applyFont="1" applyFill="1" applyBorder="1" applyAlignment="1" applyProtection="1">
      <alignment horizontal="left" vertical="center"/>
      <protection hidden="1"/>
    </xf>
    <xf numFmtId="168" fontId="2" fillId="4" borderId="0" xfId="0" applyNumberFormat="1" applyFont="1" applyFill="1" applyAlignment="1" applyProtection="1">
      <alignment horizontal="left" vertical="center"/>
      <protection hidden="1"/>
    </xf>
    <xf numFmtId="168" fontId="2" fillId="4" borderId="9" xfId="0" applyNumberFormat="1" applyFont="1" applyFill="1" applyBorder="1" applyAlignment="1" applyProtection="1">
      <alignment horizontal="left" vertical="center"/>
      <protection hidden="1"/>
    </xf>
    <xf numFmtId="0" fontId="4" fillId="0" borderId="4" xfId="0" applyFont="1" applyBorder="1" applyProtection="1">
      <protection hidden="1"/>
    </xf>
    <xf numFmtId="0" fontId="4" fillId="0" borderId="5" xfId="0" applyFont="1" applyBorder="1" applyProtection="1">
      <protection hidden="1"/>
    </xf>
    <xf numFmtId="0" fontId="4" fillId="0" borderId="6" xfId="0" applyFont="1" applyBorder="1" applyProtection="1">
      <protection hidden="1"/>
    </xf>
    <xf numFmtId="0" fontId="2" fillId="0" borderId="4" xfId="0" applyFont="1" applyBorder="1" applyAlignment="1" applyProtection="1">
      <alignment vertical="center" wrapText="1"/>
      <protection hidden="1"/>
    </xf>
    <xf numFmtId="0" fontId="2" fillId="0" borderId="5" xfId="0" applyFont="1" applyBorder="1" applyAlignment="1" applyProtection="1">
      <alignment vertical="center" wrapText="1"/>
      <protection hidden="1"/>
    </xf>
    <xf numFmtId="0" fontId="2" fillId="0" borderId="3" xfId="0" applyFont="1" applyBorder="1" applyAlignment="1" applyProtection="1">
      <alignment vertical="center" wrapText="1"/>
      <protection hidden="1"/>
    </xf>
    <xf numFmtId="0" fontId="3" fillId="0" borderId="0" xfId="0" applyFont="1" applyAlignment="1" applyProtection="1">
      <alignment vertical="center"/>
      <protection hidden="1"/>
    </xf>
    <xf numFmtId="0" fontId="0" fillId="0" borderId="17" xfId="0" applyBorder="1" applyAlignment="1" applyProtection="1">
      <alignment vertical="center"/>
      <protection hidden="1"/>
    </xf>
    <xf numFmtId="0" fontId="0" fillId="0" borderId="18" xfId="0" applyBorder="1" applyAlignment="1" applyProtection="1">
      <alignment vertical="center"/>
      <protection hidden="1"/>
    </xf>
    <xf numFmtId="0" fontId="0" fillId="0" borderId="19" xfId="0" applyBorder="1" applyAlignment="1" applyProtection="1">
      <alignment vertical="center"/>
      <protection hidden="1"/>
    </xf>
    <xf numFmtId="0" fontId="0" fillId="0" borderId="21" xfId="0" applyBorder="1" applyAlignment="1" applyProtection="1">
      <alignment vertical="center"/>
      <protection hidden="1"/>
    </xf>
    <xf numFmtId="0" fontId="0" fillId="0" borderId="20" xfId="0" applyBorder="1" applyAlignment="1" applyProtection="1">
      <alignment vertical="center"/>
      <protection hidden="1"/>
    </xf>
    <xf numFmtId="0" fontId="0" fillId="0" borderId="22" xfId="0" applyBorder="1" applyAlignment="1" applyProtection="1">
      <alignment vertical="center"/>
      <protection hidden="1"/>
    </xf>
    <xf numFmtId="0" fontId="0" fillId="0" borderId="0" xfId="0" applyProtection="1">
      <protection hidden="1"/>
    </xf>
    <xf numFmtId="0" fontId="0" fillId="0" borderId="2" xfId="0" applyBorder="1" applyProtection="1">
      <protection hidden="1"/>
    </xf>
    <xf numFmtId="0" fontId="0" fillId="0" borderId="17" xfId="0" applyBorder="1" applyProtection="1">
      <protection hidden="1"/>
    </xf>
    <xf numFmtId="0" fontId="0" fillId="0" borderId="18" xfId="0" applyBorder="1" applyProtection="1">
      <protection hidden="1"/>
    </xf>
    <xf numFmtId="0" fontId="0" fillId="0" borderId="19" xfId="0" applyBorder="1" applyProtection="1">
      <protection hidden="1"/>
    </xf>
    <xf numFmtId="20" fontId="0" fillId="0" borderId="21" xfId="0" applyNumberFormat="1" applyBorder="1" applyProtection="1">
      <protection hidden="1"/>
    </xf>
    <xf numFmtId="20" fontId="0" fillId="0" borderId="20" xfId="0" applyNumberFormat="1" applyBorder="1" applyProtection="1">
      <protection hidden="1"/>
    </xf>
    <xf numFmtId="20" fontId="0" fillId="0" borderId="22" xfId="0" applyNumberFormat="1" applyBorder="1" applyProtection="1">
      <protection hidden="1"/>
    </xf>
    <xf numFmtId="0" fontId="3" fillId="0" borderId="4" xfId="0" applyFont="1" applyFill="1" applyBorder="1" applyAlignment="1" applyProtection="1">
      <alignment horizontal="center" vertical="center" wrapText="1"/>
      <protection hidden="1"/>
    </xf>
    <xf numFmtId="0" fontId="3" fillId="0" borderId="5" xfId="0" applyFont="1" applyFill="1" applyBorder="1" applyAlignment="1" applyProtection="1">
      <alignment horizontal="center" vertical="center" wrapText="1"/>
      <protection hidden="1"/>
    </xf>
    <xf numFmtId="0" fontId="3" fillId="0" borderId="6" xfId="0" applyFont="1" applyFill="1" applyBorder="1" applyAlignment="1" applyProtection="1">
      <alignment horizontal="center" vertical="center" wrapText="1"/>
      <protection hidden="1"/>
    </xf>
  </cellXfs>
  <cellStyles count="3">
    <cellStyle name="Normal" xfId="0" builtinId="0"/>
    <cellStyle name="Porcentagem" xfId="2" builtinId="5"/>
    <cellStyle name="Vírgula" xfId="1" builtinId="3"/>
  </cellStyles>
  <dxfs count="11">
    <dxf>
      <fill>
        <patternFill>
          <bgColor rgb="FFFF0000"/>
        </patternFill>
      </fill>
    </dxf>
    <dxf>
      <fill>
        <patternFill>
          <bgColor rgb="FFFF0000"/>
        </patternFill>
      </fill>
    </dxf>
    <dxf>
      <fill>
        <patternFill>
          <bgColor rgb="FFFFFF00"/>
        </patternFill>
      </fill>
    </dxf>
    <dxf>
      <fill>
        <patternFill>
          <bgColor rgb="FFFFFF00"/>
        </patternFill>
      </fill>
    </dxf>
    <dxf>
      <fill>
        <patternFill>
          <bgColor theme="3" tint="0.749961851863155"/>
        </patternFill>
      </fill>
    </dxf>
    <dxf>
      <fill>
        <patternFill>
          <bgColor rgb="FFFFFF00"/>
        </patternFill>
      </fill>
    </dxf>
    <dxf>
      <fill>
        <patternFill>
          <bgColor theme="3" tint="0.749961851863155"/>
        </patternFill>
      </fill>
    </dxf>
    <dxf>
      <fill>
        <patternFill>
          <bgColor rgb="FFFFFF00"/>
        </patternFill>
      </fill>
    </dxf>
    <dxf>
      <fill>
        <patternFill>
          <bgColor theme="3" tint="0.749961851863155"/>
        </patternFill>
      </fill>
    </dxf>
    <dxf>
      <font>
        <color auto="1"/>
      </font>
      <fill>
        <patternFill>
          <bgColor rgb="FFFFFF00"/>
        </patternFill>
      </fill>
    </dxf>
    <dxf>
      <fill>
        <patternFill>
          <bgColor rgb="FFFFFF00"/>
        </patternFill>
      </fill>
    </dxf>
  </dxfs>
  <tableStyles count="0" defaultTableStyle="TableStyleMedium2" defaultPivotStyle="PivotStyleLight16"/>
  <colors>
    <mruColors>
      <color rgb="FF213A8F"/>
      <color rgb="FFB8C5EE"/>
      <color rgb="FFE52621"/>
      <color rgb="FFFFFFFF"/>
      <color rgb="FF010101"/>
      <color rgb="FFB9CFD9"/>
      <color rgb="FF156082"/>
      <color rgb="FF5B9BD5"/>
      <color rgb="FF99ACE7"/>
      <color rgb="FFCEDC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pt-BR" sz="1000" b="1"/>
              <a:t>Dispersão da amostra (critério Arley)</a:t>
            </a:r>
          </a:p>
        </c:rich>
      </c:tx>
      <c:layout>
        <c:manualLayout>
          <c:xMode val="edge"/>
          <c:yMode val="edge"/>
          <c:x val="0.37220625000000002"/>
          <c:y val="2.8222222222222221E-2"/>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pt-BR"/>
        </a:p>
      </c:txPr>
    </c:title>
    <c:autoTitleDeleted val="0"/>
    <c:plotArea>
      <c:layout/>
      <c:lineChart>
        <c:grouping val="standard"/>
        <c:varyColors val="0"/>
        <c:ser>
          <c:idx val="1"/>
          <c:order val="1"/>
          <c:tx>
            <c:strRef>
              <c:f>TERRENO!$Y$257</c:f>
              <c:strCache>
                <c:ptCount val="1"/>
                <c:pt idx="0">
                  <c:v>Média</c:v>
                </c:pt>
              </c:strCache>
            </c:strRef>
          </c:tx>
          <c:spPr>
            <a:ln w="19050" cap="sq">
              <a:solidFill>
                <a:schemeClr val="tx1">
                  <a:lumMod val="75000"/>
                  <a:lumOff val="25000"/>
                </a:schemeClr>
              </a:solidFill>
              <a:prstDash val="dash"/>
              <a:round/>
            </a:ln>
            <a:effectLst/>
          </c:spPr>
          <c:marker>
            <c:symbol val="none"/>
          </c:marker>
          <c:val>
            <c:numRef>
              <c:f>TERRENO!$Y$258:$Y$260</c:f>
              <c:numCache>
                <c:formatCode>#,##0.00_ ;[Red]\-#,##0.00\ </c:formatCode>
                <c:ptCount val="3"/>
                <c:pt idx="0">
                  <c:v>924.52380952380963</c:v>
                </c:pt>
                <c:pt idx="1">
                  <c:v>924.52380952380963</c:v>
                </c:pt>
                <c:pt idx="2">
                  <c:v>924.52380952380963</c:v>
                </c:pt>
              </c:numCache>
            </c:numRef>
          </c:val>
          <c:smooth val="0"/>
          <c:extLst>
            <c:ext xmlns:c16="http://schemas.microsoft.com/office/drawing/2014/chart" uri="{C3380CC4-5D6E-409C-BE32-E72D297353CC}">
              <c16:uniqueId val="{00000000-1443-4631-873E-3E5C214F64BD}"/>
            </c:ext>
          </c:extLst>
        </c:ser>
        <c:ser>
          <c:idx val="3"/>
          <c:order val="2"/>
          <c:tx>
            <c:strRef>
              <c:f>TERRENO!$W$257</c:f>
              <c:strCache>
                <c:ptCount val="1"/>
                <c:pt idx="0">
                  <c:v>Limite inferior</c:v>
                </c:pt>
              </c:strCache>
            </c:strRef>
          </c:tx>
          <c:spPr>
            <a:ln w="12700" cap="sq">
              <a:solidFill>
                <a:srgbClr val="FF0000"/>
              </a:solidFill>
              <a:round/>
            </a:ln>
            <a:effectLst/>
          </c:spPr>
          <c:marker>
            <c:symbol val="none"/>
          </c:marker>
          <c:val>
            <c:numRef>
              <c:f>TERRENO!$W$258:$W$260</c:f>
              <c:numCache>
                <c:formatCode>#,##0.00_ ;[Red]\-#,##0.00\ </c:formatCode>
                <c:ptCount val="3"/>
                <c:pt idx="0">
                  <c:v>77.160271518496529</c:v>
                </c:pt>
                <c:pt idx="1">
                  <c:v>77.160271518496529</c:v>
                </c:pt>
                <c:pt idx="2">
                  <c:v>77.160271518496529</c:v>
                </c:pt>
              </c:numCache>
            </c:numRef>
          </c:val>
          <c:smooth val="0"/>
          <c:extLst>
            <c:ext xmlns:c16="http://schemas.microsoft.com/office/drawing/2014/chart" uri="{C3380CC4-5D6E-409C-BE32-E72D297353CC}">
              <c16:uniqueId val="{00000002-1443-4631-873E-3E5C214F64BD}"/>
            </c:ext>
          </c:extLst>
        </c:ser>
        <c:ser>
          <c:idx val="2"/>
          <c:order val="3"/>
          <c:tx>
            <c:strRef>
              <c:f>TERRENO!$X$257</c:f>
              <c:strCache>
                <c:ptCount val="1"/>
                <c:pt idx="0">
                  <c:v>Limite superior</c:v>
                </c:pt>
              </c:strCache>
            </c:strRef>
          </c:tx>
          <c:spPr>
            <a:ln w="12700" cap="sq">
              <a:solidFill>
                <a:schemeClr val="tx2">
                  <a:lumMod val="50000"/>
                  <a:lumOff val="50000"/>
                </a:schemeClr>
              </a:solidFill>
              <a:round/>
            </a:ln>
            <a:effectLst/>
          </c:spPr>
          <c:marker>
            <c:symbol val="none"/>
          </c:marker>
          <c:val>
            <c:numRef>
              <c:f>TERRENO!$X$258:$X$260</c:f>
              <c:numCache>
                <c:formatCode>#,##0.00_ ;[Red]\-#,##0.00\ </c:formatCode>
                <c:ptCount val="3"/>
                <c:pt idx="0">
                  <c:v>1771.8873475291227</c:v>
                </c:pt>
                <c:pt idx="1">
                  <c:v>1771.8873475291227</c:v>
                </c:pt>
                <c:pt idx="2">
                  <c:v>1771.8873475291227</c:v>
                </c:pt>
              </c:numCache>
            </c:numRef>
          </c:val>
          <c:smooth val="0"/>
          <c:extLst>
            <c:ext xmlns:c16="http://schemas.microsoft.com/office/drawing/2014/chart" uri="{C3380CC4-5D6E-409C-BE32-E72D297353CC}">
              <c16:uniqueId val="{00000001-1443-4631-873E-3E5C214F64BD}"/>
            </c:ext>
          </c:extLst>
        </c:ser>
        <c:dLbls>
          <c:showLegendKey val="0"/>
          <c:showVal val="0"/>
          <c:showCatName val="0"/>
          <c:showSerName val="0"/>
          <c:showPercent val="0"/>
          <c:showBubbleSize val="0"/>
        </c:dLbls>
        <c:marker val="1"/>
        <c:smooth val="0"/>
        <c:axId val="417256671"/>
        <c:axId val="417258591"/>
      </c:lineChart>
      <c:scatterChart>
        <c:scatterStyle val="lineMarker"/>
        <c:varyColors val="0"/>
        <c:ser>
          <c:idx val="0"/>
          <c:order val="0"/>
          <c:tx>
            <c:strRef>
              <c:f>TERRENO!$B$237</c:f>
              <c:strCache>
                <c:ptCount val="1"/>
                <c:pt idx="0">
                  <c:v>Valor unitário homogeneizado</c:v>
                </c:pt>
              </c:strCache>
            </c:strRef>
          </c:tx>
          <c:spPr>
            <a:ln w="25400" cap="rnd">
              <a:noFill/>
              <a:round/>
            </a:ln>
            <a:effectLst/>
          </c:spPr>
          <c:marker>
            <c:symbol val="diamond"/>
            <c:size val="6"/>
            <c:spPr>
              <a:solidFill>
                <a:schemeClr val="tx1"/>
              </a:solidFill>
              <a:ln w="9525">
                <a:noFill/>
              </a:ln>
              <a:effectLst/>
            </c:spPr>
          </c:marker>
          <c:yVal>
            <c:numRef>
              <c:f>TERRENO!$B$238:$B$240</c:f>
              <c:numCache>
                <c:formatCode>#,##0.00_ ;[Red]\-#,##0.00\ </c:formatCode>
                <c:ptCount val="3"/>
                <c:pt idx="0">
                  <c:v>1625.0000000000002</c:v>
                </c:pt>
                <c:pt idx="1">
                  <c:v>578.57142857142867</c:v>
                </c:pt>
                <c:pt idx="2">
                  <c:v>570</c:v>
                </c:pt>
              </c:numCache>
            </c:numRef>
          </c:yVal>
          <c:smooth val="0"/>
          <c:extLst>
            <c:ext xmlns:c16="http://schemas.microsoft.com/office/drawing/2014/chart" uri="{C3380CC4-5D6E-409C-BE32-E72D297353CC}">
              <c16:uniqueId val="{00000003-1443-4631-873E-3E5C214F64BD}"/>
            </c:ext>
          </c:extLst>
        </c:ser>
        <c:dLbls>
          <c:showLegendKey val="0"/>
          <c:showVal val="0"/>
          <c:showCatName val="0"/>
          <c:showSerName val="0"/>
          <c:showPercent val="0"/>
          <c:showBubbleSize val="0"/>
        </c:dLbls>
        <c:axId val="417256671"/>
        <c:axId val="417258591"/>
      </c:scatterChart>
      <c:catAx>
        <c:axId val="417256671"/>
        <c:scaling>
          <c:orientation val="minMax"/>
        </c:scaling>
        <c:delete val="0"/>
        <c:axPos val="b"/>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417258591"/>
        <c:crosses val="autoZero"/>
        <c:auto val="1"/>
        <c:lblAlgn val="ctr"/>
        <c:lblOffset val="100"/>
        <c:noMultiLvlLbl val="0"/>
      </c:catAx>
      <c:valAx>
        <c:axId val="417258591"/>
        <c:scaling>
          <c:orientation val="minMax"/>
        </c:scaling>
        <c:delete val="0"/>
        <c:axPos val="l"/>
        <c:numFmt formatCode="#,##0_ ;[Red]\-#,##0\ " sourceLinked="0"/>
        <c:majorTickMark val="none"/>
        <c:minorTickMark val="none"/>
        <c:tickLblPos val="nextTo"/>
        <c:spPr>
          <a:noFill/>
          <a:ln w="12700">
            <a:solidFill>
              <a:schemeClr val="bg1">
                <a:lumMod val="75000"/>
              </a:schemeClr>
            </a:solidFill>
            <a:tailEnd type="triangle"/>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417256671"/>
        <c:crosses val="autoZero"/>
        <c:crossBetween val="between"/>
        <c:majorUnit val="200"/>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noFill/>
      <a:round/>
    </a:ln>
    <a:effectLst/>
  </c:spPr>
  <c:txPr>
    <a:bodyPr/>
    <a:lstStyle/>
    <a:p>
      <a:pPr>
        <a:defRPr sz="7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pt-BR" sz="1000" b="1"/>
              <a:t>Dispersão da amostra (critério Chauvenet)</a:t>
            </a:r>
          </a:p>
        </c:rich>
      </c:tx>
      <c:layout>
        <c:manualLayout>
          <c:xMode val="edge"/>
          <c:yMode val="edge"/>
          <c:x val="0.37220625000000002"/>
          <c:y val="2.8222222222222221E-2"/>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pt-BR"/>
        </a:p>
      </c:txPr>
    </c:title>
    <c:autoTitleDeleted val="0"/>
    <c:plotArea>
      <c:layout/>
      <c:lineChart>
        <c:grouping val="standard"/>
        <c:varyColors val="0"/>
        <c:ser>
          <c:idx val="2"/>
          <c:order val="1"/>
          <c:tx>
            <c:strRef>
              <c:f>TERRENO!$Y$218</c:f>
              <c:strCache>
                <c:ptCount val="1"/>
                <c:pt idx="0">
                  <c:v>Média</c:v>
                </c:pt>
              </c:strCache>
            </c:strRef>
          </c:tx>
          <c:spPr>
            <a:ln w="19050" cap="rnd">
              <a:solidFill>
                <a:schemeClr val="tx1">
                  <a:lumMod val="65000"/>
                  <a:lumOff val="35000"/>
                </a:schemeClr>
              </a:solidFill>
              <a:prstDash val="dash"/>
              <a:round/>
            </a:ln>
            <a:effectLst/>
          </c:spPr>
          <c:marker>
            <c:symbol val="none"/>
          </c:marker>
          <c:val>
            <c:numRef>
              <c:f>TERRENO!$Y$219:$Y$221</c:f>
              <c:numCache>
                <c:formatCode>#,##0.00_ ;[Red]\-#,##0.00\ </c:formatCode>
                <c:ptCount val="3"/>
                <c:pt idx="0">
                  <c:v>924.52380952380963</c:v>
                </c:pt>
                <c:pt idx="1">
                  <c:v>924.52380952380963</c:v>
                </c:pt>
                <c:pt idx="2">
                  <c:v>924.52380952380963</c:v>
                </c:pt>
              </c:numCache>
            </c:numRef>
          </c:val>
          <c:smooth val="0"/>
          <c:extLst>
            <c:ext xmlns:c16="http://schemas.microsoft.com/office/drawing/2014/chart" uri="{C3380CC4-5D6E-409C-BE32-E72D297353CC}">
              <c16:uniqueId val="{00000000-9EAB-4EFA-A35A-0D72ED0D5B29}"/>
            </c:ext>
          </c:extLst>
        </c:ser>
        <c:ser>
          <c:idx val="1"/>
          <c:order val="2"/>
          <c:tx>
            <c:strRef>
              <c:f>TERRENO!$W$218</c:f>
              <c:strCache>
                <c:ptCount val="1"/>
                <c:pt idx="0">
                  <c:v>Limite inferior</c:v>
                </c:pt>
              </c:strCache>
            </c:strRef>
          </c:tx>
          <c:spPr>
            <a:ln w="12700" cap="sq">
              <a:solidFill>
                <a:srgbClr val="FF0000"/>
              </a:solidFill>
              <a:round/>
            </a:ln>
            <a:effectLst/>
          </c:spPr>
          <c:marker>
            <c:symbol val="none"/>
          </c:marker>
          <c:val>
            <c:numRef>
              <c:f>TERRENO!$W$219:$W$221</c:f>
              <c:numCache>
                <c:formatCode>#,##0.00_ ;[Red]\-#,##0.00\ </c:formatCode>
                <c:ptCount val="3"/>
                <c:pt idx="0">
                  <c:v>85.53690255358083</c:v>
                </c:pt>
                <c:pt idx="1">
                  <c:v>85.53690255358083</c:v>
                </c:pt>
                <c:pt idx="2">
                  <c:v>85.53690255358083</c:v>
                </c:pt>
              </c:numCache>
            </c:numRef>
          </c:val>
          <c:smooth val="0"/>
          <c:extLst>
            <c:ext xmlns:c16="http://schemas.microsoft.com/office/drawing/2014/chart" uri="{C3380CC4-5D6E-409C-BE32-E72D297353CC}">
              <c16:uniqueId val="{00000001-9EAB-4EFA-A35A-0D72ED0D5B29}"/>
            </c:ext>
          </c:extLst>
        </c:ser>
        <c:ser>
          <c:idx val="3"/>
          <c:order val="3"/>
          <c:tx>
            <c:strRef>
              <c:f>TERRENO!$X$218</c:f>
              <c:strCache>
                <c:ptCount val="1"/>
                <c:pt idx="0">
                  <c:v>Limite superior</c:v>
                </c:pt>
              </c:strCache>
            </c:strRef>
          </c:tx>
          <c:spPr>
            <a:ln w="12700" cap="sq">
              <a:solidFill>
                <a:schemeClr val="tx2">
                  <a:lumMod val="50000"/>
                  <a:lumOff val="50000"/>
                </a:schemeClr>
              </a:solidFill>
              <a:prstDash val="solid"/>
              <a:round/>
            </a:ln>
            <a:effectLst/>
          </c:spPr>
          <c:marker>
            <c:symbol val="none"/>
          </c:marker>
          <c:val>
            <c:numRef>
              <c:f>TERRENO!$X$219:$X$221</c:f>
              <c:numCache>
                <c:formatCode>#,##0.00_ ;[Red]\-#,##0.00\ </c:formatCode>
                <c:ptCount val="3"/>
                <c:pt idx="0">
                  <c:v>1763.5107164940384</c:v>
                </c:pt>
                <c:pt idx="1">
                  <c:v>1763.5107164940384</c:v>
                </c:pt>
                <c:pt idx="2">
                  <c:v>1763.5107164940384</c:v>
                </c:pt>
              </c:numCache>
            </c:numRef>
          </c:val>
          <c:smooth val="0"/>
          <c:extLst>
            <c:ext xmlns:c16="http://schemas.microsoft.com/office/drawing/2014/chart" uri="{C3380CC4-5D6E-409C-BE32-E72D297353CC}">
              <c16:uniqueId val="{00000002-9EAB-4EFA-A35A-0D72ED0D5B29}"/>
            </c:ext>
          </c:extLst>
        </c:ser>
        <c:dLbls>
          <c:showLegendKey val="0"/>
          <c:showVal val="0"/>
          <c:showCatName val="0"/>
          <c:showSerName val="0"/>
          <c:showPercent val="0"/>
          <c:showBubbleSize val="0"/>
        </c:dLbls>
        <c:marker val="1"/>
        <c:smooth val="0"/>
        <c:axId val="417256671"/>
        <c:axId val="417258591"/>
      </c:lineChart>
      <c:scatterChart>
        <c:scatterStyle val="lineMarker"/>
        <c:varyColors val="0"/>
        <c:ser>
          <c:idx val="0"/>
          <c:order val="0"/>
          <c:tx>
            <c:strRef>
              <c:f>TERRENO!$B$201</c:f>
              <c:strCache>
                <c:ptCount val="1"/>
                <c:pt idx="0">
                  <c:v>Valor unitário homogeneizado</c:v>
                </c:pt>
              </c:strCache>
            </c:strRef>
          </c:tx>
          <c:spPr>
            <a:ln w="25400" cap="rnd">
              <a:noFill/>
              <a:round/>
            </a:ln>
            <a:effectLst/>
          </c:spPr>
          <c:marker>
            <c:symbol val="diamond"/>
            <c:size val="6"/>
            <c:spPr>
              <a:solidFill>
                <a:schemeClr val="tx1"/>
              </a:solidFill>
              <a:ln w="9525">
                <a:noFill/>
              </a:ln>
              <a:effectLst/>
            </c:spPr>
          </c:marker>
          <c:yVal>
            <c:numRef>
              <c:f>TERRENO!$B$202:$B$204</c:f>
              <c:numCache>
                <c:formatCode>#,##0.00_ ;[Red]\-#,##0.00\ </c:formatCode>
                <c:ptCount val="3"/>
                <c:pt idx="0">
                  <c:v>1625.0000000000002</c:v>
                </c:pt>
                <c:pt idx="1">
                  <c:v>578.57142857142867</c:v>
                </c:pt>
                <c:pt idx="2">
                  <c:v>570</c:v>
                </c:pt>
              </c:numCache>
            </c:numRef>
          </c:yVal>
          <c:smooth val="0"/>
          <c:extLst>
            <c:ext xmlns:c16="http://schemas.microsoft.com/office/drawing/2014/chart" uri="{C3380CC4-5D6E-409C-BE32-E72D297353CC}">
              <c16:uniqueId val="{00000003-9EAB-4EFA-A35A-0D72ED0D5B29}"/>
            </c:ext>
          </c:extLst>
        </c:ser>
        <c:dLbls>
          <c:showLegendKey val="0"/>
          <c:showVal val="0"/>
          <c:showCatName val="0"/>
          <c:showSerName val="0"/>
          <c:showPercent val="0"/>
          <c:showBubbleSize val="0"/>
        </c:dLbls>
        <c:axId val="417256671"/>
        <c:axId val="417258591"/>
      </c:scatterChart>
      <c:catAx>
        <c:axId val="417256671"/>
        <c:scaling>
          <c:orientation val="minMax"/>
        </c:scaling>
        <c:delete val="0"/>
        <c:axPos val="b"/>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417258591"/>
        <c:crosses val="autoZero"/>
        <c:auto val="1"/>
        <c:lblAlgn val="ctr"/>
        <c:lblOffset val="100"/>
        <c:noMultiLvlLbl val="0"/>
      </c:catAx>
      <c:valAx>
        <c:axId val="417258591"/>
        <c:scaling>
          <c:orientation val="minMax"/>
        </c:scaling>
        <c:delete val="0"/>
        <c:axPos val="l"/>
        <c:numFmt formatCode="#,##0_ ;[Red]\-#,##0\ " sourceLinked="0"/>
        <c:majorTickMark val="none"/>
        <c:minorTickMark val="none"/>
        <c:tickLblPos val="nextTo"/>
        <c:spPr>
          <a:noFill/>
          <a:ln w="12700">
            <a:solidFill>
              <a:schemeClr val="bg1">
                <a:lumMod val="75000"/>
              </a:schemeClr>
            </a:solidFill>
            <a:tailEnd type="triangle"/>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4172566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noFill/>
      <a:round/>
    </a:ln>
    <a:effectLst/>
  </c:spPr>
  <c:txPr>
    <a:bodyPr/>
    <a:lstStyle/>
    <a:p>
      <a:pPr>
        <a:defRPr sz="8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pt-BR" sz="1000" b="1"/>
              <a:t>Dispersão da amostra (intervalo em torno da média)</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pt-BR"/>
        </a:p>
      </c:txPr>
    </c:title>
    <c:autoTitleDeleted val="0"/>
    <c:plotArea>
      <c:layout/>
      <c:lineChart>
        <c:grouping val="standard"/>
        <c:varyColors val="0"/>
        <c:ser>
          <c:idx val="3"/>
          <c:order val="0"/>
          <c:tx>
            <c:strRef>
              <c:f>TERRENO!$Y$183</c:f>
              <c:strCache>
                <c:ptCount val="1"/>
                <c:pt idx="0">
                  <c:v>Média</c:v>
                </c:pt>
              </c:strCache>
            </c:strRef>
          </c:tx>
          <c:spPr>
            <a:ln w="19050" cap="sq">
              <a:solidFill>
                <a:schemeClr val="tx1">
                  <a:lumMod val="65000"/>
                  <a:lumOff val="35000"/>
                </a:schemeClr>
              </a:solidFill>
              <a:prstDash val="dash"/>
              <a:round/>
            </a:ln>
            <a:effectLst/>
          </c:spPr>
          <c:marker>
            <c:symbol val="none"/>
          </c:marker>
          <c:val>
            <c:numRef>
              <c:f>TERRENO!$Y$184:$Y$186</c:f>
              <c:numCache>
                <c:formatCode>#,##0.00_ ;[Red]\-#,##0.00\ </c:formatCode>
                <c:ptCount val="3"/>
                <c:pt idx="0">
                  <c:v>924.52380952380963</c:v>
                </c:pt>
                <c:pt idx="1">
                  <c:v>924.52380952380963</c:v>
                </c:pt>
                <c:pt idx="2">
                  <c:v>924.52380952380963</c:v>
                </c:pt>
              </c:numCache>
            </c:numRef>
          </c:val>
          <c:smooth val="0"/>
          <c:extLst>
            <c:ext xmlns:c16="http://schemas.microsoft.com/office/drawing/2014/chart" uri="{C3380CC4-5D6E-409C-BE32-E72D297353CC}">
              <c16:uniqueId val="{00000000-AF5E-4F53-A392-A7B36898D71B}"/>
            </c:ext>
          </c:extLst>
        </c:ser>
        <c:ser>
          <c:idx val="2"/>
          <c:order val="2"/>
          <c:tx>
            <c:strRef>
              <c:f>TERRENO!$X$183</c:f>
              <c:strCache>
                <c:ptCount val="1"/>
                <c:pt idx="0">
                  <c:v>Limite superior</c:v>
                </c:pt>
              </c:strCache>
            </c:strRef>
          </c:tx>
          <c:spPr>
            <a:ln w="12700" cap="sq">
              <a:solidFill>
                <a:srgbClr val="0070C0"/>
              </a:solidFill>
              <a:prstDash val="solid"/>
              <a:round/>
            </a:ln>
            <a:effectLst/>
          </c:spPr>
          <c:marker>
            <c:symbol val="none"/>
          </c:marker>
          <c:val>
            <c:numRef>
              <c:f>TERRENO!$X$184:$X$186</c:f>
              <c:numCache>
                <c:formatCode>#,##0.00_ ;[Red]\-#,##0.00\ </c:formatCode>
                <c:ptCount val="3"/>
                <c:pt idx="0">
                  <c:v>1201.8809523809525</c:v>
                </c:pt>
                <c:pt idx="1">
                  <c:v>1201.8809523809525</c:v>
                </c:pt>
                <c:pt idx="2">
                  <c:v>1201.8809523809525</c:v>
                </c:pt>
              </c:numCache>
            </c:numRef>
          </c:val>
          <c:smooth val="0"/>
          <c:extLst>
            <c:ext xmlns:c16="http://schemas.microsoft.com/office/drawing/2014/chart" uri="{C3380CC4-5D6E-409C-BE32-E72D297353CC}">
              <c16:uniqueId val="{00000001-AF5E-4F53-A392-A7B36898D71B}"/>
            </c:ext>
          </c:extLst>
        </c:ser>
        <c:ser>
          <c:idx val="1"/>
          <c:order val="3"/>
          <c:tx>
            <c:strRef>
              <c:f>TERRENO!$W$183</c:f>
              <c:strCache>
                <c:ptCount val="1"/>
                <c:pt idx="0">
                  <c:v>Limite inferior</c:v>
                </c:pt>
              </c:strCache>
            </c:strRef>
          </c:tx>
          <c:spPr>
            <a:ln w="12700" cap="sq">
              <a:solidFill>
                <a:srgbClr val="FF0000"/>
              </a:solidFill>
              <a:round/>
            </a:ln>
            <a:effectLst/>
          </c:spPr>
          <c:marker>
            <c:symbol val="none"/>
          </c:marker>
          <c:val>
            <c:numRef>
              <c:f>TERRENO!$W$184:$W$186</c:f>
              <c:numCache>
                <c:formatCode>#,##0.00_ ;[Red]\-#,##0.00\ </c:formatCode>
                <c:ptCount val="3"/>
                <c:pt idx="0">
                  <c:v>647.16666666666674</c:v>
                </c:pt>
                <c:pt idx="1">
                  <c:v>647.16666666666674</c:v>
                </c:pt>
                <c:pt idx="2">
                  <c:v>647.16666666666674</c:v>
                </c:pt>
              </c:numCache>
            </c:numRef>
          </c:val>
          <c:smooth val="0"/>
          <c:extLst>
            <c:ext xmlns:c16="http://schemas.microsoft.com/office/drawing/2014/chart" uri="{C3380CC4-5D6E-409C-BE32-E72D297353CC}">
              <c16:uniqueId val="{00000002-AF5E-4F53-A392-A7B36898D71B}"/>
            </c:ext>
          </c:extLst>
        </c:ser>
        <c:dLbls>
          <c:showLegendKey val="0"/>
          <c:showVal val="0"/>
          <c:showCatName val="0"/>
          <c:showSerName val="0"/>
          <c:showPercent val="0"/>
          <c:showBubbleSize val="0"/>
        </c:dLbls>
        <c:marker val="1"/>
        <c:smooth val="0"/>
        <c:axId val="417256671"/>
        <c:axId val="417258591"/>
      </c:lineChart>
      <c:scatterChart>
        <c:scatterStyle val="lineMarker"/>
        <c:varyColors val="0"/>
        <c:ser>
          <c:idx val="0"/>
          <c:order val="1"/>
          <c:tx>
            <c:strRef>
              <c:f>TERRENO!$B$168</c:f>
              <c:strCache>
                <c:ptCount val="1"/>
                <c:pt idx="0">
                  <c:v>Valor unitário homogeneizado</c:v>
                </c:pt>
              </c:strCache>
            </c:strRef>
          </c:tx>
          <c:spPr>
            <a:ln w="25400" cap="rnd">
              <a:noFill/>
              <a:round/>
            </a:ln>
            <a:effectLst/>
          </c:spPr>
          <c:marker>
            <c:symbol val="diamond"/>
            <c:size val="6"/>
            <c:spPr>
              <a:solidFill>
                <a:schemeClr val="tx1"/>
              </a:solidFill>
              <a:ln w="9525">
                <a:noFill/>
              </a:ln>
              <a:effectLst/>
            </c:spPr>
          </c:marker>
          <c:yVal>
            <c:numRef>
              <c:f>TERRENO!$B$169:$B$171</c:f>
              <c:numCache>
                <c:formatCode>#,##0.00_ ;[Red]\-#,##0.00\ </c:formatCode>
                <c:ptCount val="3"/>
                <c:pt idx="0">
                  <c:v>1625.0000000000002</c:v>
                </c:pt>
                <c:pt idx="1">
                  <c:v>578.57142857142867</c:v>
                </c:pt>
                <c:pt idx="2">
                  <c:v>570</c:v>
                </c:pt>
              </c:numCache>
            </c:numRef>
          </c:yVal>
          <c:smooth val="0"/>
          <c:extLst>
            <c:ext xmlns:c16="http://schemas.microsoft.com/office/drawing/2014/chart" uri="{C3380CC4-5D6E-409C-BE32-E72D297353CC}">
              <c16:uniqueId val="{00000003-AF5E-4F53-A392-A7B36898D71B}"/>
            </c:ext>
          </c:extLst>
        </c:ser>
        <c:dLbls>
          <c:showLegendKey val="0"/>
          <c:showVal val="0"/>
          <c:showCatName val="0"/>
          <c:showSerName val="0"/>
          <c:showPercent val="0"/>
          <c:showBubbleSize val="0"/>
        </c:dLbls>
        <c:axId val="417256671"/>
        <c:axId val="417258591"/>
      </c:scatterChart>
      <c:catAx>
        <c:axId val="417256671"/>
        <c:scaling>
          <c:orientation val="minMax"/>
        </c:scaling>
        <c:delete val="0"/>
        <c:axPos val="b"/>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417258591"/>
        <c:crosses val="autoZero"/>
        <c:auto val="1"/>
        <c:lblAlgn val="ctr"/>
        <c:lblOffset val="100"/>
        <c:noMultiLvlLbl val="0"/>
      </c:catAx>
      <c:valAx>
        <c:axId val="417258591"/>
        <c:scaling>
          <c:orientation val="minMax"/>
        </c:scaling>
        <c:delete val="0"/>
        <c:axPos val="l"/>
        <c:numFmt formatCode="#,##0_ ;[Red]\-#,##0\ " sourceLinked="0"/>
        <c:majorTickMark val="none"/>
        <c:minorTickMark val="none"/>
        <c:tickLblPos val="nextTo"/>
        <c:spPr>
          <a:noFill/>
          <a:ln w="12700">
            <a:solidFill>
              <a:schemeClr val="bg1">
                <a:lumMod val="75000"/>
              </a:schemeClr>
            </a:solidFill>
            <a:tailEnd type="triangle"/>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4172566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chart>
  <c:spPr>
    <a:solidFill>
      <a:schemeClr val="bg1"/>
    </a:solidFill>
    <a:ln w="6350" cap="flat" cmpd="sng" algn="ctr">
      <a:noFill/>
      <a:round/>
    </a:ln>
    <a:effectLst/>
  </c:spPr>
  <c:txPr>
    <a:bodyPr/>
    <a:lstStyle/>
    <a:p>
      <a:pPr>
        <a:defRPr sz="8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en-US" sz="1000" b="1"/>
              <a:t>Fatores dos elementos da amostra</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pt-BR"/>
        </a:p>
      </c:txPr>
    </c:title>
    <c:autoTitleDeleted val="0"/>
    <c:plotArea>
      <c:layout/>
      <c:barChart>
        <c:barDir val="col"/>
        <c:grouping val="clustered"/>
        <c:varyColors val="0"/>
        <c:ser>
          <c:idx val="0"/>
          <c:order val="0"/>
          <c:tx>
            <c:v>Elementos da amostra</c:v>
          </c:tx>
          <c:spPr>
            <a:solidFill>
              <a:schemeClr val="accent1"/>
            </a:solidFill>
            <a:ln>
              <a:noFill/>
            </a:ln>
            <a:effectLst/>
          </c:spPr>
          <c:invertIfNegative val="0"/>
          <c:val>
            <c:numRef>
              <c:f>TERRENO!$J$49:$J$51</c:f>
              <c:numCache>
                <c:formatCode>#,##0.00_ ;[Red]\-#,##0.00\ </c:formatCode>
                <c:ptCount val="3"/>
                <c:pt idx="0">
                  <c:v>1</c:v>
                </c:pt>
                <c:pt idx="1">
                  <c:v>1</c:v>
                </c:pt>
                <c:pt idx="2">
                  <c:v>1</c:v>
                </c:pt>
              </c:numCache>
            </c:numRef>
          </c:val>
          <c:extLst>
            <c:ext xmlns:c16="http://schemas.microsoft.com/office/drawing/2014/chart" uri="{C3380CC4-5D6E-409C-BE32-E72D297353CC}">
              <c16:uniqueId val="{00000000-856B-4272-AB9B-2BD4692A542C}"/>
            </c:ext>
          </c:extLst>
        </c:ser>
        <c:dLbls>
          <c:showLegendKey val="0"/>
          <c:showVal val="0"/>
          <c:showCatName val="0"/>
          <c:showSerName val="0"/>
          <c:showPercent val="0"/>
          <c:showBubbleSize val="0"/>
        </c:dLbls>
        <c:gapWidth val="219"/>
        <c:overlap val="-27"/>
        <c:axId val="884650287"/>
        <c:axId val="863456463"/>
      </c:barChart>
      <c:catAx>
        <c:axId val="884650287"/>
        <c:scaling>
          <c:orientation val="minMax"/>
        </c:scaling>
        <c:delete val="0"/>
        <c:axPos val="b"/>
        <c:majorTickMark val="none"/>
        <c:minorTickMark val="none"/>
        <c:tickLblPos val="nextTo"/>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63456463"/>
        <c:crosses val="autoZero"/>
        <c:auto val="1"/>
        <c:lblAlgn val="ctr"/>
        <c:lblOffset val="100"/>
        <c:noMultiLvlLbl val="0"/>
      </c:catAx>
      <c:valAx>
        <c:axId val="863456463"/>
        <c:scaling>
          <c:orientation val="minMax"/>
          <c:max val="1.5"/>
        </c:scaling>
        <c:delete val="0"/>
        <c:axPos val="l"/>
        <c:numFmt formatCode="#,##0.00_ ;[Red]\-#,##0.00\ " sourceLinked="1"/>
        <c:majorTickMark val="none"/>
        <c:minorTickMark val="none"/>
        <c:tickLblPos val="nextTo"/>
        <c:spPr>
          <a:noFill/>
          <a:ln>
            <a:solidFill>
              <a:schemeClr val="tx1">
                <a:lumMod val="50000"/>
                <a:lumOff val="50000"/>
              </a:schemeClr>
            </a:solidFill>
            <a:tailEnd type="triangle"/>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84650287"/>
        <c:crosses val="autoZero"/>
        <c:crossBetween val="between"/>
        <c:majorUnit val="0.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2700" cap="flat" cmpd="sng" algn="ctr">
      <a:noFill/>
      <a:round/>
    </a:ln>
    <a:effectLst/>
  </c:spPr>
  <c:txPr>
    <a:bodyPr/>
    <a:lstStyle/>
    <a:p>
      <a:pPr>
        <a:defRPr sz="9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en-US" sz="1000" b="1"/>
              <a:t>Comparação: elementos da amostra e paradigma</a:t>
            </a:r>
            <a:endParaRPr lang="en-US" sz="1000" b="0" i="1"/>
          </a:p>
        </c:rich>
      </c:tx>
      <c:overlay val="0"/>
      <c:spPr>
        <a:noFill/>
        <a:ln cap="sq">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en-US"/>
        </a:p>
      </c:txPr>
    </c:title>
    <c:autoTitleDeleted val="0"/>
    <c:plotArea>
      <c:layout/>
      <c:barChart>
        <c:barDir val="col"/>
        <c:grouping val="clustered"/>
        <c:varyColors val="0"/>
        <c:ser>
          <c:idx val="0"/>
          <c:order val="0"/>
          <c:tx>
            <c:v>Elementos da amostra</c:v>
          </c:tx>
          <c:spPr>
            <a:solidFill>
              <a:schemeClr val="accent1"/>
            </a:solidFill>
            <a:ln>
              <a:noFill/>
            </a:ln>
            <a:effectLst/>
          </c:spPr>
          <c:invertIfNegative val="0"/>
          <c:cat>
            <c:strLit>
              <c:ptCount val="3"/>
              <c:pt idx="0">
                <c:v>1</c:v>
              </c:pt>
              <c:pt idx="1">
                <c:v>2</c:v>
              </c:pt>
              <c:pt idx="2">
                <c:v>3</c:v>
              </c:pt>
              <c:pt idx="3">
                <c:v>4</c:v>
              </c:pt>
              <c:pt idx="4">
                <c:v>5</c:v>
              </c:pt>
              <c:pt idx="5">
                <c:v>6</c:v>
              </c:pt>
              <c:pt idx="6">
                <c:v>7</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TERRENO!$J$49:$J$51</c15:sqref>
                  </c15:fullRef>
                </c:ext>
              </c:extLst>
              <c:f>TERRENO!$J$49:$J$51</c:f>
              <c:numCache>
                <c:formatCode>#,##0.00_ ;[Red]\-#,##0.00\ </c:formatCode>
                <c:ptCount val="3"/>
                <c:pt idx="0">
                  <c:v>1</c:v>
                </c:pt>
                <c:pt idx="1">
                  <c:v>1</c:v>
                </c:pt>
                <c:pt idx="2">
                  <c:v>1</c:v>
                </c:pt>
              </c:numCache>
            </c:numRef>
          </c:val>
          <c:extLst>
            <c:ext xmlns:c16="http://schemas.microsoft.com/office/drawing/2014/chart" uri="{C3380CC4-5D6E-409C-BE32-E72D297353CC}">
              <c16:uniqueId val="{00000000-AEE4-4CF8-812E-E46FA56CA779}"/>
            </c:ext>
          </c:extLst>
        </c:ser>
        <c:dLbls>
          <c:showLegendKey val="0"/>
          <c:showVal val="0"/>
          <c:showCatName val="0"/>
          <c:showSerName val="0"/>
          <c:showPercent val="0"/>
          <c:showBubbleSize val="0"/>
        </c:dLbls>
        <c:gapWidth val="219"/>
        <c:axId val="884650287"/>
        <c:axId val="863456463"/>
      </c:barChart>
      <c:lineChart>
        <c:grouping val="standard"/>
        <c:varyColors val="0"/>
        <c:ser>
          <c:idx val="1"/>
          <c:order val="1"/>
          <c:tx>
            <c:v>Paradigma</c:v>
          </c:tx>
          <c:spPr>
            <a:ln w="28575" cap="sq">
              <a:solidFill>
                <a:srgbClr val="FF0000"/>
              </a:solidFill>
              <a:round/>
            </a:ln>
            <a:effectLst/>
          </c:spPr>
          <c:marker>
            <c:symbol val="none"/>
          </c:marker>
          <c:cat>
            <c:strLit>
              <c:ptCount val="3"/>
              <c:pt idx="0">
                <c:v>1</c:v>
              </c:pt>
              <c:pt idx="1">
                <c:v>2</c:v>
              </c:pt>
              <c:pt idx="2">
                <c:v>3</c:v>
              </c:pt>
              <c:extLst>
                <c:ext xmlns:c15="http://schemas.microsoft.com/office/drawing/2012/chart" uri="{02D57815-91ED-43cb-92C2-25804820EDAC}">
                  <c15:autoCat val="1"/>
                </c:ext>
              </c:extLst>
            </c:strLit>
          </c:cat>
          <c:val>
            <c:numRef>
              <c:extLst>
                <c:ext xmlns:c16="http://schemas.microsoft.com/office/drawing/2014/chart" uri="{F5D05F6E-A05E-4728-AFD3-386EB277150F}">
                  <c16:filteredLitCache>
                    <c:numCache>
                      <c:formatCode>General</c:formatCode>
                      <c:ptCount val="4"/>
                      <c:pt idx="3">
                        <c:v>1</c:v>
                      </c:pt>
                      <c:pt idx="4">
                        <c:v>1</c:v>
                      </c:pt>
                      <c:pt idx="5">
                        <c:v>1</c:v>
                      </c:pt>
                      <c:pt idx="6">
                        <c:v>1</c:v>
                      </c:pt>
                    </c:numCache>
                  </c16:filteredLitCache>
                </c:ext>
              </c:extLst>
              <c:f/>
              <c:numCache>
                <c:formatCode>General</c:formatCode>
                <c:ptCount val="3"/>
                <c:pt idx="0">
                  <c:v>1</c:v>
                </c:pt>
                <c:pt idx="1">
                  <c:v>1</c:v>
                </c:pt>
                <c:pt idx="2">
                  <c:v>1</c:v>
                </c:pt>
              </c:numCache>
            </c:numRef>
          </c:val>
          <c:smooth val="0"/>
          <c:extLst>
            <c:ext xmlns:c16="http://schemas.microsoft.com/office/drawing/2014/chart" uri="{C3380CC4-5D6E-409C-BE32-E72D297353CC}">
              <c16:uniqueId val="{00000001-AEE4-4CF8-812E-E46FA56CA779}"/>
            </c:ext>
          </c:extLst>
        </c:ser>
        <c:dLbls>
          <c:showLegendKey val="0"/>
          <c:showVal val="0"/>
          <c:showCatName val="0"/>
          <c:showSerName val="0"/>
          <c:showPercent val="0"/>
          <c:showBubbleSize val="0"/>
        </c:dLbls>
        <c:marker val="1"/>
        <c:smooth val="0"/>
        <c:axId val="884650287"/>
        <c:axId val="863456463"/>
      </c:lineChart>
      <c:catAx>
        <c:axId val="884650287"/>
        <c:scaling>
          <c:orientation val="minMax"/>
        </c:scaling>
        <c:delete val="0"/>
        <c:axPos val="b"/>
        <c:numFmt formatCode="General" sourceLinked="0"/>
        <c:majorTickMark val="none"/>
        <c:minorTickMark val="none"/>
        <c:tickLblPos val="nextTo"/>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63456463"/>
        <c:crosses val="autoZero"/>
        <c:auto val="1"/>
        <c:lblAlgn val="ctr"/>
        <c:lblOffset val="100"/>
        <c:noMultiLvlLbl val="0"/>
      </c:catAx>
      <c:valAx>
        <c:axId val="863456463"/>
        <c:scaling>
          <c:orientation val="minMax"/>
          <c:max val="1.5"/>
        </c:scaling>
        <c:delete val="0"/>
        <c:axPos val="l"/>
        <c:numFmt formatCode="#,##0.00_ ;[Red]\-#,##0.00\ " sourceLinked="1"/>
        <c:majorTickMark val="none"/>
        <c:minorTickMark val="none"/>
        <c:tickLblPos val="nextTo"/>
        <c:spPr>
          <a:noFill/>
          <a:ln>
            <a:solidFill>
              <a:schemeClr val="tx1">
                <a:lumMod val="50000"/>
                <a:lumOff val="50000"/>
              </a:schemeClr>
            </a:solidFill>
            <a:tailEnd type="triangle"/>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84650287"/>
        <c:crosses val="autoZero"/>
        <c:crossBetween val="between"/>
        <c:majorUnit val="0.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2700" cap="flat" cmpd="sng" algn="ctr">
      <a:noFill/>
      <a:round/>
    </a:ln>
    <a:effectLst/>
  </c:spPr>
  <c:txPr>
    <a:bodyPr/>
    <a:lstStyle/>
    <a:p>
      <a:pPr>
        <a:defRPr sz="9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en-US" sz="1000" b="1"/>
              <a:t>Ajuste dos elementos</a:t>
            </a:r>
            <a:r>
              <a:rPr lang="en-US" sz="1000" b="1" baseline="0"/>
              <a:t> </a:t>
            </a:r>
            <a:r>
              <a:rPr lang="en-US" sz="1000" b="1"/>
              <a:t>da amostra ao paradigma</a:t>
            </a:r>
            <a:endParaRPr lang="en-US" sz="1000" b="0" i="1"/>
          </a:p>
        </c:rich>
      </c:tx>
      <c:overlay val="0"/>
      <c:spPr>
        <a:noFill/>
        <a:ln cap="sq">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en-US"/>
        </a:p>
      </c:txPr>
    </c:title>
    <c:autoTitleDeleted val="0"/>
    <c:plotArea>
      <c:layout/>
      <c:barChart>
        <c:barDir val="col"/>
        <c:grouping val="clustered"/>
        <c:varyColors val="0"/>
        <c:ser>
          <c:idx val="0"/>
          <c:order val="0"/>
          <c:tx>
            <c:v>Elementos da amostra</c:v>
          </c:tx>
          <c:spPr>
            <a:solidFill>
              <a:schemeClr val="accent1"/>
            </a:solidFill>
            <a:ln>
              <a:noFill/>
            </a:ln>
            <a:effectLst/>
          </c:spPr>
          <c:invertIfNegative val="0"/>
          <c:val>
            <c:numLit>
              <c:formatCode>General</c:formatCode>
              <c:ptCount val="3"/>
              <c:pt idx="0">
                <c:v>1</c:v>
              </c:pt>
              <c:pt idx="1">
                <c:v>1</c:v>
              </c:pt>
              <c:pt idx="2">
                <c:v>1</c:v>
              </c:pt>
            </c:numLit>
          </c:val>
          <c:extLst>
            <c:ext xmlns:c16="http://schemas.microsoft.com/office/drawing/2014/chart" uri="{C3380CC4-5D6E-409C-BE32-E72D297353CC}">
              <c16:uniqueId val="{00000000-6DCF-41DA-8038-187D049CAA9F}"/>
            </c:ext>
          </c:extLst>
        </c:ser>
        <c:dLbls>
          <c:showLegendKey val="0"/>
          <c:showVal val="0"/>
          <c:showCatName val="0"/>
          <c:showSerName val="0"/>
          <c:showPercent val="0"/>
          <c:showBubbleSize val="0"/>
        </c:dLbls>
        <c:gapWidth val="219"/>
        <c:axId val="884650287"/>
        <c:axId val="863456463"/>
      </c:barChart>
      <c:lineChart>
        <c:grouping val="standard"/>
        <c:varyColors val="0"/>
        <c:ser>
          <c:idx val="1"/>
          <c:order val="1"/>
          <c:tx>
            <c:v>Paradigma</c:v>
          </c:tx>
          <c:spPr>
            <a:ln w="28575" cap="sq">
              <a:solidFill>
                <a:srgbClr val="FF0000"/>
              </a:solidFill>
              <a:round/>
            </a:ln>
            <a:effectLst/>
          </c:spPr>
          <c:marker>
            <c:symbol val="none"/>
          </c:marker>
          <c:val>
            <c:numLit>
              <c:formatCode>General</c:formatCode>
              <c:ptCount val="3"/>
              <c:pt idx="0">
                <c:v>1</c:v>
              </c:pt>
              <c:pt idx="1">
                <c:v>1</c:v>
              </c:pt>
              <c:pt idx="2">
                <c:v>1</c:v>
              </c:pt>
            </c:numLit>
          </c:val>
          <c:smooth val="0"/>
          <c:extLst>
            <c:ext xmlns:c16="http://schemas.microsoft.com/office/drawing/2014/chart" uri="{C3380CC4-5D6E-409C-BE32-E72D297353CC}">
              <c16:uniqueId val="{00000001-6DCF-41DA-8038-187D049CAA9F}"/>
            </c:ext>
          </c:extLst>
        </c:ser>
        <c:dLbls>
          <c:showLegendKey val="0"/>
          <c:showVal val="0"/>
          <c:showCatName val="0"/>
          <c:showSerName val="0"/>
          <c:showPercent val="0"/>
          <c:showBubbleSize val="0"/>
        </c:dLbls>
        <c:marker val="1"/>
        <c:smooth val="0"/>
        <c:axId val="884650287"/>
        <c:axId val="863456463"/>
      </c:lineChart>
      <c:catAx>
        <c:axId val="884650287"/>
        <c:scaling>
          <c:orientation val="minMax"/>
        </c:scaling>
        <c:delete val="0"/>
        <c:axPos val="b"/>
        <c:numFmt formatCode="General" sourceLinked="0"/>
        <c:majorTickMark val="none"/>
        <c:minorTickMark val="none"/>
        <c:tickLblPos val="nextTo"/>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63456463"/>
        <c:crosses val="autoZero"/>
        <c:auto val="1"/>
        <c:lblAlgn val="ctr"/>
        <c:lblOffset val="100"/>
        <c:noMultiLvlLbl val="0"/>
      </c:catAx>
      <c:valAx>
        <c:axId val="863456463"/>
        <c:scaling>
          <c:orientation val="minMax"/>
          <c:max val="1.5"/>
        </c:scaling>
        <c:delete val="0"/>
        <c:axPos val="l"/>
        <c:numFmt formatCode="General" sourceLinked="1"/>
        <c:majorTickMark val="none"/>
        <c:minorTickMark val="none"/>
        <c:tickLblPos val="nextTo"/>
        <c:spPr>
          <a:noFill/>
          <a:ln>
            <a:solidFill>
              <a:schemeClr val="tx1">
                <a:lumMod val="50000"/>
                <a:lumOff val="50000"/>
              </a:schemeClr>
            </a:solidFill>
            <a:tailEnd type="triangle"/>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84650287"/>
        <c:crosses val="autoZero"/>
        <c:crossBetween val="between"/>
        <c:majorUnit val="0.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2700" cap="flat" cmpd="sng" algn="ctr">
      <a:noFill/>
      <a:round/>
    </a:ln>
    <a:effectLst/>
  </c:spPr>
  <c:txPr>
    <a:bodyPr/>
    <a:lstStyle/>
    <a:p>
      <a:pPr>
        <a:defRPr sz="9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en-US" sz="1000" b="1"/>
              <a:t>F</a:t>
            </a:r>
            <a:r>
              <a:rPr lang="en-US" sz="1000" b="1" baseline="0"/>
              <a:t>ator do bem avaliando</a:t>
            </a:r>
            <a:endParaRPr lang="en-US" sz="1000" b="0" i="1"/>
          </a:p>
        </c:rich>
      </c:tx>
      <c:overlay val="0"/>
      <c:spPr>
        <a:noFill/>
        <a:ln cap="sq">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en-US"/>
        </a:p>
      </c:txPr>
    </c:title>
    <c:autoTitleDeleted val="0"/>
    <c:plotArea>
      <c:layout/>
      <c:barChart>
        <c:barDir val="col"/>
        <c:grouping val="clustered"/>
        <c:varyColors val="0"/>
        <c:ser>
          <c:idx val="0"/>
          <c:order val="0"/>
          <c:tx>
            <c:v>Ajuste ao bem avaliando</c:v>
          </c:tx>
          <c:spPr>
            <a:solidFill>
              <a:schemeClr val="accent1"/>
            </a:solidFill>
            <a:ln>
              <a:noFill/>
            </a:ln>
            <a:effectLst/>
          </c:spPr>
          <c:invertIfNegative val="0"/>
          <c:val>
            <c:numRef>
              <c:f>TERRENO!$L$49:$L$51</c:f>
              <c:numCache>
                <c:formatCode>#,##0.00_ ;[Red]\-#,##0.00\ </c:formatCode>
                <c:ptCount val="3"/>
                <c:pt idx="0">
                  <c:v>1</c:v>
                </c:pt>
                <c:pt idx="1">
                  <c:v>1</c:v>
                </c:pt>
                <c:pt idx="2">
                  <c:v>1</c:v>
                </c:pt>
              </c:numCache>
            </c:numRef>
          </c:val>
          <c:extLst>
            <c:ext xmlns:c16="http://schemas.microsoft.com/office/drawing/2014/chart" uri="{C3380CC4-5D6E-409C-BE32-E72D297353CC}">
              <c16:uniqueId val="{00000000-5C1A-48B0-B3F8-D5672AAA8F67}"/>
            </c:ext>
          </c:extLst>
        </c:ser>
        <c:dLbls>
          <c:showLegendKey val="0"/>
          <c:showVal val="0"/>
          <c:showCatName val="0"/>
          <c:showSerName val="0"/>
          <c:showPercent val="0"/>
          <c:showBubbleSize val="0"/>
        </c:dLbls>
        <c:gapWidth val="219"/>
        <c:axId val="884650287"/>
        <c:axId val="863456463"/>
      </c:barChart>
      <c:lineChart>
        <c:grouping val="standard"/>
        <c:varyColors val="0"/>
        <c:ser>
          <c:idx val="1"/>
          <c:order val="1"/>
          <c:tx>
            <c:v>Paradigma</c:v>
          </c:tx>
          <c:spPr>
            <a:ln w="28575" cap="sq">
              <a:solidFill>
                <a:srgbClr val="FF0000"/>
              </a:solidFill>
              <a:round/>
            </a:ln>
            <a:effectLst/>
          </c:spPr>
          <c:marker>
            <c:symbol val="none"/>
          </c:marker>
          <c:val>
            <c:numLit>
              <c:formatCode>General</c:formatCode>
              <c:ptCount val="3"/>
              <c:pt idx="0">
                <c:v>1</c:v>
              </c:pt>
              <c:pt idx="1">
                <c:v>1</c:v>
              </c:pt>
              <c:pt idx="2">
                <c:v>1</c:v>
              </c:pt>
            </c:numLit>
          </c:val>
          <c:smooth val="0"/>
          <c:extLst>
            <c:ext xmlns:c16="http://schemas.microsoft.com/office/drawing/2014/chart" uri="{C3380CC4-5D6E-409C-BE32-E72D297353CC}">
              <c16:uniqueId val="{00000001-5C1A-48B0-B3F8-D5672AAA8F67}"/>
            </c:ext>
          </c:extLst>
        </c:ser>
        <c:dLbls>
          <c:showLegendKey val="0"/>
          <c:showVal val="0"/>
          <c:showCatName val="0"/>
          <c:showSerName val="0"/>
          <c:showPercent val="0"/>
          <c:showBubbleSize val="0"/>
        </c:dLbls>
        <c:marker val="1"/>
        <c:smooth val="0"/>
        <c:axId val="884650287"/>
        <c:axId val="863456463"/>
      </c:lineChart>
      <c:catAx>
        <c:axId val="884650287"/>
        <c:scaling>
          <c:orientation val="minMax"/>
        </c:scaling>
        <c:delete val="0"/>
        <c:axPos val="b"/>
        <c:numFmt formatCode="General" sourceLinked="0"/>
        <c:majorTickMark val="none"/>
        <c:minorTickMark val="none"/>
        <c:tickLblPos val="nextTo"/>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63456463"/>
        <c:crosses val="autoZero"/>
        <c:auto val="1"/>
        <c:lblAlgn val="ctr"/>
        <c:lblOffset val="100"/>
        <c:noMultiLvlLbl val="0"/>
      </c:catAx>
      <c:valAx>
        <c:axId val="863456463"/>
        <c:scaling>
          <c:orientation val="minMax"/>
          <c:max val="1.5"/>
        </c:scaling>
        <c:delete val="0"/>
        <c:axPos val="l"/>
        <c:numFmt formatCode="#,##0.00_ ;[Red]\-#,##0.00\ " sourceLinked="1"/>
        <c:majorTickMark val="none"/>
        <c:minorTickMark val="none"/>
        <c:tickLblPos val="nextTo"/>
        <c:spPr>
          <a:noFill/>
          <a:ln>
            <a:solidFill>
              <a:schemeClr val="tx1">
                <a:lumMod val="50000"/>
                <a:lumOff val="50000"/>
              </a:schemeClr>
            </a:solidFill>
            <a:tailEnd type="triangle"/>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84650287"/>
        <c:crosses val="autoZero"/>
        <c:crossBetween val="between"/>
        <c:majorUnit val="0.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2700" cap="flat" cmpd="sng" algn="ctr">
      <a:noFill/>
      <a:round/>
    </a:ln>
    <a:effectLst/>
  </c:spPr>
  <c:txPr>
    <a:bodyPr/>
    <a:lstStyle/>
    <a:p>
      <a:pPr>
        <a:defRPr sz="9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504818</xdr:colOff>
      <xdr:row>255</xdr:row>
      <xdr:rowOff>247649</xdr:rowOff>
    </xdr:from>
    <xdr:to>
      <xdr:col>13</xdr:col>
      <xdr:colOff>206918</xdr:colOff>
      <xdr:row>270</xdr:row>
      <xdr:rowOff>132899</xdr:rowOff>
    </xdr:to>
    <xdr:graphicFrame macro="">
      <xdr:nvGraphicFramePr>
        <xdr:cNvPr id="10" name="Gráfico 9">
          <a:extLst>
            <a:ext uri="{FF2B5EF4-FFF2-40B4-BE49-F238E27FC236}">
              <a16:creationId xmlns:a16="http://schemas.microsoft.com/office/drawing/2014/main" id="{4562C375-45DF-4FB0-87CE-1C98A5B2F2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0</xdr:colOff>
      <xdr:row>217</xdr:row>
      <xdr:rowOff>828</xdr:rowOff>
    </xdr:from>
    <xdr:to>
      <xdr:col>13</xdr:col>
      <xdr:colOff>206925</xdr:colOff>
      <xdr:row>231</xdr:row>
      <xdr:rowOff>133728</xdr:rowOff>
    </xdr:to>
    <xdr:graphicFrame macro="">
      <xdr:nvGraphicFramePr>
        <xdr:cNvPr id="2" name="Gráfico 1">
          <a:extLst>
            <a:ext uri="{FF2B5EF4-FFF2-40B4-BE49-F238E27FC236}">
              <a16:creationId xmlns:a16="http://schemas.microsoft.com/office/drawing/2014/main" id="{212CD043-942F-40D2-9E6A-A0D9A4A90A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xdr:col>
      <xdr:colOff>0</xdr:colOff>
      <xdr:row>180</xdr:row>
      <xdr:rowOff>247649</xdr:rowOff>
    </xdr:from>
    <xdr:to>
      <xdr:col>13</xdr:col>
      <xdr:colOff>206925</xdr:colOff>
      <xdr:row>195</xdr:row>
      <xdr:rowOff>132899</xdr:rowOff>
    </xdr:to>
    <xdr:graphicFrame macro="">
      <xdr:nvGraphicFramePr>
        <xdr:cNvPr id="4" name="Gráfico 3">
          <a:extLst>
            <a:ext uri="{FF2B5EF4-FFF2-40B4-BE49-F238E27FC236}">
              <a16:creationId xmlns:a16="http://schemas.microsoft.com/office/drawing/2014/main" id="{E024E44B-6B68-43D1-8AB6-F334BF3662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28576</xdr:colOff>
      <xdr:row>0</xdr:row>
      <xdr:rowOff>38101</xdr:rowOff>
    </xdr:from>
    <xdr:to>
      <xdr:col>14</xdr:col>
      <xdr:colOff>390526</xdr:colOff>
      <xdr:row>0</xdr:row>
      <xdr:rowOff>1552576</xdr:rowOff>
    </xdr:to>
    <xdr:pic>
      <xdr:nvPicPr>
        <xdr:cNvPr id="6" name="Imagem 5">
          <a:extLst>
            <a:ext uri="{FF2B5EF4-FFF2-40B4-BE49-F238E27FC236}">
              <a16:creationId xmlns:a16="http://schemas.microsoft.com/office/drawing/2014/main" id="{B09D6B3D-032D-50E6-B041-206442EFADE7}"/>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8576" y="38101"/>
          <a:ext cx="7429500" cy="1514475"/>
        </a:xfrm>
        <a:prstGeom prst="rect">
          <a:avLst/>
        </a:prstGeom>
      </xdr:spPr>
    </xdr:pic>
    <xdr:clientData/>
  </xdr:twoCellAnchor>
  <xdr:twoCellAnchor editAs="oneCell">
    <xdr:from>
      <xdr:col>2</xdr:col>
      <xdr:colOff>0</xdr:colOff>
      <xdr:row>59</xdr:row>
      <xdr:rowOff>0</xdr:rowOff>
    </xdr:from>
    <xdr:to>
      <xdr:col>13</xdr:col>
      <xdr:colOff>206925</xdr:colOff>
      <xdr:row>73</xdr:row>
      <xdr:rowOff>132900</xdr:rowOff>
    </xdr:to>
    <xdr:graphicFrame macro="">
      <xdr:nvGraphicFramePr>
        <xdr:cNvPr id="7" name="Gráfico 6">
          <a:extLst>
            <a:ext uri="{FF2B5EF4-FFF2-40B4-BE49-F238E27FC236}">
              <a16:creationId xmlns:a16="http://schemas.microsoft.com/office/drawing/2014/main" id="{5EC23D0D-8467-4FBD-A964-3AF9AE84CD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2</xdr:col>
      <xdr:colOff>0</xdr:colOff>
      <xdr:row>75</xdr:row>
      <xdr:rowOff>0</xdr:rowOff>
    </xdr:from>
    <xdr:to>
      <xdr:col>13</xdr:col>
      <xdr:colOff>206925</xdr:colOff>
      <xdr:row>89</xdr:row>
      <xdr:rowOff>132900</xdr:rowOff>
    </xdr:to>
    <xdr:graphicFrame macro="">
      <xdr:nvGraphicFramePr>
        <xdr:cNvPr id="8" name="Gráfico 7">
          <a:extLst>
            <a:ext uri="{FF2B5EF4-FFF2-40B4-BE49-F238E27FC236}">
              <a16:creationId xmlns:a16="http://schemas.microsoft.com/office/drawing/2014/main" id="{C8FA57C0-7196-411F-811B-E7D8BC66E4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0</xdr:colOff>
      <xdr:row>93</xdr:row>
      <xdr:rowOff>0</xdr:rowOff>
    </xdr:from>
    <xdr:to>
      <xdr:col>13</xdr:col>
      <xdr:colOff>206925</xdr:colOff>
      <xdr:row>107</xdr:row>
      <xdr:rowOff>132900</xdr:rowOff>
    </xdr:to>
    <xdr:graphicFrame macro="">
      <xdr:nvGraphicFramePr>
        <xdr:cNvPr id="9" name="Gráfico 8">
          <a:extLst>
            <a:ext uri="{FF2B5EF4-FFF2-40B4-BE49-F238E27FC236}">
              <a16:creationId xmlns:a16="http://schemas.microsoft.com/office/drawing/2014/main" id="{2B720C3C-457C-45C9-BDF8-455377120F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2</xdr:col>
      <xdr:colOff>0</xdr:colOff>
      <xdr:row>111</xdr:row>
      <xdr:rowOff>0</xdr:rowOff>
    </xdr:from>
    <xdr:to>
      <xdr:col>13</xdr:col>
      <xdr:colOff>206925</xdr:colOff>
      <xdr:row>125</xdr:row>
      <xdr:rowOff>132900</xdr:rowOff>
    </xdr:to>
    <xdr:graphicFrame macro="">
      <xdr:nvGraphicFramePr>
        <xdr:cNvPr id="11" name="Gráfico 10">
          <a:extLst>
            <a:ext uri="{FF2B5EF4-FFF2-40B4-BE49-F238E27FC236}">
              <a16:creationId xmlns:a16="http://schemas.microsoft.com/office/drawing/2014/main" id="{3A04113D-0F3B-41D3-8D8B-0C2C99993A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6E2F8-CBDA-4065-B2E0-488D4A9CC820}">
  <sheetPr>
    <pageSetUpPr fitToPage="1"/>
  </sheetPr>
  <dimension ref="A1:BN375"/>
  <sheetViews>
    <sheetView tabSelected="1" zoomScaleNormal="100" workbookViewId="0">
      <selection activeCell="P11" sqref="P11:R12"/>
    </sheetView>
  </sheetViews>
  <sheetFormatPr defaultColWidth="4.75" defaultRowHeight="20.100000000000001" customHeight="1" x14ac:dyDescent="0.25"/>
  <cols>
    <col min="1" max="18" width="6.625" style="29" customWidth="1"/>
    <col min="19" max="21" width="25.625" style="34" customWidth="1"/>
    <col min="22" max="24" width="20.625" style="35" customWidth="1"/>
    <col min="25" max="128" width="4.75" style="35" customWidth="1"/>
    <col min="129" max="16384" width="4.75" style="35"/>
  </cols>
  <sheetData>
    <row r="1" spans="1:18" ht="140.1" customHeight="1" x14ac:dyDescent="0.25">
      <c r="A1" s="33"/>
      <c r="B1" s="33"/>
      <c r="C1" s="33"/>
      <c r="D1" s="33"/>
      <c r="E1" s="33"/>
      <c r="F1" s="33"/>
      <c r="G1" s="33"/>
      <c r="H1" s="33"/>
      <c r="I1" s="33"/>
      <c r="J1" s="33"/>
      <c r="K1" s="33"/>
      <c r="L1" s="33"/>
      <c r="M1" s="33"/>
      <c r="N1" s="33"/>
      <c r="O1" s="33"/>
      <c r="P1" s="33"/>
      <c r="Q1" s="33"/>
      <c r="R1" s="33"/>
    </row>
    <row r="2" spans="1:18" ht="5.0999999999999996" customHeight="1" x14ac:dyDescent="0.25"/>
    <row r="3" spans="1:18" ht="5.0999999999999996" customHeight="1" x14ac:dyDescent="0.25">
      <c r="A3" s="33"/>
      <c r="B3" s="33"/>
      <c r="C3" s="33"/>
      <c r="D3" s="33"/>
      <c r="E3" s="33"/>
      <c r="F3" s="33"/>
      <c r="G3" s="33"/>
      <c r="H3" s="33"/>
      <c r="I3" s="33"/>
      <c r="J3" s="33"/>
      <c r="K3" s="33"/>
      <c r="L3" s="33"/>
      <c r="M3" s="33"/>
      <c r="N3" s="33"/>
      <c r="O3" s="33"/>
      <c r="P3" s="33"/>
      <c r="Q3" s="33"/>
      <c r="R3" s="33"/>
    </row>
    <row r="5" spans="1:18" ht="20.100000000000001" customHeight="1" x14ac:dyDescent="0.25">
      <c r="A5" s="77" t="s">
        <v>257</v>
      </c>
      <c r="B5" s="77"/>
      <c r="C5" s="77"/>
      <c r="D5" s="77"/>
      <c r="E5" s="77"/>
      <c r="F5" s="77"/>
      <c r="G5" s="77"/>
      <c r="H5" s="77"/>
      <c r="I5" s="77"/>
      <c r="J5" s="77"/>
      <c r="K5" s="77"/>
      <c r="L5" s="77"/>
      <c r="M5" s="77"/>
      <c r="N5" s="77"/>
      <c r="O5" s="77"/>
      <c r="P5" s="77"/>
      <c r="Q5" s="77"/>
      <c r="R5" s="77"/>
    </row>
    <row r="7" spans="1:18" ht="20.100000000000001" customHeight="1" x14ac:dyDescent="0.25">
      <c r="A7" s="77" t="s">
        <v>244</v>
      </c>
      <c r="B7" s="77"/>
      <c r="C7" s="77"/>
      <c r="D7" s="77"/>
      <c r="E7" s="77"/>
      <c r="F7" s="77"/>
      <c r="G7" s="77"/>
      <c r="H7" s="77"/>
      <c r="I7" s="77"/>
      <c r="J7" s="77"/>
      <c r="K7" s="77"/>
      <c r="L7" s="77"/>
      <c r="M7" s="77"/>
      <c r="N7" s="77"/>
      <c r="O7" s="77"/>
      <c r="P7" s="77"/>
      <c r="Q7" s="77"/>
      <c r="R7" s="77"/>
    </row>
    <row r="9" spans="1:18" ht="39.950000000000003" customHeight="1" x14ac:dyDescent="0.25">
      <c r="A9" s="92" t="s">
        <v>261</v>
      </c>
      <c r="B9" s="92"/>
      <c r="C9" s="92"/>
      <c r="D9" s="92"/>
      <c r="E9" s="92"/>
      <c r="F9" s="92"/>
      <c r="G9" s="92"/>
      <c r="H9" s="92"/>
      <c r="I9" s="92"/>
      <c r="J9" s="92"/>
      <c r="K9" s="92"/>
      <c r="L9" s="92"/>
      <c r="M9" s="92"/>
      <c r="N9" s="92"/>
      <c r="O9" s="92"/>
      <c r="P9" s="92"/>
      <c r="Q9" s="92"/>
      <c r="R9" s="92"/>
    </row>
    <row r="10" spans="1:18" ht="20.100000000000001" customHeight="1" x14ac:dyDescent="0.25">
      <c r="A10" s="91" t="s">
        <v>17</v>
      </c>
      <c r="B10" s="91"/>
      <c r="C10" s="91" t="s">
        <v>88</v>
      </c>
      <c r="D10" s="91"/>
      <c r="E10" s="91"/>
      <c r="F10" s="91"/>
      <c r="G10" s="91"/>
      <c r="H10" s="91"/>
      <c r="I10" s="91"/>
      <c r="J10" s="91" t="s">
        <v>89</v>
      </c>
      <c r="K10" s="91"/>
      <c r="L10" s="91"/>
      <c r="M10" s="91"/>
      <c r="N10" s="91"/>
      <c r="O10" s="91"/>
      <c r="P10" s="91"/>
      <c r="Q10" s="91"/>
      <c r="R10" s="91"/>
    </row>
    <row r="11" spans="1:18" ht="20.100000000000001" customHeight="1" x14ac:dyDescent="0.25">
      <c r="A11" s="93">
        <v>2</v>
      </c>
      <c r="B11" s="93"/>
      <c r="C11" s="93" t="s">
        <v>260</v>
      </c>
      <c r="D11" s="93"/>
      <c r="E11" s="93"/>
      <c r="F11" s="93"/>
      <c r="G11" s="93"/>
      <c r="H11" s="93"/>
      <c r="I11" s="93"/>
      <c r="J11" s="94" t="s">
        <v>92</v>
      </c>
      <c r="K11" s="95"/>
      <c r="L11" s="96"/>
      <c r="M11" s="93" t="s">
        <v>93</v>
      </c>
      <c r="N11" s="93"/>
      <c r="O11" s="93"/>
      <c r="P11" s="176" t="s">
        <v>83</v>
      </c>
      <c r="Q11" s="177"/>
      <c r="R11" s="178"/>
    </row>
    <row r="12" spans="1:18" ht="20.100000000000001" customHeight="1" x14ac:dyDescent="0.25">
      <c r="A12" s="93"/>
      <c r="B12" s="93"/>
      <c r="C12" s="93"/>
      <c r="D12" s="93"/>
      <c r="E12" s="93"/>
      <c r="F12" s="93"/>
      <c r="G12" s="93"/>
      <c r="H12" s="93"/>
      <c r="I12" s="93"/>
      <c r="J12" s="94">
        <v>12</v>
      </c>
      <c r="K12" s="95"/>
      <c r="L12" s="96"/>
      <c r="M12" s="93">
        <v>5</v>
      </c>
      <c r="N12" s="93"/>
      <c r="O12" s="93"/>
      <c r="P12" s="176">
        <v>3</v>
      </c>
      <c r="Q12" s="177"/>
      <c r="R12" s="178"/>
    </row>
    <row r="14" spans="1:18" ht="20.100000000000001" customHeight="1" x14ac:dyDescent="0.25">
      <c r="A14" s="63" t="s">
        <v>17</v>
      </c>
      <c r="B14" s="67" t="s">
        <v>310</v>
      </c>
      <c r="C14" s="67"/>
      <c r="D14" s="67"/>
      <c r="E14" s="67"/>
      <c r="F14" s="67"/>
      <c r="G14" s="67" t="s">
        <v>311</v>
      </c>
      <c r="H14" s="67"/>
      <c r="I14" s="67"/>
      <c r="J14" s="67"/>
      <c r="K14" s="67"/>
      <c r="L14" s="67"/>
      <c r="M14" s="67" t="s">
        <v>312</v>
      </c>
      <c r="N14" s="67"/>
      <c r="O14" s="67"/>
      <c r="P14" s="67" t="s">
        <v>313</v>
      </c>
      <c r="Q14" s="67"/>
      <c r="R14" s="67"/>
    </row>
    <row r="15" spans="1:18" ht="20.100000000000001" customHeight="1" x14ac:dyDescent="0.25">
      <c r="A15" s="64">
        <v>1</v>
      </c>
      <c r="B15" s="68" t="s">
        <v>314</v>
      </c>
      <c r="C15" s="68"/>
      <c r="D15" s="68"/>
      <c r="E15" s="68"/>
      <c r="F15" s="68"/>
      <c r="G15" s="68"/>
      <c r="H15" s="68"/>
      <c r="I15" s="68"/>
      <c r="J15" s="68"/>
      <c r="K15" s="68"/>
      <c r="L15" s="68"/>
      <c r="M15" s="68"/>
      <c r="N15" s="68"/>
      <c r="O15" s="68"/>
      <c r="P15" s="68"/>
      <c r="Q15" s="68"/>
      <c r="R15" s="68"/>
    </row>
    <row r="16" spans="1:18" ht="20.100000000000001" customHeight="1" x14ac:dyDescent="0.25">
      <c r="A16" s="64">
        <v>2</v>
      </c>
      <c r="B16" s="68" t="s">
        <v>314</v>
      </c>
      <c r="C16" s="68"/>
      <c r="D16" s="68"/>
      <c r="E16" s="68"/>
      <c r="F16" s="68"/>
      <c r="G16" s="68"/>
      <c r="H16" s="68"/>
      <c r="I16" s="68"/>
      <c r="J16" s="68"/>
      <c r="K16" s="68"/>
      <c r="L16" s="68"/>
      <c r="M16" s="68"/>
      <c r="N16" s="68"/>
      <c r="O16" s="68"/>
      <c r="P16" s="68"/>
      <c r="Q16" s="68"/>
      <c r="R16" s="68"/>
    </row>
    <row r="17" spans="1:21" ht="20.100000000000001" customHeight="1" thickBot="1" x14ac:dyDescent="0.3">
      <c r="A17" s="65">
        <v>3</v>
      </c>
      <c r="B17" s="66" t="s">
        <v>314</v>
      </c>
      <c r="C17" s="66"/>
      <c r="D17" s="66"/>
      <c r="E17" s="66"/>
      <c r="F17" s="66"/>
      <c r="G17" s="66"/>
      <c r="H17" s="66"/>
      <c r="I17" s="66"/>
      <c r="J17" s="66"/>
      <c r="K17" s="66"/>
      <c r="L17" s="66"/>
      <c r="M17" s="66"/>
      <c r="N17" s="66"/>
      <c r="O17" s="66"/>
      <c r="P17" s="66"/>
      <c r="Q17" s="66"/>
      <c r="R17" s="66"/>
    </row>
    <row r="20" spans="1:21" ht="20.100000000000001" customHeight="1" x14ac:dyDescent="0.25">
      <c r="A20" s="77" t="s">
        <v>263</v>
      </c>
      <c r="B20" s="77"/>
      <c r="C20" s="77"/>
      <c r="D20" s="77"/>
      <c r="E20" s="77"/>
      <c r="F20" s="77"/>
      <c r="G20" s="77"/>
      <c r="H20" s="77"/>
      <c r="I20" s="77"/>
      <c r="J20" s="77"/>
      <c r="K20" s="77"/>
      <c r="L20" s="77"/>
      <c r="M20" s="77"/>
      <c r="N20" s="77"/>
      <c r="O20" s="77"/>
      <c r="P20" s="77"/>
      <c r="Q20" s="77"/>
      <c r="R20" s="77"/>
    </row>
    <row r="22" spans="1:21" ht="39.950000000000003" customHeight="1" thickBot="1" x14ac:dyDescent="0.3">
      <c r="A22" s="36" t="s">
        <v>17</v>
      </c>
      <c r="B22" s="70" t="s">
        <v>264</v>
      </c>
      <c r="C22" s="70"/>
      <c r="D22" s="70"/>
      <c r="E22" s="70" t="s">
        <v>18</v>
      </c>
      <c r="F22" s="70"/>
      <c r="G22" s="70"/>
      <c r="H22" s="70" t="s">
        <v>19</v>
      </c>
      <c r="I22" s="70"/>
      <c r="J22" s="70"/>
      <c r="K22" s="70" t="s">
        <v>242</v>
      </c>
      <c r="L22" s="70"/>
      <c r="M22" s="70"/>
      <c r="N22" s="70" t="s">
        <v>20</v>
      </c>
      <c r="O22" s="70"/>
      <c r="P22" s="70" t="s">
        <v>21</v>
      </c>
      <c r="Q22" s="70"/>
      <c r="R22" s="70"/>
      <c r="T22" s="122" t="s">
        <v>14</v>
      </c>
      <c r="U22" s="122"/>
    </row>
    <row r="23" spans="1:21" ht="20.100000000000001" customHeight="1" x14ac:dyDescent="0.25">
      <c r="A23" s="37">
        <v>1</v>
      </c>
      <c r="B23" s="76">
        <v>650000</v>
      </c>
      <c r="C23" s="76"/>
      <c r="D23" s="76"/>
      <c r="E23" s="76">
        <v>360</v>
      </c>
      <c r="F23" s="76"/>
      <c r="G23" s="76"/>
      <c r="H23" s="76">
        <f>B23/E23</f>
        <v>1805.5555555555557</v>
      </c>
      <c r="I23" s="76"/>
      <c r="J23" s="76"/>
      <c r="K23" s="72" t="s">
        <v>277</v>
      </c>
      <c r="L23" s="72"/>
      <c r="M23" s="72"/>
      <c r="N23" s="121">
        <f>VLOOKUP(K23,$T$24:$U$25,2,0)</f>
        <v>0.9</v>
      </c>
      <c r="O23" s="121"/>
      <c r="P23" s="74">
        <f>H23*N23</f>
        <v>1625.0000000000002</v>
      </c>
      <c r="Q23" s="74"/>
      <c r="R23" s="74"/>
      <c r="T23" s="39" t="s">
        <v>278</v>
      </c>
      <c r="U23" s="39" t="s">
        <v>15</v>
      </c>
    </row>
    <row r="24" spans="1:21" ht="20.100000000000001" customHeight="1" x14ac:dyDescent="0.25">
      <c r="A24" s="40">
        <v>2</v>
      </c>
      <c r="B24" s="90">
        <v>180000</v>
      </c>
      <c r="C24" s="90"/>
      <c r="D24" s="90"/>
      <c r="E24" s="90">
        <v>280</v>
      </c>
      <c r="F24" s="90"/>
      <c r="G24" s="90"/>
      <c r="H24" s="90">
        <f>B24/E24</f>
        <v>642.85714285714289</v>
      </c>
      <c r="I24" s="90"/>
      <c r="J24" s="90"/>
      <c r="K24" s="73" t="s">
        <v>277</v>
      </c>
      <c r="L24" s="73"/>
      <c r="M24" s="73"/>
      <c r="N24" s="110">
        <f>VLOOKUP(K24,$T$24:$U$25,2,0)</f>
        <v>0.9</v>
      </c>
      <c r="O24" s="110"/>
      <c r="P24" s="90">
        <f>H24*N24</f>
        <v>578.57142857142867</v>
      </c>
      <c r="Q24" s="90"/>
      <c r="R24" s="90"/>
      <c r="T24" s="42" t="s">
        <v>277</v>
      </c>
      <c r="U24" s="43">
        <v>0.9</v>
      </c>
    </row>
    <row r="25" spans="1:21" ht="20.100000000000001" customHeight="1" x14ac:dyDescent="0.25">
      <c r="A25" s="40">
        <v>3</v>
      </c>
      <c r="B25" s="90">
        <v>190000</v>
      </c>
      <c r="C25" s="90"/>
      <c r="D25" s="90"/>
      <c r="E25" s="90">
        <v>300</v>
      </c>
      <c r="F25" s="90"/>
      <c r="G25" s="90"/>
      <c r="H25" s="90">
        <f>B25/E25</f>
        <v>633.33333333333337</v>
      </c>
      <c r="I25" s="90"/>
      <c r="J25" s="90"/>
      <c r="K25" s="73" t="s">
        <v>277</v>
      </c>
      <c r="L25" s="73"/>
      <c r="M25" s="73"/>
      <c r="N25" s="110">
        <f>VLOOKUP(K25,$T$24:$U$25,2,0)</f>
        <v>0.9</v>
      </c>
      <c r="O25" s="110"/>
      <c r="P25" s="90">
        <f>H25*N25</f>
        <v>570</v>
      </c>
      <c r="Q25" s="90"/>
      <c r="R25" s="90"/>
      <c r="T25" s="42" t="s">
        <v>16</v>
      </c>
      <c r="U25" s="43">
        <v>1</v>
      </c>
    </row>
    <row r="27" spans="1:21" ht="20.100000000000001" customHeight="1" x14ac:dyDescent="0.25">
      <c r="L27" s="71" t="s">
        <v>35</v>
      </c>
      <c r="M27" s="71"/>
      <c r="N27" s="71"/>
      <c r="O27" s="71"/>
      <c r="P27" s="74">
        <f>AVERAGE(P23:R25)</f>
        <v>924.52380952380963</v>
      </c>
      <c r="Q27" s="74"/>
      <c r="R27" s="74"/>
    </row>
    <row r="28" spans="1:21" ht="20.100000000000001" customHeight="1" x14ac:dyDescent="0.25">
      <c r="L28" s="72" t="s">
        <v>36</v>
      </c>
      <c r="M28" s="72"/>
      <c r="N28" s="72"/>
      <c r="O28" s="72"/>
      <c r="P28" s="74">
        <f>STDEVA(P23:R25)</f>
        <v>606.64531434353501</v>
      </c>
      <c r="Q28" s="74"/>
      <c r="R28" s="74"/>
    </row>
    <row r="29" spans="1:21" ht="20.100000000000001" customHeight="1" x14ac:dyDescent="0.25">
      <c r="L29" s="73" t="s">
        <v>34</v>
      </c>
      <c r="M29" s="73"/>
      <c r="N29" s="73"/>
      <c r="O29" s="73"/>
      <c r="P29" s="75">
        <f>P28/P27</f>
        <v>0.6561705692101073</v>
      </c>
      <c r="Q29" s="75"/>
      <c r="R29" s="75"/>
    </row>
    <row r="32" spans="1:21" ht="20.100000000000001" customHeight="1" x14ac:dyDescent="0.25">
      <c r="A32" s="77" t="s">
        <v>28</v>
      </c>
      <c r="B32" s="77"/>
      <c r="C32" s="77"/>
      <c r="D32" s="77"/>
      <c r="E32" s="77"/>
      <c r="F32" s="77"/>
      <c r="G32" s="77"/>
      <c r="H32" s="77"/>
      <c r="I32" s="77"/>
      <c r="J32" s="77"/>
      <c r="K32" s="77"/>
      <c r="L32" s="77"/>
      <c r="M32" s="77"/>
      <c r="N32" s="77"/>
      <c r="O32" s="77"/>
      <c r="P32" s="77"/>
      <c r="Q32" s="77"/>
      <c r="R32" s="77"/>
    </row>
    <row r="34" spans="1:18" ht="80.099999999999994" customHeight="1" x14ac:dyDescent="0.25">
      <c r="A34" s="69" t="s">
        <v>86</v>
      </c>
      <c r="B34" s="69"/>
      <c r="C34" s="69"/>
      <c r="D34" s="69"/>
      <c r="E34" s="69"/>
      <c r="F34" s="69"/>
      <c r="G34" s="69"/>
      <c r="H34" s="69"/>
      <c r="I34" s="69"/>
      <c r="J34" s="69"/>
      <c r="K34" s="69"/>
      <c r="L34" s="69"/>
      <c r="M34" s="69"/>
      <c r="N34" s="69"/>
      <c r="O34" s="69"/>
      <c r="P34" s="69"/>
      <c r="Q34" s="69"/>
      <c r="R34" s="69"/>
    </row>
    <row r="36" spans="1:18" ht="20.100000000000001" customHeight="1" x14ac:dyDescent="0.25">
      <c r="A36" s="70" t="s">
        <v>22</v>
      </c>
      <c r="B36" s="70"/>
      <c r="C36" s="70"/>
      <c r="D36" s="70"/>
      <c r="E36" s="70"/>
      <c r="F36" s="70"/>
      <c r="G36" s="70"/>
      <c r="H36" s="70" t="s">
        <v>87</v>
      </c>
      <c r="I36" s="70"/>
      <c r="J36" s="70" t="s">
        <v>274</v>
      </c>
      <c r="K36" s="70"/>
      <c r="L36" s="70"/>
      <c r="M36" s="70"/>
      <c r="N36" s="70"/>
      <c r="O36" s="78" t="s">
        <v>276</v>
      </c>
      <c r="P36" s="78"/>
      <c r="Q36" s="78"/>
      <c r="R36" s="78"/>
    </row>
    <row r="37" spans="1:18" ht="20.100000000000001" customHeight="1" x14ac:dyDescent="0.25">
      <c r="A37" s="73" t="s">
        <v>23</v>
      </c>
      <c r="B37" s="73"/>
      <c r="C37" s="73"/>
      <c r="D37" s="73"/>
      <c r="E37" s="73"/>
      <c r="F37" s="73"/>
      <c r="G37" s="73"/>
      <c r="H37" s="85" t="s">
        <v>287</v>
      </c>
      <c r="I37" s="85"/>
      <c r="J37" s="73" t="s">
        <v>275</v>
      </c>
      <c r="K37" s="73"/>
      <c r="L37" s="73"/>
      <c r="M37" s="73"/>
      <c r="N37" s="73"/>
      <c r="O37" s="90">
        <v>1</v>
      </c>
      <c r="P37" s="90"/>
      <c r="Q37" s="90"/>
      <c r="R37" s="90"/>
    </row>
    <row r="38" spans="1:18" ht="20.100000000000001" customHeight="1" x14ac:dyDescent="0.25">
      <c r="A38" s="73" t="s">
        <v>26</v>
      </c>
      <c r="B38" s="73"/>
      <c r="C38" s="73"/>
      <c r="D38" s="73"/>
      <c r="E38" s="73"/>
      <c r="F38" s="73"/>
      <c r="G38" s="73"/>
      <c r="H38" s="95" t="s">
        <v>288</v>
      </c>
      <c r="I38" s="95"/>
      <c r="J38" s="73" t="s">
        <v>271</v>
      </c>
      <c r="K38" s="73"/>
      <c r="L38" s="73"/>
      <c r="M38" s="73"/>
      <c r="N38" s="73"/>
      <c r="O38" s="90">
        <v>1</v>
      </c>
      <c r="P38" s="90"/>
      <c r="Q38" s="90"/>
      <c r="R38" s="90"/>
    </row>
    <row r="39" spans="1:18" ht="20.100000000000001" customHeight="1" x14ac:dyDescent="0.25">
      <c r="A39" s="73" t="s">
        <v>27</v>
      </c>
      <c r="B39" s="73"/>
      <c r="C39" s="73"/>
      <c r="D39" s="73"/>
      <c r="E39" s="73"/>
      <c r="F39" s="73"/>
      <c r="G39" s="73"/>
      <c r="H39" s="95" t="s">
        <v>289</v>
      </c>
      <c r="I39" s="95"/>
      <c r="J39" s="73" t="s">
        <v>270</v>
      </c>
      <c r="K39" s="73"/>
      <c r="L39" s="73"/>
      <c r="M39" s="73"/>
      <c r="N39" s="73"/>
      <c r="O39" s="90">
        <v>1</v>
      </c>
      <c r="P39" s="90"/>
      <c r="Q39" s="90"/>
      <c r="R39" s="90"/>
    </row>
    <row r="40" spans="1:18" ht="20.100000000000001" customHeight="1" x14ac:dyDescent="0.25">
      <c r="A40" s="73" t="s">
        <v>24</v>
      </c>
      <c r="B40" s="73"/>
      <c r="C40" s="73"/>
      <c r="D40" s="73"/>
      <c r="E40" s="73"/>
      <c r="F40" s="73"/>
      <c r="G40" s="73"/>
      <c r="H40" s="95" t="s">
        <v>290</v>
      </c>
      <c r="I40" s="95"/>
      <c r="J40" s="73" t="s">
        <v>272</v>
      </c>
      <c r="K40" s="73"/>
      <c r="L40" s="73"/>
      <c r="M40" s="73"/>
      <c r="N40" s="73"/>
      <c r="O40" s="90">
        <v>1</v>
      </c>
      <c r="P40" s="90"/>
      <c r="Q40" s="90"/>
      <c r="R40" s="90"/>
    </row>
    <row r="41" spans="1:18" ht="20.100000000000001" customHeight="1" x14ac:dyDescent="0.25">
      <c r="A41" s="73" t="s">
        <v>25</v>
      </c>
      <c r="B41" s="73"/>
      <c r="C41" s="73"/>
      <c r="D41" s="73"/>
      <c r="E41" s="73"/>
      <c r="F41" s="73"/>
      <c r="G41" s="73"/>
      <c r="H41" s="95" t="s">
        <v>291</v>
      </c>
      <c r="I41" s="95"/>
      <c r="J41" s="73" t="s">
        <v>273</v>
      </c>
      <c r="K41" s="73"/>
      <c r="L41" s="73"/>
      <c r="M41" s="73"/>
      <c r="N41" s="73"/>
      <c r="O41" s="90">
        <v>1</v>
      </c>
      <c r="P41" s="90"/>
      <c r="Q41" s="90"/>
      <c r="R41" s="90"/>
    </row>
    <row r="44" spans="1:18" ht="20.100000000000001" customHeight="1" x14ac:dyDescent="0.25">
      <c r="A44" s="78" t="s">
        <v>32</v>
      </c>
      <c r="B44" s="78"/>
      <c r="C44" s="78"/>
      <c r="D44" s="78"/>
      <c r="E44" s="78" t="s">
        <v>33</v>
      </c>
      <c r="F44" s="78"/>
      <c r="G44" s="78"/>
      <c r="H44" s="78"/>
      <c r="I44" s="78"/>
      <c r="J44" s="78" t="s">
        <v>29</v>
      </c>
      <c r="K44" s="78"/>
    </row>
    <row r="45" spans="1:18" ht="20.100000000000001" customHeight="1" x14ac:dyDescent="0.25">
      <c r="A45" s="70"/>
      <c r="B45" s="70"/>
      <c r="C45" s="70"/>
      <c r="D45" s="70"/>
      <c r="E45" s="36" t="s">
        <v>287</v>
      </c>
      <c r="F45" s="36" t="s">
        <v>288</v>
      </c>
      <c r="G45" s="36" t="s">
        <v>289</v>
      </c>
      <c r="H45" s="36" t="s">
        <v>290</v>
      </c>
      <c r="I45" s="36" t="s">
        <v>291</v>
      </c>
      <c r="J45" s="70"/>
      <c r="K45" s="70"/>
    </row>
    <row r="46" spans="1:18" ht="20.100000000000001" customHeight="1" thickBot="1" x14ac:dyDescent="0.3">
      <c r="A46" s="45"/>
      <c r="B46" s="45"/>
      <c r="C46" s="45"/>
      <c r="D46" s="45"/>
      <c r="E46" s="46">
        <v>1</v>
      </c>
      <c r="F46" s="46">
        <v>1</v>
      </c>
      <c r="G46" s="46">
        <v>1</v>
      </c>
      <c r="H46" s="46">
        <v>1</v>
      </c>
      <c r="I46" s="46">
        <v>1</v>
      </c>
      <c r="J46" s="79">
        <f>SUM(E46:I46)-COUNT(E46:I46)+1</f>
        <v>1</v>
      </c>
      <c r="K46" s="79"/>
    </row>
    <row r="48" spans="1:18" ht="39.950000000000003" customHeight="1" x14ac:dyDescent="0.25">
      <c r="A48" s="36" t="s">
        <v>17</v>
      </c>
      <c r="B48" s="70" t="str">
        <f>P22</f>
        <v>Valor unitário ajustado</v>
      </c>
      <c r="C48" s="70"/>
      <c r="D48" s="70"/>
      <c r="E48" s="36" t="s">
        <v>287</v>
      </c>
      <c r="F48" s="36" t="s">
        <v>288</v>
      </c>
      <c r="G48" s="36" t="s">
        <v>289</v>
      </c>
      <c r="H48" s="36" t="s">
        <v>290</v>
      </c>
      <c r="I48" s="36" t="s">
        <v>291</v>
      </c>
      <c r="J48" s="70" t="s">
        <v>29</v>
      </c>
      <c r="K48" s="70"/>
      <c r="L48" s="70" t="s">
        <v>30</v>
      </c>
      <c r="M48" s="70"/>
      <c r="N48" s="70" t="s">
        <v>22</v>
      </c>
      <c r="O48" s="70"/>
      <c r="P48" s="70" t="s">
        <v>31</v>
      </c>
      <c r="Q48" s="70"/>
      <c r="R48" s="70"/>
    </row>
    <row r="49" spans="1:18" ht="20.100000000000001" customHeight="1" x14ac:dyDescent="0.25">
      <c r="A49" s="29">
        <v>1</v>
      </c>
      <c r="B49" s="76">
        <f>P23</f>
        <v>1625.0000000000002</v>
      </c>
      <c r="C49" s="76"/>
      <c r="D49" s="76"/>
      <c r="E49" s="38">
        <v>1</v>
      </c>
      <c r="F49" s="38">
        <v>1</v>
      </c>
      <c r="G49" s="38">
        <v>1</v>
      </c>
      <c r="H49" s="38">
        <v>1</v>
      </c>
      <c r="I49" s="38">
        <v>1</v>
      </c>
      <c r="J49" s="76">
        <f>SUM(E49:I49)-COUNT(E49:I49)+1</f>
        <v>1</v>
      </c>
      <c r="K49" s="72"/>
      <c r="L49" s="76">
        <f t="shared" ref="L49:L51" si="0">$J$46</f>
        <v>1</v>
      </c>
      <c r="M49" s="72"/>
      <c r="N49" s="76">
        <f t="shared" ref="N49:N51" si="1">L49/J49</f>
        <v>1</v>
      </c>
      <c r="O49" s="72"/>
      <c r="P49" s="76">
        <f t="shared" ref="P49:P51" si="2">B49*N49</f>
        <v>1625.0000000000002</v>
      </c>
      <c r="Q49" s="76"/>
      <c r="R49" s="76"/>
    </row>
    <row r="50" spans="1:18" ht="20.100000000000001" customHeight="1" x14ac:dyDescent="0.25">
      <c r="A50" s="40">
        <v>2</v>
      </c>
      <c r="B50" s="90">
        <f>P24</f>
        <v>578.57142857142867</v>
      </c>
      <c r="C50" s="90"/>
      <c r="D50" s="90"/>
      <c r="E50" s="41">
        <v>1</v>
      </c>
      <c r="F50" s="41">
        <v>1</v>
      </c>
      <c r="G50" s="41">
        <v>1</v>
      </c>
      <c r="H50" s="41">
        <v>1</v>
      </c>
      <c r="I50" s="41">
        <v>1</v>
      </c>
      <c r="J50" s="90">
        <f t="shared" ref="J50:J51" si="3">SUM(E50:I50)-COUNT(E50:I50)+1</f>
        <v>1</v>
      </c>
      <c r="K50" s="73"/>
      <c r="L50" s="90">
        <f t="shared" si="0"/>
        <v>1</v>
      </c>
      <c r="M50" s="73"/>
      <c r="N50" s="90">
        <f t="shared" si="1"/>
        <v>1</v>
      </c>
      <c r="O50" s="73"/>
      <c r="P50" s="90">
        <f t="shared" si="2"/>
        <v>578.57142857142867</v>
      </c>
      <c r="Q50" s="90"/>
      <c r="R50" s="90"/>
    </row>
    <row r="51" spans="1:18" ht="20.100000000000001" customHeight="1" thickBot="1" x14ac:dyDescent="0.3">
      <c r="A51" s="47">
        <v>3</v>
      </c>
      <c r="B51" s="79">
        <f>P25</f>
        <v>570</v>
      </c>
      <c r="C51" s="79"/>
      <c r="D51" s="79"/>
      <c r="E51" s="46">
        <v>1</v>
      </c>
      <c r="F51" s="46">
        <v>1</v>
      </c>
      <c r="G51" s="46">
        <v>1</v>
      </c>
      <c r="H51" s="46">
        <v>1</v>
      </c>
      <c r="I51" s="46">
        <v>1</v>
      </c>
      <c r="J51" s="79">
        <f t="shared" si="3"/>
        <v>1</v>
      </c>
      <c r="K51" s="118"/>
      <c r="L51" s="79">
        <f t="shared" si="0"/>
        <v>1</v>
      </c>
      <c r="M51" s="118"/>
      <c r="N51" s="79">
        <f t="shared" si="1"/>
        <v>1</v>
      </c>
      <c r="O51" s="118"/>
      <c r="P51" s="79">
        <f t="shared" si="2"/>
        <v>570</v>
      </c>
      <c r="Q51" s="79"/>
      <c r="R51" s="79"/>
    </row>
    <row r="53" spans="1:18" ht="20.100000000000001" customHeight="1" x14ac:dyDescent="0.25">
      <c r="E53" s="48"/>
      <c r="F53" s="48"/>
      <c r="G53" s="48"/>
      <c r="H53" s="48"/>
      <c r="I53" s="48"/>
      <c r="L53" s="71" t="s">
        <v>35</v>
      </c>
      <c r="M53" s="71"/>
      <c r="N53" s="71"/>
      <c r="O53" s="71"/>
      <c r="P53" s="74">
        <f>AVERAGE(P49:R51)</f>
        <v>924.52380952380963</v>
      </c>
      <c r="Q53" s="74"/>
      <c r="R53" s="74"/>
    </row>
    <row r="54" spans="1:18" ht="20.100000000000001" customHeight="1" x14ac:dyDescent="0.25">
      <c r="E54" s="38"/>
      <c r="L54" s="72" t="s">
        <v>36</v>
      </c>
      <c r="M54" s="72"/>
      <c r="N54" s="72"/>
      <c r="O54" s="72"/>
      <c r="P54" s="74">
        <f>STDEVA(P49:R51)</f>
        <v>606.64531434353501</v>
      </c>
      <c r="Q54" s="74"/>
      <c r="R54" s="74"/>
    </row>
    <row r="55" spans="1:18" ht="20.100000000000001" customHeight="1" x14ac:dyDescent="0.25">
      <c r="H55" s="49"/>
      <c r="L55" s="73" t="s">
        <v>34</v>
      </c>
      <c r="M55" s="73"/>
      <c r="N55" s="73"/>
      <c r="O55" s="73"/>
      <c r="P55" s="75">
        <f>P54/P53</f>
        <v>0.6561705692101073</v>
      </c>
      <c r="Q55" s="75"/>
      <c r="R55" s="75"/>
    </row>
    <row r="56" spans="1:18" ht="20.100000000000001" customHeight="1" x14ac:dyDescent="0.25">
      <c r="I56" s="50"/>
    </row>
    <row r="57" spans="1:18" ht="20.100000000000001" customHeight="1" x14ac:dyDescent="0.25">
      <c r="I57" s="50"/>
    </row>
    <row r="58" spans="1:18" ht="20.100000000000001" customHeight="1" x14ac:dyDescent="0.25">
      <c r="A58" s="72" t="s">
        <v>96</v>
      </c>
      <c r="B58" s="72"/>
      <c r="C58" s="72"/>
      <c r="D58" s="72"/>
      <c r="E58" s="72"/>
      <c r="F58" s="72"/>
      <c r="G58" s="72"/>
      <c r="H58" s="72"/>
      <c r="I58" s="72"/>
      <c r="J58" s="72"/>
      <c r="K58" s="72"/>
      <c r="L58" s="72"/>
      <c r="M58" s="72"/>
      <c r="N58" s="72"/>
      <c r="O58" s="72"/>
      <c r="P58" s="72"/>
      <c r="Q58" s="72"/>
      <c r="R58" s="72"/>
    </row>
    <row r="59" spans="1:18" ht="20.100000000000001" customHeight="1" x14ac:dyDescent="0.25">
      <c r="I59" s="50"/>
    </row>
    <row r="60" spans="1:18" ht="20.100000000000001" customHeight="1" x14ac:dyDescent="0.25">
      <c r="I60" s="50"/>
    </row>
    <row r="61" spans="1:18" ht="20.100000000000001" customHeight="1" x14ac:dyDescent="0.25">
      <c r="I61" s="50"/>
    </row>
    <row r="62" spans="1:18" ht="20.100000000000001" customHeight="1" x14ac:dyDescent="0.25">
      <c r="I62" s="50"/>
    </row>
    <row r="63" spans="1:18" ht="20.100000000000001" customHeight="1" x14ac:dyDescent="0.25">
      <c r="I63" s="50"/>
    </row>
    <row r="64" spans="1:18" ht="20.100000000000001" customHeight="1" x14ac:dyDescent="0.25">
      <c r="I64" s="50"/>
    </row>
    <row r="65" spans="9:9" ht="20.100000000000001" customHeight="1" x14ac:dyDescent="0.25">
      <c r="I65" s="50"/>
    </row>
    <row r="66" spans="9:9" ht="20.100000000000001" customHeight="1" x14ac:dyDescent="0.25">
      <c r="I66" s="50"/>
    </row>
    <row r="67" spans="9:9" ht="20.100000000000001" customHeight="1" x14ac:dyDescent="0.25">
      <c r="I67" s="50"/>
    </row>
    <row r="68" spans="9:9" ht="20.100000000000001" customHeight="1" x14ac:dyDescent="0.25">
      <c r="I68" s="50"/>
    </row>
    <row r="69" spans="9:9" ht="20.100000000000001" customHeight="1" x14ac:dyDescent="0.25">
      <c r="I69" s="50"/>
    </row>
    <row r="70" spans="9:9" ht="20.100000000000001" customHeight="1" x14ac:dyDescent="0.25">
      <c r="I70" s="50"/>
    </row>
    <row r="71" spans="9:9" ht="20.100000000000001" customHeight="1" x14ac:dyDescent="0.25">
      <c r="I71" s="50"/>
    </row>
    <row r="72" spans="9:9" ht="20.100000000000001" customHeight="1" x14ac:dyDescent="0.25">
      <c r="I72" s="50"/>
    </row>
    <row r="73" spans="9:9" ht="20.100000000000001" customHeight="1" x14ac:dyDescent="0.25">
      <c r="I73" s="50"/>
    </row>
    <row r="74" spans="9:9" ht="20.100000000000001" customHeight="1" x14ac:dyDescent="0.25">
      <c r="I74" s="50"/>
    </row>
    <row r="75" spans="9:9" ht="20.100000000000001" customHeight="1" x14ac:dyDescent="0.25">
      <c r="I75" s="50"/>
    </row>
    <row r="76" spans="9:9" ht="20.100000000000001" customHeight="1" x14ac:dyDescent="0.25">
      <c r="I76" s="50"/>
    </row>
    <row r="77" spans="9:9" ht="20.100000000000001" customHeight="1" x14ac:dyDescent="0.25">
      <c r="I77" s="50"/>
    </row>
    <row r="78" spans="9:9" ht="20.100000000000001" customHeight="1" x14ac:dyDescent="0.25">
      <c r="I78" s="50"/>
    </row>
    <row r="79" spans="9:9" ht="20.100000000000001" customHeight="1" x14ac:dyDescent="0.25">
      <c r="I79" s="50"/>
    </row>
    <row r="80" spans="9:9" ht="20.100000000000001" customHeight="1" x14ac:dyDescent="0.25">
      <c r="I80" s="50"/>
    </row>
    <row r="81" spans="1:18" ht="20.100000000000001" customHeight="1" x14ac:dyDescent="0.25">
      <c r="I81" s="50"/>
    </row>
    <row r="82" spans="1:18" ht="20.100000000000001" customHeight="1" x14ac:dyDescent="0.25">
      <c r="I82" s="50"/>
    </row>
    <row r="83" spans="1:18" ht="20.100000000000001" customHeight="1" x14ac:dyDescent="0.25">
      <c r="I83" s="50"/>
    </row>
    <row r="84" spans="1:18" ht="20.100000000000001" customHeight="1" x14ac:dyDescent="0.25">
      <c r="I84" s="50"/>
    </row>
    <row r="85" spans="1:18" ht="20.100000000000001" customHeight="1" x14ac:dyDescent="0.25">
      <c r="I85" s="50"/>
    </row>
    <row r="86" spans="1:18" ht="20.100000000000001" customHeight="1" x14ac:dyDescent="0.25">
      <c r="I86" s="50"/>
    </row>
    <row r="87" spans="1:18" ht="20.100000000000001" customHeight="1" x14ac:dyDescent="0.25">
      <c r="I87" s="50"/>
    </row>
    <row r="88" spans="1:18" ht="20.100000000000001" customHeight="1" x14ac:dyDescent="0.25">
      <c r="I88" s="50"/>
    </row>
    <row r="89" spans="1:18" ht="20.100000000000001" customHeight="1" x14ac:dyDescent="0.25">
      <c r="I89" s="50"/>
    </row>
    <row r="90" spans="1:18" ht="20.100000000000001" customHeight="1" x14ac:dyDescent="0.25">
      <c r="I90" s="50"/>
    </row>
    <row r="91" spans="1:18" ht="20.100000000000001" customHeight="1" x14ac:dyDescent="0.25">
      <c r="I91" s="50"/>
    </row>
    <row r="92" spans="1:18" ht="20.100000000000001" customHeight="1" x14ac:dyDescent="0.25">
      <c r="A92" s="72" t="s">
        <v>95</v>
      </c>
      <c r="B92" s="72"/>
      <c r="C92" s="72"/>
      <c r="D92" s="72"/>
      <c r="E92" s="72"/>
      <c r="F92" s="72"/>
      <c r="G92" s="72"/>
      <c r="H92" s="72"/>
      <c r="I92" s="72"/>
      <c r="J92" s="72"/>
      <c r="K92" s="72"/>
      <c r="L92" s="72"/>
      <c r="M92" s="72"/>
      <c r="N92" s="72"/>
      <c r="O92" s="72"/>
      <c r="P92" s="72"/>
      <c r="Q92" s="72"/>
      <c r="R92" s="72"/>
    </row>
    <row r="93" spans="1:18" ht="20.100000000000001" customHeight="1" x14ac:dyDescent="0.25">
      <c r="I93" s="50"/>
    </row>
    <row r="94" spans="1:18" ht="20.100000000000001" customHeight="1" x14ac:dyDescent="0.25">
      <c r="I94" s="50"/>
    </row>
    <row r="95" spans="1:18" ht="20.100000000000001" customHeight="1" x14ac:dyDescent="0.25">
      <c r="I95" s="50"/>
    </row>
    <row r="96" spans="1:18" ht="20.100000000000001" customHeight="1" x14ac:dyDescent="0.25">
      <c r="I96" s="50"/>
    </row>
    <row r="97" spans="1:18" ht="20.100000000000001" customHeight="1" x14ac:dyDescent="0.25">
      <c r="I97" s="50"/>
    </row>
    <row r="98" spans="1:18" ht="20.100000000000001" customHeight="1" x14ac:dyDescent="0.25">
      <c r="I98" s="50"/>
    </row>
    <row r="99" spans="1:18" ht="20.100000000000001" customHeight="1" x14ac:dyDescent="0.25">
      <c r="I99" s="50"/>
    </row>
    <row r="100" spans="1:18" ht="20.100000000000001" customHeight="1" x14ac:dyDescent="0.25">
      <c r="I100" s="50"/>
    </row>
    <row r="101" spans="1:18" ht="20.100000000000001" customHeight="1" x14ac:dyDescent="0.25">
      <c r="I101" s="50"/>
    </row>
    <row r="102" spans="1:18" ht="20.100000000000001" customHeight="1" x14ac:dyDescent="0.25">
      <c r="I102" s="50"/>
    </row>
    <row r="103" spans="1:18" ht="20.100000000000001" customHeight="1" x14ac:dyDescent="0.25">
      <c r="I103" s="50"/>
    </row>
    <row r="104" spans="1:18" ht="20.100000000000001" customHeight="1" x14ac:dyDescent="0.25">
      <c r="I104" s="50"/>
    </row>
    <row r="105" spans="1:18" ht="20.100000000000001" customHeight="1" x14ac:dyDescent="0.25">
      <c r="I105" s="50"/>
    </row>
    <row r="106" spans="1:18" ht="20.100000000000001" customHeight="1" x14ac:dyDescent="0.25">
      <c r="I106" s="50"/>
    </row>
    <row r="107" spans="1:18" ht="20.100000000000001" customHeight="1" x14ac:dyDescent="0.25">
      <c r="I107" s="50"/>
    </row>
    <row r="108" spans="1:18" ht="20.100000000000001" customHeight="1" x14ac:dyDescent="0.25">
      <c r="I108" s="50"/>
    </row>
    <row r="109" spans="1:18" ht="20.100000000000001" customHeight="1" x14ac:dyDescent="0.25">
      <c r="I109" s="50"/>
    </row>
    <row r="110" spans="1:18" ht="20.100000000000001" customHeight="1" x14ac:dyDescent="0.25">
      <c r="A110" s="72" t="s">
        <v>94</v>
      </c>
      <c r="B110" s="72"/>
      <c r="C110" s="72"/>
      <c r="D110" s="72"/>
      <c r="E110" s="72"/>
      <c r="F110" s="72"/>
      <c r="G110" s="72"/>
      <c r="H110" s="72"/>
      <c r="I110" s="72"/>
      <c r="J110" s="72"/>
      <c r="K110" s="72"/>
      <c r="L110" s="72"/>
      <c r="M110" s="72"/>
      <c r="N110" s="72"/>
      <c r="O110" s="72"/>
      <c r="P110" s="72"/>
      <c r="Q110" s="72"/>
      <c r="R110" s="72"/>
    </row>
    <row r="111" spans="1:18" ht="20.100000000000001" customHeight="1" x14ac:dyDescent="0.25">
      <c r="I111" s="50"/>
    </row>
    <row r="112" spans="1:18" ht="20.100000000000001" customHeight="1" x14ac:dyDescent="0.25">
      <c r="I112" s="50"/>
    </row>
    <row r="113" spans="9:9" ht="20.100000000000001" customHeight="1" x14ac:dyDescent="0.25">
      <c r="I113" s="50"/>
    </row>
    <row r="114" spans="9:9" ht="20.100000000000001" customHeight="1" x14ac:dyDescent="0.25">
      <c r="I114" s="50"/>
    </row>
    <row r="115" spans="9:9" ht="20.100000000000001" customHeight="1" x14ac:dyDescent="0.25">
      <c r="I115" s="50"/>
    </row>
    <row r="116" spans="9:9" ht="20.100000000000001" customHeight="1" x14ac:dyDescent="0.25">
      <c r="I116" s="50"/>
    </row>
    <row r="117" spans="9:9" ht="20.100000000000001" customHeight="1" x14ac:dyDescent="0.25">
      <c r="I117" s="50"/>
    </row>
    <row r="118" spans="9:9" ht="20.100000000000001" customHeight="1" x14ac:dyDescent="0.25">
      <c r="I118" s="50"/>
    </row>
    <row r="119" spans="9:9" ht="20.100000000000001" customHeight="1" x14ac:dyDescent="0.25">
      <c r="I119" s="50"/>
    </row>
    <row r="120" spans="9:9" ht="20.100000000000001" customHeight="1" x14ac:dyDescent="0.25">
      <c r="I120" s="50"/>
    </row>
    <row r="121" spans="9:9" ht="20.100000000000001" customHeight="1" x14ac:dyDescent="0.25">
      <c r="I121" s="50"/>
    </row>
    <row r="122" spans="9:9" ht="20.100000000000001" customHeight="1" x14ac:dyDescent="0.25">
      <c r="I122" s="50"/>
    </row>
    <row r="123" spans="9:9" ht="20.100000000000001" customHeight="1" x14ac:dyDescent="0.25">
      <c r="I123" s="50"/>
    </row>
    <row r="124" spans="9:9" ht="20.100000000000001" customHeight="1" x14ac:dyDescent="0.25">
      <c r="I124" s="50"/>
    </row>
    <row r="125" spans="9:9" ht="20.100000000000001" customHeight="1" x14ac:dyDescent="0.25">
      <c r="I125" s="50"/>
    </row>
    <row r="126" spans="9:9" ht="20.100000000000001" customHeight="1" x14ac:dyDescent="0.25">
      <c r="I126" s="50"/>
    </row>
    <row r="129" spans="1:18" ht="20.100000000000001" customHeight="1" x14ac:dyDescent="0.25">
      <c r="A129" s="77" t="s">
        <v>37</v>
      </c>
      <c r="B129" s="77"/>
      <c r="C129" s="77"/>
      <c r="D129" s="77"/>
      <c r="E129" s="77"/>
      <c r="F129" s="77"/>
      <c r="G129" s="77"/>
      <c r="H129" s="77"/>
      <c r="I129" s="77"/>
      <c r="J129" s="77"/>
      <c r="K129" s="77"/>
      <c r="L129" s="77"/>
      <c r="M129" s="77"/>
      <c r="N129" s="77"/>
      <c r="O129" s="77"/>
      <c r="P129" s="77"/>
      <c r="Q129" s="77"/>
      <c r="R129" s="77"/>
    </row>
    <row r="131" spans="1:18" ht="39.950000000000003" customHeight="1" x14ac:dyDescent="0.25">
      <c r="A131" s="70" t="s">
        <v>39</v>
      </c>
      <c r="B131" s="70"/>
      <c r="C131" s="70"/>
      <c r="D131" s="70"/>
      <c r="E131" s="70"/>
      <c r="F131" s="70"/>
      <c r="G131" s="70"/>
      <c r="H131" s="70"/>
      <c r="I131" s="51" t="s">
        <v>87</v>
      </c>
      <c r="J131" s="70" t="s">
        <v>38</v>
      </c>
      <c r="K131" s="70"/>
      <c r="L131" s="70"/>
      <c r="M131" s="70" t="s">
        <v>32</v>
      </c>
      <c r="N131" s="70"/>
      <c r="O131" s="70"/>
      <c r="P131" s="70" t="s">
        <v>40</v>
      </c>
      <c r="Q131" s="70"/>
      <c r="R131" s="70"/>
    </row>
    <row r="132" spans="1:18" ht="20.100000000000001" customHeight="1" x14ac:dyDescent="0.25">
      <c r="A132" s="72" t="s">
        <v>280</v>
      </c>
      <c r="B132" s="72"/>
      <c r="C132" s="72"/>
      <c r="D132" s="72"/>
      <c r="E132" s="72"/>
      <c r="F132" s="72"/>
      <c r="G132" s="72"/>
      <c r="H132" s="72"/>
      <c r="I132" s="29" t="s">
        <v>292</v>
      </c>
      <c r="J132" s="80">
        <v>0.15</v>
      </c>
      <c r="K132" s="80"/>
      <c r="L132" s="80"/>
      <c r="M132" s="81">
        <f>J132</f>
        <v>0.15</v>
      </c>
      <c r="N132" s="81"/>
      <c r="O132" s="81"/>
      <c r="P132" s="80">
        <f>(J132-M132)</f>
        <v>0</v>
      </c>
      <c r="Q132" s="80"/>
      <c r="R132" s="80"/>
    </row>
    <row r="133" spans="1:18" ht="20.100000000000001" customHeight="1" x14ac:dyDescent="0.25">
      <c r="A133" s="73" t="s">
        <v>281</v>
      </c>
      <c r="B133" s="73"/>
      <c r="C133" s="73"/>
      <c r="D133" s="73"/>
      <c r="E133" s="73"/>
      <c r="F133" s="73"/>
      <c r="G133" s="73"/>
      <c r="H133" s="73"/>
      <c r="I133" s="40" t="s">
        <v>293</v>
      </c>
      <c r="J133" s="81">
        <v>0.1</v>
      </c>
      <c r="K133" s="81"/>
      <c r="L133" s="81"/>
      <c r="M133" s="81">
        <f t="shared" ref="M133:M138" si="4">J133</f>
        <v>0.1</v>
      </c>
      <c r="N133" s="81"/>
      <c r="O133" s="81"/>
      <c r="P133" s="81">
        <f t="shared" ref="P133:P138" si="5">(J133-M133)</f>
        <v>0</v>
      </c>
      <c r="Q133" s="81"/>
      <c r="R133" s="81"/>
    </row>
    <row r="134" spans="1:18" ht="20.100000000000001" customHeight="1" x14ac:dyDescent="0.25">
      <c r="A134" s="73" t="s">
        <v>285</v>
      </c>
      <c r="B134" s="73"/>
      <c r="C134" s="73"/>
      <c r="D134" s="73"/>
      <c r="E134" s="73"/>
      <c r="F134" s="73"/>
      <c r="G134" s="73"/>
      <c r="H134" s="73"/>
      <c r="I134" s="40" t="s">
        <v>294</v>
      </c>
      <c r="J134" s="81">
        <v>0.05</v>
      </c>
      <c r="K134" s="81"/>
      <c r="L134" s="81"/>
      <c r="M134" s="81">
        <f t="shared" si="4"/>
        <v>0.05</v>
      </c>
      <c r="N134" s="81"/>
      <c r="O134" s="81"/>
      <c r="P134" s="81">
        <f t="shared" si="5"/>
        <v>0</v>
      </c>
      <c r="Q134" s="81"/>
      <c r="R134" s="81"/>
    </row>
    <row r="135" spans="1:18" ht="20.100000000000001" customHeight="1" x14ac:dyDescent="0.25">
      <c r="A135" s="73" t="s">
        <v>282</v>
      </c>
      <c r="B135" s="73"/>
      <c r="C135" s="73"/>
      <c r="D135" s="73"/>
      <c r="E135" s="73"/>
      <c r="F135" s="73"/>
      <c r="G135" s="73"/>
      <c r="H135" s="73"/>
      <c r="I135" s="40" t="s">
        <v>295</v>
      </c>
      <c r="J135" s="81">
        <v>0.15</v>
      </c>
      <c r="K135" s="81"/>
      <c r="L135" s="81"/>
      <c r="M135" s="81">
        <v>0.15</v>
      </c>
      <c r="N135" s="81"/>
      <c r="O135" s="81"/>
      <c r="P135" s="81">
        <f t="shared" si="5"/>
        <v>0</v>
      </c>
      <c r="Q135" s="81"/>
      <c r="R135" s="81"/>
    </row>
    <row r="136" spans="1:18" ht="20.100000000000001" customHeight="1" x14ac:dyDescent="0.25">
      <c r="A136" s="73" t="s">
        <v>283</v>
      </c>
      <c r="B136" s="73"/>
      <c r="C136" s="73"/>
      <c r="D136" s="73"/>
      <c r="E136" s="73"/>
      <c r="F136" s="73"/>
      <c r="G136" s="73"/>
      <c r="H136" s="73"/>
      <c r="I136" s="40" t="s">
        <v>296</v>
      </c>
      <c r="J136" s="81">
        <v>0.1</v>
      </c>
      <c r="K136" s="81"/>
      <c r="L136" s="81"/>
      <c r="M136" s="81">
        <v>0.1</v>
      </c>
      <c r="N136" s="81"/>
      <c r="O136" s="81"/>
      <c r="P136" s="81">
        <f t="shared" si="5"/>
        <v>0</v>
      </c>
      <c r="Q136" s="81"/>
      <c r="R136" s="81"/>
    </row>
    <row r="137" spans="1:18" ht="20.100000000000001" customHeight="1" x14ac:dyDescent="0.25">
      <c r="A137" s="73" t="s">
        <v>1</v>
      </c>
      <c r="B137" s="73"/>
      <c r="C137" s="73"/>
      <c r="D137" s="73"/>
      <c r="E137" s="73"/>
      <c r="F137" s="73"/>
      <c r="G137" s="73"/>
      <c r="H137" s="73"/>
      <c r="I137" s="40" t="s">
        <v>297</v>
      </c>
      <c r="J137" s="81">
        <v>0.3</v>
      </c>
      <c r="K137" s="81"/>
      <c r="L137" s="81"/>
      <c r="M137" s="81">
        <v>0.3</v>
      </c>
      <c r="N137" s="81"/>
      <c r="O137" s="81"/>
      <c r="P137" s="81">
        <f t="shared" si="5"/>
        <v>0</v>
      </c>
      <c r="Q137" s="81"/>
      <c r="R137" s="81"/>
    </row>
    <row r="138" spans="1:18" ht="20.100000000000001" customHeight="1" x14ac:dyDescent="0.25">
      <c r="A138" s="73" t="s">
        <v>284</v>
      </c>
      <c r="B138" s="73"/>
      <c r="C138" s="73"/>
      <c r="D138" s="73"/>
      <c r="E138" s="73"/>
      <c r="F138" s="73"/>
      <c r="G138" s="73"/>
      <c r="H138" s="73"/>
      <c r="I138" s="40" t="s">
        <v>298</v>
      </c>
      <c r="J138" s="81">
        <v>0.05</v>
      </c>
      <c r="K138" s="81"/>
      <c r="L138" s="81"/>
      <c r="M138" s="81">
        <f t="shared" si="4"/>
        <v>0.05</v>
      </c>
      <c r="N138" s="81"/>
      <c r="O138" s="81"/>
      <c r="P138" s="81">
        <f t="shared" si="5"/>
        <v>0</v>
      </c>
      <c r="Q138" s="81"/>
      <c r="R138" s="81"/>
    </row>
    <row r="140" spans="1:18" ht="20.100000000000001" customHeight="1" x14ac:dyDescent="0.25">
      <c r="A140" s="71" t="s">
        <v>262</v>
      </c>
      <c r="B140" s="71"/>
      <c r="C140" s="71"/>
      <c r="D140" s="71"/>
      <c r="E140" s="71"/>
      <c r="F140" s="71"/>
      <c r="G140" s="71"/>
      <c r="H140" s="71"/>
      <c r="I140" s="71"/>
      <c r="J140" s="115">
        <f>1+(SUM(J132:L138))</f>
        <v>1.9</v>
      </c>
      <c r="K140" s="115"/>
      <c r="L140" s="115"/>
      <c r="M140" s="115">
        <f>1+(SUM(M132:O138))</f>
        <v>1.9</v>
      </c>
      <c r="N140" s="115"/>
      <c r="O140" s="115"/>
    </row>
    <row r="141" spans="1:18" ht="20.100000000000001" customHeight="1" x14ac:dyDescent="0.25">
      <c r="A141" s="69" t="s">
        <v>299</v>
      </c>
      <c r="B141" s="69"/>
      <c r="C141" s="69"/>
      <c r="D141" s="69"/>
      <c r="E141" s="69"/>
      <c r="F141" s="69"/>
      <c r="G141" s="69"/>
      <c r="H141" s="69"/>
      <c r="I141" s="69"/>
      <c r="J141" s="69"/>
      <c r="K141" s="69"/>
      <c r="L141" s="69"/>
      <c r="M141" s="69"/>
      <c r="N141" s="69"/>
      <c r="O141" s="69"/>
    </row>
    <row r="142" spans="1:18" ht="20.100000000000001" customHeight="1" x14ac:dyDescent="0.25">
      <c r="A142" s="119"/>
      <c r="B142" s="119"/>
      <c r="C142" s="119"/>
      <c r="D142" s="119"/>
      <c r="E142" s="119"/>
      <c r="F142" s="119"/>
      <c r="G142" s="119"/>
      <c r="H142" s="119"/>
      <c r="I142" s="119"/>
      <c r="J142" s="119"/>
      <c r="K142" s="119"/>
      <c r="L142" s="119"/>
      <c r="M142" s="119"/>
      <c r="N142" s="119"/>
      <c r="O142" s="119"/>
      <c r="P142" s="115">
        <f>SUM(P132:R138)</f>
        <v>0</v>
      </c>
      <c r="Q142" s="115"/>
      <c r="R142" s="115"/>
    </row>
    <row r="144" spans="1:18" ht="20.100000000000001" customHeight="1" x14ac:dyDescent="0.25">
      <c r="A144" s="98" t="s">
        <v>286</v>
      </c>
      <c r="B144" s="98"/>
      <c r="C144" s="98"/>
      <c r="D144" s="98"/>
      <c r="E144" s="98" t="s">
        <v>33</v>
      </c>
      <c r="F144" s="98"/>
      <c r="G144" s="98"/>
      <c r="H144" s="98"/>
      <c r="I144" s="98"/>
      <c r="J144" s="98"/>
      <c r="K144" s="98"/>
      <c r="L144" s="98"/>
      <c r="M144" s="98"/>
      <c r="N144" s="98"/>
      <c r="O144" s="98"/>
      <c r="P144" s="98" t="s">
        <v>15</v>
      </c>
      <c r="Q144" s="98"/>
      <c r="R144" s="98"/>
    </row>
    <row r="145" spans="1:18" ht="20.100000000000001" customHeight="1" x14ac:dyDescent="0.25">
      <c r="A145" s="98"/>
      <c r="B145" s="98"/>
      <c r="C145" s="98"/>
      <c r="D145" s="98"/>
      <c r="E145" s="51"/>
      <c r="F145" s="51"/>
      <c r="G145" s="51"/>
      <c r="H145" s="51"/>
      <c r="I145" s="51" t="s">
        <v>292</v>
      </c>
      <c r="J145" s="51" t="s">
        <v>293</v>
      </c>
      <c r="K145" s="51" t="s">
        <v>294</v>
      </c>
      <c r="L145" s="51" t="s">
        <v>295</v>
      </c>
      <c r="M145" s="51" t="s">
        <v>296</v>
      </c>
      <c r="N145" s="51" t="s">
        <v>297</v>
      </c>
      <c r="O145" s="51" t="s">
        <v>298</v>
      </c>
      <c r="P145" s="120"/>
      <c r="Q145" s="120"/>
      <c r="R145" s="120"/>
    </row>
    <row r="146" spans="1:18" ht="20.100000000000001" customHeight="1" thickBot="1" x14ac:dyDescent="0.3">
      <c r="A146" s="117"/>
      <c r="B146" s="117"/>
      <c r="C146" s="117"/>
      <c r="D146" s="117"/>
      <c r="E146" s="53"/>
      <c r="F146" s="53"/>
      <c r="G146" s="53"/>
      <c r="H146" s="53"/>
      <c r="I146" s="53">
        <f>$M$132</f>
        <v>0.15</v>
      </c>
      <c r="J146" s="53">
        <f>$M$133</f>
        <v>0.1</v>
      </c>
      <c r="K146" s="53">
        <f>$M$134</f>
        <v>0.05</v>
      </c>
      <c r="L146" s="53">
        <f>$M$135</f>
        <v>0.15</v>
      </c>
      <c r="M146" s="53">
        <f>$M$136</f>
        <v>0.1</v>
      </c>
      <c r="N146" s="53">
        <f>$M$137</f>
        <v>0.3</v>
      </c>
      <c r="O146" s="53">
        <f>$M$138</f>
        <v>0.05</v>
      </c>
      <c r="P146" s="116">
        <f>1+(SUM(I146:O146))</f>
        <v>1.9</v>
      </c>
      <c r="Q146" s="116"/>
      <c r="R146" s="116"/>
    </row>
    <row r="148" spans="1:18" ht="20.100000000000001" customHeight="1" x14ac:dyDescent="0.25">
      <c r="A148" s="72" t="s">
        <v>259</v>
      </c>
      <c r="B148" s="72"/>
      <c r="C148" s="72"/>
      <c r="D148" s="72"/>
      <c r="E148" s="72"/>
      <c r="F148" s="72"/>
      <c r="G148" s="72"/>
      <c r="H148" s="72"/>
      <c r="I148" s="72"/>
      <c r="J148" s="72"/>
      <c r="K148" s="72"/>
      <c r="L148" s="72"/>
      <c r="M148" s="72"/>
      <c r="N148" s="72"/>
      <c r="O148" s="72"/>
      <c r="P148" s="72"/>
      <c r="Q148" s="72"/>
      <c r="R148" s="72"/>
    </row>
    <row r="149" spans="1:18" ht="20.100000000000001" customHeight="1" x14ac:dyDescent="0.25">
      <c r="A149" s="72"/>
      <c r="B149" s="72"/>
      <c r="C149" s="72"/>
      <c r="D149" s="72"/>
      <c r="E149" s="72"/>
      <c r="F149" s="72"/>
      <c r="G149" s="72"/>
      <c r="H149" s="72"/>
      <c r="I149" s="72"/>
      <c r="J149" s="72"/>
      <c r="K149" s="72"/>
      <c r="L149" s="72"/>
      <c r="M149" s="72"/>
      <c r="N149" s="72"/>
      <c r="O149" s="72"/>
      <c r="P149" s="72"/>
      <c r="Q149" s="72"/>
      <c r="R149" s="72"/>
    </row>
    <row r="151" spans="1:18" ht="39.950000000000003" customHeight="1" x14ac:dyDescent="0.25">
      <c r="A151" s="36" t="s">
        <v>17</v>
      </c>
      <c r="B151" s="70" t="str">
        <f>P48</f>
        <v>Valor unitário homogeneizado</v>
      </c>
      <c r="C151" s="70"/>
      <c r="D151" s="70"/>
      <c r="E151" s="36"/>
      <c r="F151" s="36"/>
      <c r="G151" s="36"/>
      <c r="H151" s="36"/>
      <c r="I151" s="36" t="s">
        <v>292</v>
      </c>
      <c r="J151" s="36" t="s">
        <v>293</v>
      </c>
      <c r="K151" s="36" t="s">
        <v>294</v>
      </c>
      <c r="L151" s="36" t="s">
        <v>295</v>
      </c>
      <c r="M151" s="36" t="s">
        <v>296</v>
      </c>
      <c r="N151" s="36" t="s">
        <v>297</v>
      </c>
      <c r="O151" s="51" t="s">
        <v>298</v>
      </c>
      <c r="P151" s="70" t="s">
        <v>15</v>
      </c>
      <c r="Q151" s="70"/>
      <c r="R151" s="70"/>
    </row>
    <row r="152" spans="1:18" ht="20.100000000000001" customHeight="1" x14ac:dyDescent="0.25">
      <c r="A152" s="29">
        <v>1</v>
      </c>
      <c r="B152" s="76">
        <f>P49</f>
        <v>1625.0000000000002</v>
      </c>
      <c r="C152" s="76"/>
      <c r="D152" s="76"/>
      <c r="E152" s="52"/>
      <c r="F152" s="52"/>
      <c r="G152" s="52"/>
      <c r="H152" s="52"/>
      <c r="I152" s="52">
        <f>$J$132</f>
        <v>0.15</v>
      </c>
      <c r="J152" s="52">
        <f>$J$133</f>
        <v>0.1</v>
      </c>
      <c r="K152" s="52">
        <f>$J$134</f>
        <v>0.05</v>
      </c>
      <c r="L152" s="52">
        <f>$J$135</f>
        <v>0.15</v>
      </c>
      <c r="M152" s="52">
        <f>$J$136</f>
        <v>0.1</v>
      </c>
      <c r="N152" s="52">
        <f>$J$137</f>
        <v>0.3</v>
      </c>
      <c r="O152" s="52">
        <f>$J$138</f>
        <v>0.05</v>
      </c>
      <c r="P152" s="109">
        <f>1+(SUM(I152:O152))</f>
        <v>1.9</v>
      </c>
      <c r="Q152" s="109"/>
      <c r="R152" s="109"/>
    </row>
    <row r="153" spans="1:18" ht="20.100000000000001" customHeight="1" x14ac:dyDescent="0.25">
      <c r="A153" s="40">
        <v>2</v>
      </c>
      <c r="B153" s="90">
        <f>P50</f>
        <v>578.57142857142867</v>
      </c>
      <c r="C153" s="90"/>
      <c r="D153" s="90"/>
      <c r="E153" s="52"/>
      <c r="F153" s="52"/>
      <c r="G153" s="52"/>
      <c r="H153" s="52"/>
      <c r="I153" s="52">
        <f>$J$132</f>
        <v>0.15</v>
      </c>
      <c r="J153" s="52">
        <f>$J$133</f>
        <v>0.1</v>
      </c>
      <c r="K153" s="52">
        <f>$J$134</f>
        <v>0.05</v>
      </c>
      <c r="L153" s="52">
        <f>$J$135</f>
        <v>0.15</v>
      </c>
      <c r="M153" s="52">
        <f>$J$136</f>
        <v>0.1</v>
      </c>
      <c r="N153" s="52">
        <f>$J$137</f>
        <v>0.3</v>
      </c>
      <c r="O153" s="52">
        <f>$J$138</f>
        <v>0.05</v>
      </c>
      <c r="P153" s="110">
        <f>1+(SUM(I153:O153))</f>
        <v>1.9</v>
      </c>
      <c r="Q153" s="110"/>
      <c r="R153" s="110"/>
    </row>
    <row r="154" spans="1:18" ht="20.100000000000001" customHeight="1" thickBot="1" x14ac:dyDescent="0.3">
      <c r="A154" s="47">
        <v>3</v>
      </c>
      <c r="B154" s="79">
        <f>P51</f>
        <v>570</v>
      </c>
      <c r="C154" s="79"/>
      <c r="D154" s="79"/>
      <c r="E154" s="54"/>
      <c r="F154" s="54"/>
      <c r="G154" s="54"/>
      <c r="H154" s="54"/>
      <c r="I154" s="54">
        <f>$J$132</f>
        <v>0.15</v>
      </c>
      <c r="J154" s="54">
        <f>$J$133</f>
        <v>0.1</v>
      </c>
      <c r="K154" s="54">
        <f>$J$134</f>
        <v>0.05</v>
      </c>
      <c r="L154" s="54">
        <f>$J$135</f>
        <v>0.15</v>
      </c>
      <c r="M154" s="54">
        <f>$J$136</f>
        <v>0.1</v>
      </c>
      <c r="N154" s="54">
        <f>$J$137</f>
        <v>0.3</v>
      </c>
      <c r="O154" s="54">
        <f>$J$138</f>
        <v>0.05</v>
      </c>
      <c r="P154" s="111">
        <f>1+(SUM(I154:O154))</f>
        <v>1.9</v>
      </c>
      <c r="Q154" s="111"/>
      <c r="R154" s="111"/>
    </row>
    <row r="156" spans="1:18" ht="39.950000000000003" customHeight="1" thickBot="1" x14ac:dyDescent="0.3">
      <c r="A156" s="55" t="s">
        <v>17</v>
      </c>
      <c r="B156" s="108" t="str">
        <f>B151</f>
        <v>Valor unitário homogeneizado</v>
      </c>
      <c r="C156" s="108"/>
      <c r="D156" s="108"/>
      <c r="E156" s="108" t="s">
        <v>300</v>
      </c>
      <c r="F156" s="108"/>
      <c r="G156" s="108"/>
      <c r="H156" s="108" t="s">
        <v>301</v>
      </c>
      <c r="I156" s="108"/>
      <c r="J156" s="108"/>
      <c r="K156" s="108" t="s">
        <v>22</v>
      </c>
      <c r="L156" s="108"/>
      <c r="M156" s="108"/>
      <c r="N156" s="108" t="s">
        <v>41</v>
      </c>
      <c r="O156" s="108"/>
      <c r="P156" s="108"/>
      <c r="Q156" s="108"/>
      <c r="R156" s="108"/>
    </row>
    <row r="157" spans="1:18" ht="20.100000000000001" customHeight="1" x14ac:dyDescent="0.25">
      <c r="A157" s="29">
        <v>1</v>
      </c>
      <c r="B157" s="76">
        <f>B152</f>
        <v>1625.0000000000002</v>
      </c>
      <c r="C157" s="76"/>
      <c r="D157" s="76"/>
      <c r="E157" s="112">
        <f>P152</f>
        <v>1.9</v>
      </c>
      <c r="F157" s="112"/>
      <c r="G157" s="112"/>
      <c r="H157" s="112">
        <f>$P$146</f>
        <v>1.9</v>
      </c>
      <c r="I157" s="112"/>
      <c r="J157" s="112"/>
      <c r="K157" s="112">
        <f>H157/E157</f>
        <v>1</v>
      </c>
      <c r="L157" s="112"/>
      <c r="M157" s="112"/>
      <c r="N157" s="76">
        <f t="shared" ref="N157:N159" si="6">B157*K157</f>
        <v>1625.0000000000002</v>
      </c>
      <c r="O157" s="76"/>
      <c r="P157" s="76"/>
      <c r="Q157" s="76"/>
      <c r="R157" s="76"/>
    </row>
    <row r="158" spans="1:18" ht="20.100000000000001" customHeight="1" x14ac:dyDescent="0.25">
      <c r="A158" s="40">
        <v>2</v>
      </c>
      <c r="B158" s="90">
        <f>B153</f>
        <v>578.57142857142867</v>
      </c>
      <c r="C158" s="90"/>
      <c r="D158" s="90"/>
      <c r="E158" s="113">
        <f>P153</f>
        <v>1.9</v>
      </c>
      <c r="F158" s="113"/>
      <c r="G158" s="113"/>
      <c r="H158" s="113">
        <f t="shared" ref="H158:H159" si="7">$P$146</f>
        <v>1.9</v>
      </c>
      <c r="I158" s="113"/>
      <c r="J158" s="113"/>
      <c r="K158" s="113">
        <f t="shared" ref="K158:K159" si="8">H158/E158</f>
        <v>1</v>
      </c>
      <c r="L158" s="113"/>
      <c r="M158" s="113"/>
      <c r="N158" s="90">
        <f t="shared" si="6"/>
        <v>578.57142857142867</v>
      </c>
      <c r="O158" s="90"/>
      <c r="P158" s="90"/>
      <c r="Q158" s="90"/>
      <c r="R158" s="90"/>
    </row>
    <row r="159" spans="1:18" ht="20.100000000000001" customHeight="1" thickBot="1" x14ac:dyDescent="0.3">
      <c r="A159" s="47">
        <v>3</v>
      </c>
      <c r="B159" s="79">
        <f>B154</f>
        <v>570</v>
      </c>
      <c r="C159" s="79"/>
      <c r="D159" s="79"/>
      <c r="E159" s="114">
        <f>P154</f>
        <v>1.9</v>
      </c>
      <c r="F159" s="114"/>
      <c r="G159" s="114"/>
      <c r="H159" s="114">
        <f t="shared" si="7"/>
        <v>1.9</v>
      </c>
      <c r="I159" s="114"/>
      <c r="J159" s="114"/>
      <c r="K159" s="114">
        <f t="shared" si="8"/>
        <v>1</v>
      </c>
      <c r="L159" s="114"/>
      <c r="M159" s="114"/>
      <c r="N159" s="79">
        <f t="shared" si="6"/>
        <v>570</v>
      </c>
      <c r="O159" s="79"/>
      <c r="P159" s="79"/>
      <c r="Q159" s="79"/>
      <c r="R159" s="79"/>
    </row>
    <row r="161" spans="1:22" ht="20.100000000000001" customHeight="1" x14ac:dyDescent="0.25">
      <c r="L161" s="71" t="s">
        <v>35</v>
      </c>
      <c r="M161" s="71"/>
      <c r="N161" s="71"/>
      <c r="O161" s="71"/>
      <c r="P161" s="74">
        <f>AVERAGE(N157:R159)</f>
        <v>924.52380952380963</v>
      </c>
      <c r="Q161" s="74"/>
      <c r="R161" s="74"/>
    </row>
    <row r="162" spans="1:22" ht="20.100000000000001" customHeight="1" x14ac:dyDescent="0.25">
      <c r="L162" s="72" t="s">
        <v>36</v>
      </c>
      <c r="M162" s="72"/>
      <c r="N162" s="72"/>
      <c r="O162" s="72"/>
      <c r="P162" s="74">
        <f>STDEVA(N157:R159)</f>
        <v>606.64531434353501</v>
      </c>
      <c r="Q162" s="74"/>
      <c r="R162" s="74"/>
    </row>
    <row r="163" spans="1:22" ht="20.100000000000001" customHeight="1" x14ac:dyDescent="0.25">
      <c r="L163" s="73" t="s">
        <v>34</v>
      </c>
      <c r="M163" s="73"/>
      <c r="N163" s="73"/>
      <c r="O163" s="73"/>
      <c r="P163" s="75">
        <f>P162/P161</f>
        <v>0.6561705692101073</v>
      </c>
      <c r="Q163" s="75"/>
      <c r="R163" s="75"/>
    </row>
    <row r="166" spans="1:22" ht="20.100000000000001" customHeight="1" x14ac:dyDescent="0.25">
      <c r="A166" s="77" t="s">
        <v>48</v>
      </c>
      <c r="B166" s="77"/>
      <c r="C166" s="77"/>
      <c r="D166" s="77"/>
      <c r="E166" s="77"/>
      <c r="F166" s="77"/>
      <c r="G166" s="77"/>
      <c r="H166" s="77"/>
      <c r="I166" s="77"/>
      <c r="J166" s="77"/>
      <c r="K166" s="77"/>
      <c r="L166" s="77"/>
      <c r="M166" s="77"/>
      <c r="N166" s="77"/>
      <c r="O166" s="77"/>
      <c r="P166" s="77"/>
      <c r="Q166" s="77"/>
      <c r="R166" s="77"/>
    </row>
    <row r="168" spans="1:22" ht="20.100000000000001" customHeight="1" x14ac:dyDescent="0.25">
      <c r="A168" s="36" t="s">
        <v>17</v>
      </c>
      <c r="B168" s="70" t="s">
        <v>31</v>
      </c>
      <c r="C168" s="70"/>
      <c r="D168" s="70"/>
      <c r="E168" s="70"/>
      <c r="F168" s="70"/>
      <c r="L168" s="71" t="s">
        <v>42</v>
      </c>
      <c r="M168" s="71"/>
      <c r="N168" s="71"/>
      <c r="O168" s="71"/>
      <c r="P168" s="71"/>
      <c r="Q168" s="107">
        <v>0.3</v>
      </c>
      <c r="R168" s="107"/>
    </row>
    <row r="169" spans="1:22" ht="20.100000000000001" customHeight="1" x14ac:dyDescent="0.25">
      <c r="A169" s="29">
        <v>1</v>
      </c>
      <c r="B169" s="76">
        <f>N157</f>
        <v>1625.0000000000002</v>
      </c>
      <c r="C169" s="76"/>
      <c r="D169" s="76"/>
      <c r="E169" s="76"/>
      <c r="F169" s="76"/>
      <c r="G169" s="35">
        <f t="shared" ref="G169:G171" si="9">A169</f>
        <v>1</v>
      </c>
    </row>
    <row r="170" spans="1:22" ht="20.100000000000001" customHeight="1" x14ac:dyDescent="0.25">
      <c r="A170" s="40">
        <v>2</v>
      </c>
      <c r="B170" s="76">
        <f>N158</f>
        <v>578.57142857142867</v>
      </c>
      <c r="C170" s="76"/>
      <c r="D170" s="76"/>
      <c r="E170" s="76"/>
      <c r="F170" s="76"/>
      <c r="G170" s="35">
        <f t="shared" si="9"/>
        <v>2</v>
      </c>
      <c r="L170" s="71" t="s">
        <v>35</v>
      </c>
      <c r="M170" s="71"/>
      <c r="N170" s="71"/>
      <c r="O170" s="71"/>
      <c r="P170" s="74">
        <f>AVERAGE(B169:B171)</f>
        <v>924.52380952380963</v>
      </c>
      <c r="Q170" s="74"/>
      <c r="R170" s="74"/>
    </row>
    <row r="171" spans="1:22" ht="20.100000000000001" customHeight="1" x14ac:dyDescent="0.25">
      <c r="A171" s="40">
        <v>3</v>
      </c>
      <c r="B171" s="90">
        <f>N159</f>
        <v>570</v>
      </c>
      <c r="C171" s="90"/>
      <c r="D171" s="90"/>
      <c r="E171" s="90"/>
      <c r="F171" s="90"/>
      <c r="G171" s="35">
        <f t="shared" si="9"/>
        <v>3</v>
      </c>
      <c r="L171" s="71" t="s">
        <v>44</v>
      </c>
      <c r="M171" s="71"/>
      <c r="N171" s="71"/>
      <c r="O171" s="71"/>
      <c r="P171" s="74">
        <f>P170*(1+Q168)</f>
        <v>1201.8809523809525</v>
      </c>
      <c r="Q171" s="74"/>
      <c r="R171" s="74"/>
    </row>
    <row r="172" spans="1:22" ht="20.100000000000001" customHeight="1" x14ac:dyDescent="0.25">
      <c r="L172" s="71" t="s">
        <v>43</v>
      </c>
      <c r="M172" s="71"/>
      <c r="N172" s="71"/>
      <c r="O172" s="71"/>
      <c r="P172" s="74">
        <f>P170*(1-Q168)</f>
        <v>647.16666666666674</v>
      </c>
      <c r="Q172" s="74"/>
      <c r="R172" s="74"/>
    </row>
    <row r="173" spans="1:22" ht="20.100000000000001" customHeight="1" x14ac:dyDescent="0.25">
      <c r="L173" s="71" t="s">
        <v>46</v>
      </c>
      <c r="M173" s="71"/>
      <c r="N173" s="71"/>
      <c r="O173" s="71"/>
      <c r="P173" s="74">
        <f>MAX(B169:B171)</f>
        <v>1625.0000000000002</v>
      </c>
      <c r="Q173" s="74"/>
      <c r="R173" s="74"/>
      <c r="V173" s="56"/>
    </row>
    <row r="174" spans="1:22" ht="20.100000000000001" customHeight="1" x14ac:dyDescent="0.25">
      <c r="L174" s="71" t="s">
        <v>45</v>
      </c>
      <c r="M174" s="71"/>
      <c r="N174" s="71"/>
      <c r="O174" s="71"/>
      <c r="P174" s="74">
        <f>MIN(B169:B171)</f>
        <v>570</v>
      </c>
      <c r="Q174" s="74"/>
      <c r="R174" s="74"/>
      <c r="V174" s="56"/>
    </row>
    <row r="175" spans="1:22" ht="20.100000000000001" customHeight="1" x14ac:dyDescent="0.25">
      <c r="L175" s="72"/>
      <c r="M175" s="72"/>
      <c r="N175" s="72"/>
      <c r="O175" s="72"/>
      <c r="P175" s="76"/>
      <c r="Q175" s="76"/>
      <c r="R175" s="76"/>
    </row>
    <row r="176" spans="1:22" ht="20.100000000000001" customHeight="1" x14ac:dyDescent="0.25">
      <c r="L176" s="71" t="s">
        <v>50</v>
      </c>
      <c r="M176" s="71"/>
      <c r="N176" s="71">
        <f>IF(P176="Nada a excluir","",T176)</f>
        <v>1</v>
      </c>
      <c r="O176" s="71"/>
      <c r="P176" s="74" cm="1">
        <f t="array" ref="P176">_xlfn.IFS(AND(OR(P173&gt;P171,P174&lt;P172),(P173-P170)&gt;(P170-P174)),P173,AND(OR(P174&lt;P172,P173&gt;P171),(P170-P174)&gt;(P173-P170)),P174,AND(P173&lt;=P171,P174&gt;=P172),"Nada a excluir")</f>
        <v>1625.0000000000002</v>
      </c>
      <c r="Q176" s="74"/>
      <c r="R176" s="74"/>
      <c r="T176" s="35">
        <f>VLOOKUP(P176,B169:G171,6,0)</f>
        <v>1</v>
      </c>
    </row>
    <row r="177" spans="12:25" ht="20.100000000000001" customHeight="1" x14ac:dyDescent="0.25">
      <c r="L177" s="73" t="s">
        <v>49</v>
      </c>
      <c r="M177" s="73"/>
      <c r="N177" s="73"/>
      <c r="O177" s="73"/>
      <c r="P177" s="89" t="str">
        <f>IF(P176="Nada a excluir","Encerrar","Continuar")</f>
        <v>Continuar</v>
      </c>
      <c r="Q177" s="89"/>
      <c r="R177" s="89"/>
    </row>
    <row r="179" spans="12:25" ht="20.100000000000001" customHeight="1" x14ac:dyDescent="0.25">
      <c r="L179" s="71" t="s">
        <v>47</v>
      </c>
      <c r="M179" s="71"/>
      <c r="N179" s="71"/>
      <c r="O179" s="71"/>
      <c r="P179" s="83">
        <f>STDEVA(B169:B171)</f>
        <v>606.64531434353501</v>
      </c>
      <c r="Q179" s="84"/>
      <c r="R179" s="84"/>
    </row>
    <row r="180" spans="12:25" ht="20.100000000000001" customHeight="1" x14ac:dyDescent="0.25">
      <c r="L180" s="73" t="s">
        <v>34</v>
      </c>
      <c r="M180" s="73"/>
      <c r="N180" s="73"/>
      <c r="O180" s="73"/>
      <c r="P180" s="97">
        <f>P179/P170</f>
        <v>0.6561705692101073</v>
      </c>
      <c r="Q180" s="97"/>
      <c r="R180" s="97"/>
    </row>
    <row r="181" spans="12:25" ht="20.100000000000001" customHeight="1" x14ac:dyDescent="0.25">
      <c r="P181" s="57"/>
      <c r="Q181" s="57"/>
      <c r="R181" s="57"/>
    </row>
    <row r="182" spans="12:25" ht="20.100000000000001" customHeight="1" x14ac:dyDescent="0.25">
      <c r="P182" s="57"/>
      <c r="Q182" s="57"/>
      <c r="R182" s="57"/>
    </row>
    <row r="183" spans="12:25" ht="20.100000000000001" customHeight="1" x14ac:dyDescent="0.25">
      <c r="P183" s="57"/>
      <c r="Q183" s="57"/>
      <c r="R183" s="57"/>
      <c r="W183" s="35" t="s">
        <v>43</v>
      </c>
      <c r="X183" s="35" t="s">
        <v>44</v>
      </c>
      <c r="Y183" s="35" t="s">
        <v>35</v>
      </c>
    </row>
    <row r="184" spans="12:25" ht="20.100000000000001" customHeight="1" x14ac:dyDescent="0.25">
      <c r="P184" s="57"/>
      <c r="Q184" s="57"/>
      <c r="R184" s="57"/>
      <c r="W184" s="56">
        <f>$P$172</f>
        <v>647.16666666666674</v>
      </c>
      <c r="X184" s="56">
        <f>$P$171</f>
        <v>1201.8809523809525</v>
      </c>
      <c r="Y184" s="56">
        <f>$P$170</f>
        <v>924.52380952380963</v>
      </c>
    </row>
    <row r="185" spans="12:25" ht="20.100000000000001" customHeight="1" x14ac:dyDescent="0.25">
      <c r="P185" s="57"/>
      <c r="Q185" s="57"/>
      <c r="R185" s="57"/>
      <c r="W185" s="56">
        <f t="shared" ref="W185:W186" si="10">$P$172</f>
        <v>647.16666666666674</v>
      </c>
      <c r="X185" s="56">
        <f t="shared" ref="X185:X186" si="11">$P$171</f>
        <v>1201.8809523809525</v>
      </c>
      <c r="Y185" s="56">
        <f t="shared" ref="Y185:Y186" si="12">$P$170</f>
        <v>924.52380952380963</v>
      </c>
    </row>
    <row r="186" spans="12:25" ht="20.100000000000001" customHeight="1" x14ac:dyDescent="0.25">
      <c r="P186" s="57"/>
      <c r="Q186" s="57"/>
      <c r="R186" s="57"/>
      <c r="W186" s="56">
        <f t="shared" si="10"/>
        <v>647.16666666666674</v>
      </c>
      <c r="X186" s="56">
        <f t="shared" si="11"/>
        <v>1201.8809523809525</v>
      </c>
      <c r="Y186" s="56">
        <f t="shared" si="12"/>
        <v>924.52380952380963</v>
      </c>
    </row>
    <row r="187" spans="12:25" ht="20.100000000000001" customHeight="1" x14ac:dyDescent="0.25">
      <c r="P187" s="57"/>
      <c r="Q187" s="57"/>
      <c r="R187" s="57"/>
      <c r="W187" s="56"/>
      <c r="X187" s="56"/>
      <c r="Y187" s="56"/>
    </row>
    <row r="188" spans="12:25" ht="20.100000000000001" customHeight="1" x14ac:dyDescent="0.25">
      <c r="P188" s="57"/>
      <c r="Q188" s="57"/>
      <c r="R188" s="57"/>
      <c r="W188" s="56"/>
      <c r="X188" s="56"/>
      <c r="Y188" s="56"/>
    </row>
    <row r="189" spans="12:25" ht="20.100000000000001" customHeight="1" x14ac:dyDescent="0.25">
      <c r="P189" s="57"/>
      <c r="Q189" s="57"/>
      <c r="R189" s="57"/>
      <c r="W189" s="56"/>
      <c r="X189" s="56"/>
      <c r="Y189" s="56"/>
    </row>
    <row r="190" spans="12:25" ht="20.100000000000001" customHeight="1" x14ac:dyDescent="0.25">
      <c r="P190" s="57"/>
      <c r="Q190" s="57"/>
      <c r="R190" s="57"/>
      <c r="W190" s="56"/>
      <c r="X190" s="56"/>
      <c r="Y190" s="56"/>
    </row>
    <row r="191" spans="12:25" ht="20.100000000000001" customHeight="1" x14ac:dyDescent="0.25">
      <c r="P191" s="57"/>
      <c r="Q191" s="57"/>
      <c r="R191" s="57"/>
    </row>
    <row r="192" spans="12:25" ht="20.100000000000001" customHeight="1" x14ac:dyDescent="0.25">
      <c r="P192" s="57"/>
      <c r="Q192" s="57"/>
      <c r="R192" s="57"/>
    </row>
    <row r="193" spans="1:30" ht="20.100000000000001" customHeight="1" x14ac:dyDescent="0.25">
      <c r="P193" s="57"/>
      <c r="Q193" s="57"/>
      <c r="R193" s="57"/>
    </row>
    <row r="194" spans="1:30" ht="20.100000000000001" customHeight="1" x14ac:dyDescent="0.25">
      <c r="P194" s="57"/>
      <c r="Q194" s="57"/>
      <c r="R194" s="57"/>
    </row>
    <row r="195" spans="1:30" ht="20.100000000000001" customHeight="1" x14ac:dyDescent="0.25">
      <c r="P195" s="57"/>
      <c r="Q195" s="57"/>
      <c r="R195" s="57"/>
    </row>
    <row r="196" spans="1:30" ht="20.100000000000001" customHeight="1" x14ac:dyDescent="0.25">
      <c r="P196" s="57"/>
      <c r="Q196" s="57"/>
      <c r="R196" s="57"/>
    </row>
    <row r="197" spans="1:30" ht="20.100000000000001" customHeight="1" x14ac:dyDescent="0.25">
      <c r="P197" s="57"/>
      <c r="Q197" s="57"/>
      <c r="R197" s="57"/>
    </row>
    <row r="199" spans="1:30" ht="20.100000000000001" customHeight="1" x14ac:dyDescent="0.25">
      <c r="A199" s="77" t="s">
        <v>51</v>
      </c>
      <c r="B199" s="77"/>
      <c r="C199" s="77"/>
      <c r="D199" s="77"/>
      <c r="E199" s="77"/>
      <c r="F199" s="77"/>
      <c r="G199" s="77"/>
      <c r="H199" s="77"/>
      <c r="I199" s="77"/>
      <c r="J199" s="77"/>
      <c r="K199" s="77"/>
      <c r="L199" s="77"/>
      <c r="M199" s="77"/>
      <c r="N199" s="77"/>
      <c r="O199" s="77"/>
      <c r="P199" s="77"/>
      <c r="Q199" s="77"/>
      <c r="R199" s="77"/>
    </row>
    <row r="201" spans="1:30" ht="20.100000000000001" customHeight="1" x14ac:dyDescent="0.25">
      <c r="A201" s="44" t="s">
        <v>17</v>
      </c>
      <c r="B201" s="78" t="s">
        <v>31</v>
      </c>
      <c r="C201" s="78"/>
      <c r="D201" s="78"/>
      <c r="E201" s="78"/>
      <c r="F201" s="78"/>
      <c r="L201" s="71" t="s">
        <v>243</v>
      </c>
      <c r="M201" s="71"/>
      <c r="N201" s="71"/>
      <c r="O201" s="71"/>
      <c r="P201" s="71"/>
      <c r="Q201" s="106">
        <v>3</v>
      </c>
      <c r="R201" s="106"/>
      <c r="S201" s="87" t="s">
        <v>258</v>
      </c>
      <c r="T201" s="87"/>
      <c r="U201" s="87"/>
      <c r="V201" s="35" t="e">
        <f>VLOOKUP(P212,B202:G204,6,0)</f>
        <v>#N/A</v>
      </c>
      <c r="AD201" s="35" t="s">
        <v>43</v>
      </c>
    </row>
    <row r="202" spans="1:30" ht="20.100000000000001" customHeight="1" x14ac:dyDescent="0.25">
      <c r="A202" s="29">
        <v>1</v>
      </c>
      <c r="B202" s="76">
        <f>N157</f>
        <v>1625.0000000000002</v>
      </c>
      <c r="C202" s="76"/>
      <c r="D202" s="76"/>
      <c r="E202" s="76"/>
      <c r="F202" s="76"/>
      <c r="G202" s="35">
        <f>A202</f>
        <v>1</v>
      </c>
      <c r="L202" s="71" t="s">
        <v>52</v>
      </c>
      <c r="M202" s="71"/>
      <c r="N202" s="71"/>
      <c r="O202" s="71"/>
      <c r="P202" s="71"/>
      <c r="Q202" s="105">
        <f>_xlfn.NORM.S.INV(1-((1/Q201)/4))</f>
        <v>1.3829941271006372</v>
      </c>
      <c r="R202" s="105"/>
      <c r="Y202" s="58"/>
      <c r="AB202" s="56"/>
      <c r="AC202" s="56"/>
      <c r="AD202" s="56">
        <f>$P$208</f>
        <v>85.53690255358083</v>
      </c>
    </row>
    <row r="203" spans="1:30" ht="20.100000000000001" customHeight="1" x14ac:dyDescent="0.25">
      <c r="A203" s="40">
        <v>2</v>
      </c>
      <c r="B203" s="90">
        <f>N158</f>
        <v>578.57142857142867</v>
      </c>
      <c r="C203" s="90"/>
      <c r="D203" s="90"/>
      <c r="E203" s="90"/>
      <c r="F203" s="90"/>
      <c r="G203" s="35">
        <f t="shared" ref="G203:G204" si="13">A203</f>
        <v>2</v>
      </c>
      <c r="AB203" s="56"/>
      <c r="AC203" s="56"/>
      <c r="AD203" s="56">
        <f t="shared" ref="AD203:AD208" si="14">$P$208</f>
        <v>85.53690255358083</v>
      </c>
    </row>
    <row r="204" spans="1:30" ht="20.100000000000001" customHeight="1" x14ac:dyDescent="0.25">
      <c r="A204" s="40">
        <v>3</v>
      </c>
      <c r="B204" s="90">
        <f>N159</f>
        <v>570</v>
      </c>
      <c r="C204" s="90"/>
      <c r="D204" s="90"/>
      <c r="E204" s="90"/>
      <c r="F204" s="90"/>
      <c r="G204" s="35">
        <f t="shared" si="13"/>
        <v>3</v>
      </c>
      <c r="L204" s="71" t="s">
        <v>35</v>
      </c>
      <c r="M204" s="71"/>
      <c r="N204" s="71"/>
      <c r="O204" s="71"/>
      <c r="P204" s="74">
        <f>AVERAGE(B202:B204)</f>
        <v>924.52380952380963</v>
      </c>
      <c r="Q204" s="74"/>
      <c r="R204" s="74"/>
      <c r="AB204" s="56"/>
      <c r="AC204" s="56"/>
      <c r="AD204" s="56">
        <f t="shared" si="14"/>
        <v>85.53690255358083</v>
      </c>
    </row>
    <row r="205" spans="1:30" ht="20.100000000000001" customHeight="1" x14ac:dyDescent="0.25">
      <c r="L205" s="71" t="s">
        <v>36</v>
      </c>
      <c r="M205" s="71"/>
      <c r="N205" s="71"/>
      <c r="O205" s="71"/>
      <c r="P205" s="74">
        <f>STDEVA(B202:F204)</f>
        <v>606.64531434353501</v>
      </c>
      <c r="Q205" s="74"/>
      <c r="R205" s="74"/>
      <c r="AB205" s="56"/>
      <c r="AC205" s="56"/>
      <c r="AD205" s="56">
        <f t="shared" si="14"/>
        <v>85.53690255358083</v>
      </c>
    </row>
    <row r="206" spans="1:30" ht="20.100000000000001" customHeight="1" x14ac:dyDescent="0.25">
      <c r="AB206" s="56"/>
      <c r="AC206" s="56"/>
      <c r="AD206" s="56">
        <f t="shared" si="14"/>
        <v>85.53690255358083</v>
      </c>
    </row>
    <row r="207" spans="1:30" ht="20.100000000000001" customHeight="1" x14ac:dyDescent="0.25">
      <c r="L207" s="71" t="s">
        <v>44</v>
      </c>
      <c r="M207" s="71"/>
      <c r="N207" s="71"/>
      <c r="O207" s="71"/>
      <c r="P207" s="74">
        <f>P204+(Q202*P205)</f>
        <v>1763.5107164940384</v>
      </c>
      <c r="Q207" s="74"/>
      <c r="R207" s="74"/>
      <c r="AB207" s="56"/>
      <c r="AC207" s="56"/>
      <c r="AD207" s="56">
        <f t="shared" si="14"/>
        <v>85.53690255358083</v>
      </c>
    </row>
    <row r="208" spans="1:30" ht="20.100000000000001" customHeight="1" x14ac:dyDescent="0.25">
      <c r="L208" s="71" t="s">
        <v>43</v>
      </c>
      <c r="M208" s="71"/>
      <c r="N208" s="71"/>
      <c r="O208" s="71"/>
      <c r="P208" s="74">
        <f>P204-(Q202*P205)</f>
        <v>85.53690255358083</v>
      </c>
      <c r="Q208" s="74"/>
      <c r="R208" s="74"/>
      <c r="AB208" s="56"/>
      <c r="AC208" s="56"/>
      <c r="AD208" s="56">
        <f t="shared" si="14"/>
        <v>85.53690255358083</v>
      </c>
    </row>
    <row r="209" spans="12:25" ht="20.100000000000001" customHeight="1" x14ac:dyDescent="0.25">
      <c r="L209" s="71" t="s">
        <v>46</v>
      </c>
      <c r="M209" s="71"/>
      <c r="N209" s="71"/>
      <c r="O209" s="71"/>
      <c r="P209" s="74">
        <f>MAX(B202:B204)</f>
        <v>1625.0000000000002</v>
      </c>
      <c r="Q209" s="74"/>
      <c r="R209" s="74"/>
    </row>
    <row r="210" spans="12:25" ht="20.100000000000001" customHeight="1" x14ac:dyDescent="0.25">
      <c r="L210" s="71" t="s">
        <v>45</v>
      </c>
      <c r="M210" s="71"/>
      <c r="N210" s="71"/>
      <c r="O210" s="71"/>
      <c r="P210" s="74">
        <f>MIN(B202:B204)</f>
        <v>570</v>
      </c>
      <c r="Q210" s="74"/>
      <c r="R210" s="74"/>
    </row>
    <row r="212" spans="12:25" ht="20.100000000000001" customHeight="1" x14ac:dyDescent="0.25">
      <c r="L212" s="71" t="s">
        <v>50</v>
      </c>
      <c r="M212" s="71"/>
      <c r="N212" s="71" t="str">
        <f>IF(P212="Nada a excluir","",V201)</f>
        <v/>
      </c>
      <c r="O212" s="71"/>
      <c r="P212" s="74" t="str" cm="1">
        <f t="array" ref="P212">_xlfn.IFS(AND(OR(P209&gt;P207,P210&lt;P208),(P209-P204)&gt;(P204-P210)),P209,AND(OR(P210&lt;P208,P209&gt;P207),(P204-P210)&gt;(P209-P204)),P210,AND(P209&lt;=P207,P210&gt;=P208),"Nada a excluir")</f>
        <v>Nada a excluir</v>
      </c>
      <c r="Q212" s="74"/>
      <c r="R212" s="74"/>
    </row>
    <row r="213" spans="12:25" ht="20.100000000000001" customHeight="1" x14ac:dyDescent="0.25">
      <c r="L213" s="73" t="s">
        <v>49</v>
      </c>
      <c r="M213" s="73"/>
      <c r="N213" s="73"/>
      <c r="O213" s="73"/>
      <c r="P213" s="89" t="str">
        <f>IF(P212="Nada a excluir","Encerrar","Continuar")</f>
        <v>Encerrar</v>
      </c>
      <c r="Q213" s="89"/>
      <c r="R213" s="89"/>
    </row>
    <row r="215" spans="12:25" ht="20.100000000000001" customHeight="1" x14ac:dyDescent="0.25">
      <c r="L215" s="71" t="s">
        <v>47</v>
      </c>
      <c r="M215" s="71"/>
      <c r="N215" s="71"/>
      <c r="O215" s="71"/>
      <c r="P215" s="83">
        <f>P205</f>
        <v>606.64531434353501</v>
      </c>
      <c r="Q215" s="84"/>
      <c r="R215" s="84"/>
    </row>
    <row r="216" spans="12:25" ht="20.100000000000001" customHeight="1" x14ac:dyDescent="0.25">
      <c r="L216" s="73" t="s">
        <v>34</v>
      </c>
      <c r="M216" s="73"/>
      <c r="N216" s="73"/>
      <c r="O216" s="73"/>
      <c r="P216" s="97">
        <f>P205/P204</f>
        <v>0.6561705692101073</v>
      </c>
      <c r="Q216" s="97"/>
      <c r="R216" s="97"/>
    </row>
    <row r="218" spans="12:25" ht="20.100000000000001" customHeight="1" x14ac:dyDescent="0.25">
      <c r="W218" s="35" t="s">
        <v>43</v>
      </c>
      <c r="X218" s="35" t="s">
        <v>44</v>
      </c>
      <c r="Y218" s="35" t="s">
        <v>35</v>
      </c>
    </row>
    <row r="219" spans="12:25" ht="20.100000000000001" customHeight="1" x14ac:dyDescent="0.25">
      <c r="W219" s="56">
        <f>$P$208</f>
        <v>85.53690255358083</v>
      </c>
      <c r="X219" s="56">
        <f>$P$207</f>
        <v>1763.5107164940384</v>
      </c>
      <c r="Y219" s="56">
        <f>$P$170</f>
        <v>924.52380952380963</v>
      </c>
    </row>
    <row r="220" spans="12:25" ht="20.100000000000001" customHeight="1" x14ac:dyDescent="0.25">
      <c r="W220" s="56">
        <f t="shared" ref="W220:W221" si="15">$P$208</f>
        <v>85.53690255358083</v>
      </c>
      <c r="X220" s="56">
        <f t="shared" ref="X220:X221" si="16">$P$207</f>
        <v>1763.5107164940384</v>
      </c>
      <c r="Y220" s="56">
        <f t="shared" ref="Y220:Y221" si="17">$P$170</f>
        <v>924.52380952380963</v>
      </c>
    </row>
    <row r="221" spans="12:25" ht="20.100000000000001" customHeight="1" x14ac:dyDescent="0.25">
      <c r="W221" s="56">
        <f t="shared" si="15"/>
        <v>85.53690255358083</v>
      </c>
      <c r="X221" s="56">
        <f t="shared" si="16"/>
        <v>1763.5107164940384</v>
      </c>
      <c r="Y221" s="56">
        <f t="shared" si="17"/>
        <v>924.52380952380963</v>
      </c>
    </row>
    <row r="222" spans="12:25" ht="20.100000000000001" customHeight="1" x14ac:dyDescent="0.25">
      <c r="W222" s="56"/>
      <c r="X222" s="56"/>
      <c r="Y222" s="56"/>
    </row>
    <row r="223" spans="12:25" ht="20.100000000000001" customHeight="1" x14ac:dyDescent="0.25">
      <c r="W223" s="56"/>
      <c r="X223" s="56"/>
      <c r="Y223" s="56"/>
    </row>
    <row r="224" spans="12:25" ht="20.100000000000001" customHeight="1" x14ac:dyDescent="0.25">
      <c r="W224" s="56"/>
      <c r="X224" s="56"/>
      <c r="Y224" s="56"/>
    </row>
    <row r="225" spans="1:25" ht="20.100000000000001" customHeight="1" x14ac:dyDescent="0.25">
      <c r="W225" s="56"/>
      <c r="X225" s="56"/>
      <c r="Y225" s="56"/>
    </row>
    <row r="235" spans="1:25" ht="20.100000000000001" customHeight="1" x14ac:dyDescent="0.25">
      <c r="A235" s="77" t="s">
        <v>53</v>
      </c>
      <c r="B235" s="77"/>
      <c r="C235" s="77"/>
      <c r="D235" s="77"/>
      <c r="E235" s="77"/>
      <c r="F235" s="77"/>
      <c r="G235" s="77"/>
      <c r="H235" s="77"/>
      <c r="I235" s="77"/>
      <c r="J235" s="77"/>
      <c r="K235" s="77"/>
      <c r="L235" s="77"/>
      <c r="M235" s="77"/>
      <c r="N235" s="77"/>
      <c r="O235" s="77"/>
      <c r="P235" s="77"/>
      <c r="Q235" s="77"/>
      <c r="R235" s="77"/>
    </row>
    <row r="237" spans="1:25" ht="20.100000000000001" customHeight="1" x14ac:dyDescent="0.25">
      <c r="A237" s="44" t="s">
        <v>17</v>
      </c>
      <c r="B237" s="78" t="s">
        <v>31</v>
      </c>
      <c r="C237" s="78"/>
      <c r="D237" s="78"/>
      <c r="E237" s="78"/>
      <c r="F237" s="78"/>
      <c r="L237" s="71" t="s">
        <v>243</v>
      </c>
      <c r="M237" s="71"/>
      <c r="N237" s="71"/>
      <c r="O237" s="71"/>
      <c r="P237" s="71"/>
      <c r="Q237" s="133">
        <v>3</v>
      </c>
      <c r="R237" s="133"/>
      <c r="S237" s="87" t="s">
        <v>258</v>
      </c>
      <c r="T237" s="87"/>
      <c r="U237" s="87"/>
    </row>
    <row r="238" spans="1:25" ht="20.100000000000001" customHeight="1" x14ac:dyDescent="0.25">
      <c r="A238" s="29">
        <v>1</v>
      </c>
      <c r="B238" s="76">
        <f>N157</f>
        <v>1625.0000000000002</v>
      </c>
      <c r="C238" s="76"/>
      <c r="D238" s="76"/>
      <c r="E238" s="76"/>
      <c r="F238" s="76"/>
      <c r="G238" s="35">
        <f>A238</f>
        <v>1</v>
      </c>
      <c r="L238" s="71" t="s">
        <v>54</v>
      </c>
      <c r="M238" s="71"/>
      <c r="N238" s="71"/>
      <c r="O238" s="71"/>
      <c r="P238" s="71"/>
      <c r="Q238" s="134" cm="1">
        <f t="array" ref="Q238">_xlfn.IFS(Q237&lt;=5,0.1,AND(Q237&gt;=6,Q237&lt;=10),0.05,AND(Q237&gt;=11,Q237&lt;=50),0.01,Q237&gt;50,0.001)</f>
        <v>0.1</v>
      </c>
      <c r="R238" s="134"/>
    </row>
    <row r="239" spans="1:25" ht="20.100000000000001" customHeight="1" x14ac:dyDescent="0.25">
      <c r="A239" s="40">
        <v>2</v>
      </c>
      <c r="B239" s="90">
        <f>N158</f>
        <v>578.57142857142867</v>
      </c>
      <c r="C239" s="90"/>
      <c r="D239" s="90"/>
      <c r="E239" s="90"/>
      <c r="F239" s="90"/>
      <c r="G239" s="35">
        <f t="shared" ref="G239:G240" si="18">A239</f>
        <v>2</v>
      </c>
      <c r="L239" s="71" t="s">
        <v>55</v>
      </c>
      <c r="M239" s="71"/>
      <c r="N239" s="71"/>
      <c r="O239" s="71"/>
      <c r="P239" s="71"/>
      <c r="Q239" s="130">
        <f>Q237-2</f>
        <v>1</v>
      </c>
      <c r="R239" s="130"/>
    </row>
    <row r="240" spans="1:25" ht="20.100000000000001" customHeight="1" x14ac:dyDescent="0.25">
      <c r="A240" s="40">
        <v>3</v>
      </c>
      <c r="B240" s="90">
        <f>N159</f>
        <v>570</v>
      </c>
      <c r="C240" s="90"/>
      <c r="D240" s="90"/>
      <c r="E240" s="90"/>
      <c r="F240" s="90"/>
      <c r="G240" s="35">
        <f t="shared" si="18"/>
        <v>3</v>
      </c>
      <c r="L240" s="71" t="s">
        <v>52</v>
      </c>
      <c r="M240" s="71"/>
      <c r="N240" s="71"/>
      <c r="O240" s="71"/>
      <c r="P240" s="71"/>
      <c r="Q240" s="105">
        <f>X242</f>
        <v>1.3968022466674204</v>
      </c>
      <c r="R240" s="105"/>
    </row>
    <row r="241" spans="12:24" ht="20.100000000000001" customHeight="1" x14ac:dyDescent="0.25">
      <c r="X241" s="35">
        <f>_xlfn.T.INV.2T(Q238,Q239)</f>
        <v>6.3137515146750438</v>
      </c>
    </row>
    <row r="242" spans="12:24" ht="20.100000000000001" customHeight="1" x14ac:dyDescent="0.25">
      <c r="X242" s="35">
        <f>((((X241^2)*(Q237))-X241^2)/(Q237-2+X241^2))^(1/2)</f>
        <v>1.3968022466674204</v>
      </c>
    </row>
    <row r="243" spans="12:24" ht="20.100000000000001" customHeight="1" x14ac:dyDescent="0.25">
      <c r="L243" s="71" t="s">
        <v>35</v>
      </c>
      <c r="M243" s="71"/>
      <c r="N243" s="71"/>
      <c r="O243" s="71"/>
      <c r="P243" s="74">
        <f>AVERAGE(B238:B240)</f>
        <v>924.52380952380963</v>
      </c>
      <c r="Q243" s="74"/>
      <c r="R243" s="74"/>
    </row>
    <row r="244" spans="12:24" ht="20.100000000000001" customHeight="1" x14ac:dyDescent="0.25">
      <c r="L244" s="71" t="s">
        <v>36</v>
      </c>
      <c r="M244" s="71"/>
      <c r="N244" s="71"/>
      <c r="O244" s="71"/>
      <c r="P244" s="74">
        <f>STDEVA(B238:F240)</f>
        <v>606.64531434353501</v>
      </c>
      <c r="Q244" s="74"/>
      <c r="R244" s="74"/>
    </row>
    <row r="246" spans="12:24" ht="20.100000000000001" customHeight="1" x14ac:dyDescent="0.25">
      <c r="L246" s="71" t="s">
        <v>44</v>
      </c>
      <c r="M246" s="71"/>
      <c r="N246" s="71"/>
      <c r="O246" s="71"/>
      <c r="P246" s="74">
        <f>P243+(Q240*P244)</f>
        <v>1771.8873475291227</v>
      </c>
      <c r="Q246" s="74"/>
      <c r="R246" s="74"/>
    </row>
    <row r="247" spans="12:24" ht="20.100000000000001" customHeight="1" x14ac:dyDescent="0.25">
      <c r="L247" s="71" t="s">
        <v>43</v>
      </c>
      <c r="M247" s="71"/>
      <c r="N247" s="71"/>
      <c r="O247" s="71"/>
      <c r="P247" s="74">
        <f>P243-(Q240*P244)</f>
        <v>77.160271518496529</v>
      </c>
      <c r="Q247" s="74"/>
      <c r="R247" s="74"/>
    </row>
    <row r="248" spans="12:24" ht="20.100000000000001" customHeight="1" x14ac:dyDescent="0.25">
      <c r="L248" s="71" t="s">
        <v>46</v>
      </c>
      <c r="M248" s="71"/>
      <c r="N248" s="71"/>
      <c r="O248" s="71"/>
      <c r="P248" s="74">
        <f>MAX(B238:B240)</f>
        <v>1625.0000000000002</v>
      </c>
      <c r="Q248" s="74"/>
      <c r="R248" s="74"/>
    </row>
    <row r="249" spans="12:24" ht="20.100000000000001" customHeight="1" x14ac:dyDescent="0.25">
      <c r="L249" s="71" t="s">
        <v>45</v>
      </c>
      <c r="M249" s="71"/>
      <c r="N249" s="71"/>
      <c r="O249" s="71"/>
      <c r="P249" s="74">
        <f>MIN(B238:B240)</f>
        <v>570</v>
      </c>
      <c r="Q249" s="74"/>
      <c r="R249" s="74"/>
    </row>
    <row r="251" spans="12:24" ht="20.100000000000001" customHeight="1" x14ac:dyDescent="0.25">
      <c r="L251" s="71" t="s">
        <v>50</v>
      </c>
      <c r="M251" s="71"/>
      <c r="N251" s="71" t="str">
        <f>IF(P251="Nada a excluir","",X251)</f>
        <v/>
      </c>
      <c r="O251" s="71"/>
      <c r="P251" s="74" t="str" cm="1">
        <f t="array" ref="P251">_xlfn.IFS(AND(OR(P248&gt;P246,P249&lt;P247),(P248-P243)&gt;(P243-P249)),P248,AND(OR(P249&lt;P247,P248&gt;P246),(P243-P249)&gt;(P248-P243)),P249,AND(P248&lt;=P246,P249&gt;=P247),"Nada a excluir")</f>
        <v>Nada a excluir</v>
      </c>
      <c r="Q251" s="74"/>
      <c r="R251" s="74"/>
      <c r="X251" s="35" t="e">
        <f>VLOOKUP(P251,B238:G240,6,0)</f>
        <v>#N/A</v>
      </c>
    </row>
    <row r="252" spans="12:24" ht="20.100000000000001" customHeight="1" x14ac:dyDescent="0.25">
      <c r="L252" s="73" t="s">
        <v>49</v>
      </c>
      <c r="M252" s="73"/>
      <c r="N252" s="73"/>
      <c r="O252" s="73"/>
      <c r="P252" s="89" t="str">
        <f>IF(P251="Nada a excluir","Encerrar","Continuar")</f>
        <v>Encerrar</v>
      </c>
      <c r="Q252" s="89"/>
      <c r="R252" s="89"/>
    </row>
    <row r="254" spans="12:24" ht="20.100000000000001" customHeight="1" x14ac:dyDescent="0.25">
      <c r="L254" s="71" t="s">
        <v>47</v>
      </c>
      <c r="M254" s="71"/>
      <c r="N254" s="71"/>
      <c r="O254" s="71"/>
      <c r="P254" s="83">
        <f>P244</f>
        <v>606.64531434353501</v>
      </c>
      <c r="Q254" s="84"/>
      <c r="R254" s="84"/>
    </row>
    <row r="255" spans="12:24" ht="20.100000000000001" customHeight="1" x14ac:dyDescent="0.25">
      <c r="L255" s="73" t="s">
        <v>34</v>
      </c>
      <c r="M255" s="73"/>
      <c r="N255" s="73"/>
      <c r="O255" s="73"/>
      <c r="P255" s="97">
        <f>P244/P243</f>
        <v>0.6561705692101073</v>
      </c>
      <c r="Q255" s="97"/>
      <c r="R255" s="97"/>
    </row>
    <row r="257" spans="23:25" ht="20.100000000000001" customHeight="1" x14ac:dyDescent="0.25">
      <c r="W257" s="35" t="s">
        <v>43</v>
      </c>
      <c r="X257" s="35" t="s">
        <v>44</v>
      </c>
      <c r="Y257" s="35" t="s">
        <v>35</v>
      </c>
    </row>
    <row r="258" spans="23:25" ht="20.100000000000001" customHeight="1" x14ac:dyDescent="0.25">
      <c r="W258" s="56">
        <f>$P$247</f>
        <v>77.160271518496529</v>
      </c>
      <c r="X258" s="56">
        <f>$P$246</f>
        <v>1771.8873475291227</v>
      </c>
      <c r="Y258" s="56">
        <f>$P$243</f>
        <v>924.52380952380963</v>
      </c>
    </row>
    <row r="259" spans="23:25" ht="20.100000000000001" customHeight="1" x14ac:dyDescent="0.25">
      <c r="W259" s="56">
        <f t="shared" ref="W259:W260" si="19">$P$247</f>
        <v>77.160271518496529</v>
      </c>
      <c r="X259" s="56">
        <f t="shared" ref="X259:X260" si="20">$P$246</f>
        <v>1771.8873475291227</v>
      </c>
      <c r="Y259" s="56">
        <f t="shared" ref="Y259:Y260" si="21">$P$243</f>
        <v>924.52380952380963</v>
      </c>
    </row>
    <row r="260" spans="23:25" ht="20.100000000000001" customHeight="1" x14ac:dyDescent="0.25">
      <c r="W260" s="56">
        <f t="shared" si="19"/>
        <v>77.160271518496529</v>
      </c>
      <c r="X260" s="56">
        <f t="shared" si="20"/>
        <v>1771.8873475291227</v>
      </c>
      <c r="Y260" s="56">
        <f t="shared" si="21"/>
        <v>924.52380952380963</v>
      </c>
    </row>
    <row r="261" spans="23:25" ht="20.100000000000001" customHeight="1" x14ac:dyDescent="0.25">
      <c r="W261" s="56"/>
      <c r="X261" s="56"/>
      <c r="Y261" s="56"/>
    </row>
    <row r="262" spans="23:25" ht="20.100000000000001" customHeight="1" x14ac:dyDescent="0.25">
      <c r="W262" s="56"/>
      <c r="X262" s="56"/>
      <c r="Y262" s="56"/>
    </row>
    <row r="263" spans="23:25" ht="20.100000000000001" customHeight="1" x14ac:dyDescent="0.25">
      <c r="W263" s="56"/>
      <c r="X263" s="56"/>
      <c r="Y263" s="56"/>
    </row>
    <row r="264" spans="23:25" ht="20.100000000000001" customHeight="1" x14ac:dyDescent="0.25">
      <c r="W264" s="56"/>
      <c r="X264" s="56"/>
      <c r="Y264" s="56"/>
    </row>
    <row r="274" spans="1:27" ht="20.100000000000001" customHeight="1" x14ac:dyDescent="0.25">
      <c r="A274" s="98" t="s">
        <v>56</v>
      </c>
      <c r="B274" s="98"/>
      <c r="C274" s="98"/>
      <c r="D274" s="98"/>
      <c r="E274" s="98"/>
      <c r="F274" s="98"/>
      <c r="G274" s="98" t="s">
        <v>35</v>
      </c>
      <c r="H274" s="98"/>
      <c r="I274" s="98"/>
      <c r="J274" s="98"/>
      <c r="K274" s="98" t="s">
        <v>36</v>
      </c>
      <c r="L274" s="98"/>
      <c r="M274" s="98"/>
      <c r="N274" s="98"/>
      <c r="O274" s="98" t="s">
        <v>34</v>
      </c>
      <c r="P274" s="98"/>
      <c r="Q274" s="98"/>
      <c r="R274" s="98"/>
    </row>
    <row r="275" spans="1:27" ht="20.100000000000001" customHeight="1" x14ac:dyDescent="0.25">
      <c r="A275" s="72" t="s">
        <v>57</v>
      </c>
      <c r="B275" s="72"/>
      <c r="C275" s="72"/>
      <c r="D275" s="72"/>
      <c r="E275" s="72"/>
      <c r="F275" s="72"/>
      <c r="G275" s="74">
        <f>P170</f>
        <v>924.52380952380963</v>
      </c>
      <c r="H275" s="74"/>
      <c r="I275" s="74"/>
      <c r="J275" s="74"/>
      <c r="K275" s="74">
        <f>P179</f>
        <v>606.64531434353501</v>
      </c>
      <c r="L275" s="74"/>
      <c r="M275" s="74"/>
      <c r="N275" s="74"/>
      <c r="O275" s="104">
        <f>P180</f>
        <v>0.6561705692101073</v>
      </c>
      <c r="P275" s="104"/>
      <c r="Q275" s="104"/>
      <c r="R275" s="104"/>
      <c r="X275" s="59">
        <f>O275</f>
        <v>0.6561705692101073</v>
      </c>
      <c r="Y275" s="35" t="str">
        <f>A275</f>
        <v>Intervalo em torno da média</v>
      </c>
      <c r="Z275" s="56">
        <f>G275</f>
        <v>924.52380952380963</v>
      </c>
      <c r="AA275" s="56">
        <f>K275</f>
        <v>606.64531434353501</v>
      </c>
    </row>
    <row r="276" spans="1:27" ht="20.100000000000001" customHeight="1" x14ac:dyDescent="0.25">
      <c r="A276" s="73" t="s">
        <v>58</v>
      </c>
      <c r="B276" s="73"/>
      <c r="C276" s="73"/>
      <c r="D276" s="73"/>
      <c r="E276" s="73"/>
      <c r="F276" s="73"/>
      <c r="G276" s="90">
        <f>P204</f>
        <v>924.52380952380963</v>
      </c>
      <c r="H276" s="90"/>
      <c r="I276" s="90"/>
      <c r="J276" s="90"/>
      <c r="K276" s="90">
        <f>P205</f>
        <v>606.64531434353501</v>
      </c>
      <c r="L276" s="90"/>
      <c r="M276" s="90"/>
      <c r="N276" s="90"/>
      <c r="O276" s="132">
        <f>P216</f>
        <v>0.6561705692101073</v>
      </c>
      <c r="P276" s="132"/>
      <c r="Q276" s="132"/>
      <c r="R276" s="132"/>
      <c r="X276" s="59">
        <f>O276</f>
        <v>0.6561705692101073</v>
      </c>
      <c r="Y276" s="35" t="str">
        <f>A276</f>
        <v>Critério de Chauvenet</v>
      </c>
      <c r="Z276" s="56">
        <f>G276</f>
        <v>924.52380952380963</v>
      </c>
      <c r="AA276" s="56">
        <f>K276</f>
        <v>606.64531434353501</v>
      </c>
    </row>
    <row r="277" spans="1:27" ht="20.100000000000001" customHeight="1" x14ac:dyDescent="0.25">
      <c r="A277" s="73" t="s">
        <v>59</v>
      </c>
      <c r="B277" s="73"/>
      <c r="C277" s="73"/>
      <c r="D277" s="73"/>
      <c r="E277" s="73"/>
      <c r="F277" s="73"/>
      <c r="G277" s="90">
        <f>P243</f>
        <v>924.52380952380963</v>
      </c>
      <c r="H277" s="90"/>
      <c r="I277" s="90"/>
      <c r="J277" s="90"/>
      <c r="K277" s="90">
        <f>P254</f>
        <v>606.64531434353501</v>
      </c>
      <c r="L277" s="90"/>
      <c r="M277" s="90"/>
      <c r="N277" s="90"/>
      <c r="O277" s="132">
        <f>P255</f>
        <v>0.6561705692101073</v>
      </c>
      <c r="P277" s="132"/>
      <c r="Q277" s="132"/>
      <c r="R277" s="132"/>
      <c r="X277" s="59">
        <f>O277</f>
        <v>0.6561705692101073</v>
      </c>
      <c r="Y277" s="35" t="str">
        <f>A277</f>
        <v>Critério de Arley</v>
      </c>
      <c r="Z277" s="56">
        <f>G277</f>
        <v>924.52380952380963</v>
      </c>
      <c r="AA277" s="56">
        <f>K277</f>
        <v>606.64531434353501</v>
      </c>
    </row>
    <row r="279" spans="1:27" ht="20.100000000000001" customHeight="1" x14ac:dyDescent="0.25">
      <c r="A279" s="71" t="s">
        <v>60</v>
      </c>
      <c r="B279" s="71"/>
      <c r="C279" s="71"/>
      <c r="D279" s="71"/>
      <c r="E279" s="71"/>
      <c r="F279" s="71"/>
      <c r="G279" s="88">
        <f>MIN(O275:R277)</f>
        <v>0.6561705692101073</v>
      </c>
      <c r="H279" s="88"/>
      <c r="I279" s="88"/>
      <c r="J279" s="88"/>
      <c r="K279" s="88"/>
      <c r="L279" s="88"/>
    </row>
    <row r="280" spans="1:27" ht="20.100000000000001" customHeight="1" x14ac:dyDescent="0.25">
      <c r="A280" s="73" t="s">
        <v>61</v>
      </c>
      <c r="B280" s="73"/>
      <c r="C280" s="73"/>
      <c r="D280" s="73"/>
      <c r="E280" s="73"/>
      <c r="F280" s="73"/>
      <c r="G280" s="89" t="str">
        <f>VLOOKUP(G279,X275:Z277,2,0)</f>
        <v>Intervalo em torno da média</v>
      </c>
      <c r="H280" s="89"/>
      <c r="I280" s="89"/>
      <c r="J280" s="89"/>
      <c r="K280" s="89"/>
      <c r="L280" s="89"/>
    </row>
    <row r="281" spans="1:27" ht="20.100000000000001" customHeight="1" x14ac:dyDescent="0.25">
      <c r="A281" s="73" t="s">
        <v>62</v>
      </c>
      <c r="B281" s="73"/>
      <c r="C281" s="73"/>
      <c r="D281" s="73"/>
      <c r="E281" s="73"/>
      <c r="F281" s="73"/>
      <c r="G281" s="90">
        <f>VLOOKUP(G279,X275:Z277,3,0)</f>
        <v>924.52380952380963</v>
      </c>
      <c r="H281" s="90"/>
      <c r="I281" s="90"/>
      <c r="J281" s="90"/>
      <c r="K281" s="90"/>
      <c r="L281" s="90"/>
    </row>
    <row r="282" spans="1:27" ht="20.100000000000001" customHeight="1" x14ac:dyDescent="0.25">
      <c r="A282" s="73" t="s">
        <v>69</v>
      </c>
      <c r="B282" s="73"/>
      <c r="C282" s="73"/>
      <c r="D282" s="73"/>
      <c r="E282" s="73"/>
      <c r="F282" s="73"/>
      <c r="G282" s="90">
        <f>VLOOKUP(G279,X275:AA277,4,0)</f>
        <v>606.64531434353501</v>
      </c>
      <c r="H282" s="90"/>
      <c r="I282" s="90"/>
      <c r="J282" s="90"/>
      <c r="K282" s="90"/>
      <c r="L282" s="90"/>
    </row>
    <row r="285" spans="1:27" ht="20.100000000000001" customHeight="1" x14ac:dyDescent="0.25">
      <c r="A285" s="123" t="s">
        <v>309</v>
      </c>
      <c r="B285" s="123"/>
      <c r="C285" s="123"/>
      <c r="D285" s="123"/>
      <c r="E285" s="123"/>
      <c r="F285" s="123"/>
      <c r="G285" s="123"/>
      <c r="H285" s="123"/>
      <c r="I285" s="123"/>
      <c r="J285" s="123"/>
      <c r="K285" s="123"/>
      <c r="L285" s="123"/>
      <c r="M285" s="123"/>
      <c r="N285" s="123"/>
      <c r="O285" s="123"/>
      <c r="P285" s="123"/>
      <c r="Q285" s="123"/>
      <c r="R285" s="123"/>
    </row>
    <row r="287" spans="1:27" ht="60" customHeight="1" x14ac:dyDescent="0.25">
      <c r="A287" s="69" t="s">
        <v>241</v>
      </c>
      <c r="B287" s="69"/>
      <c r="C287" s="69"/>
      <c r="D287" s="69"/>
      <c r="E287" s="69"/>
      <c r="F287" s="69"/>
      <c r="G287" s="69"/>
      <c r="H287" s="69"/>
      <c r="I287" s="69"/>
      <c r="J287" s="69"/>
      <c r="K287" s="69"/>
      <c r="L287" s="69"/>
      <c r="M287" s="69"/>
      <c r="N287" s="69"/>
      <c r="O287" s="69"/>
      <c r="P287" s="69"/>
      <c r="Q287" s="69"/>
      <c r="R287" s="69"/>
    </row>
    <row r="289" spans="1:21" ht="20.100000000000001" customHeight="1" x14ac:dyDescent="0.25">
      <c r="A289" s="71" t="s">
        <v>35</v>
      </c>
      <c r="B289" s="71"/>
      <c r="C289" s="71"/>
      <c r="D289" s="71"/>
      <c r="E289" s="83">
        <f>G281</f>
        <v>924.52380952380963</v>
      </c>
      <c r="F289" s="84"/>
      <c r="G289" s="84"/>
      <c r="H289" s="84"/>
    </row>
    <row r="290" spans="1:21" ht="20.100000000000001" customHeight="1" x14ac:dyDescent="0.25">
      <c r="A290" s="73" t="s">
        <v>36</v>
      </c>
      <c r="B290" s="73"/>
      <c r="C290" s="73"/>
      <c r="D290" s="73"/>
      <c r="E290" s="113">
        <f>G282</f>
        <v>606.64531434353501</v>
      </c>
      <c r="F290" s="89"/>
      <c r="G290" s="89"/>
      <c r="H290" s="89"/>
    </row>
    <row r="291" spans="1:21" ht="20.100000000000001" customHeight="1" x14ac:dyDescent="0.25">
      <c r="A291" s="73" t="s">
        <v>243</v>
      </c>
      <c r="B291" s="73"/>
      <c r="C291" s="73"/>
      <c r="D291" s="73"/>
      <c r="E291" s="89">
        <v>3</v>
      </c>
      <c r="F291" s="89"/>
      <c r="G291" s="89"/>
      <c r="H291" s="89"/>
      <c r="S291" s="87" t="s">
        <v>258</v>
      </c>
      <c r="T291" s="87"/>
      <c r="U291" s="87"/>
    </row>
    <row r="292" spans="1:21" ht="20.100000000000001" customHeight="1" x14ac:dyDescent="0.25">
      <c r="A292" s="73" t="s">
        <v>68</v>
      </c>
      <c r="B292" s="73"/>
      <c r="C292" s="73"/>
      <c r="D292" s="73"/>
      <c r="E292" s="124">
        <v>0.8</v>
      </c>
      <c r="F292" s="124"/>
      <c r="G292" s="124"/>
      <c r="H292" s="124"/>
    </row>
    <row r="293" spans="1:21" ht="20.100000000000001" customHeight="1" x14ac:dyDescent="0.25">
      <c r="A293" s="73" t="s">
        <v>302</v>
      </c>
      <c r="B293" s="73"/>
      <c r="C293" s="73"/>
      <c r="D293" s="73"/>
      <c r="E293" s="126">
        <f>_xlfn.T.INV.2T(1-E292,E291-1)</f>
        <v>1.8856180831641269</v>
      </c>
      <c r="F293" s="126"/>
      <c r="G293" s="126"/>
      <c r="H293" s="126"/>
    </row>
    <row r="294" spans="1:21" ht="20.100000000000001" customHeight="1" x14ac:dyDescent="0.25">
      <c r="A294" s="72"/>
      <c r="B294" s="72"/>
      <c r="C294" s="72"/>
      <c r="D294" s="72"/>
      <c r="E294" s="103"/>
      <c r="F294" s="103"/>
      <c r="G294" s="103"/>
      <c r="H294" s="103"/>
    </row>
    <row r="295" spans="1:21" ht="20.100000000000001" customHeight="1" x14ac:dyDescent="0.25">
      <c r="A295" s="72"/>
      <c r="B295" s="72"/>
      <c r="C295" s="72"/>
      <c r="D295" s="72"/>
      <c r="E295" s="103"/>
      <c r="F295" s="103"/>
      <c r="G295" s="103"/>
      <c r="H295" s="103"/>
    </row>
    <row r="296" spans="1:21" ht="20.100000000000001" customHeight="1" x14ac:dyDescent="0.25">
      <c r="A296" s="77" t="s">
        <v>308</v>
      </c>
      <c r="B296" s="77"/>
      <c r="C296" s="77"/>
      <c r="D296" s="77"/>
      <c r="E296" s="77"/>
      <c r="F296" s="77"/>
      <c r="G296" s="77"/>
      <c r="H296" s="77"/>
      <c r="I296" s="77"/>
      <c r="J296" s="77"/>
      <c r="K296" s="77"/>
      <c r="L296" s="77"/>
      <c r="M296" s="77"/>
      <c r="N296" s="77"/>
      <c r="O296" s="77"/>
      <c r="P296" s="77"/>
      <c r="Q296" s="77"/>
      <c r="R296" s="77"/>
    </row>
    <row r="298" spans="1:21" ht="20.100000000000001" customHeight="1" x14ac:dyDescent="0.25">
      <c r="A298" s="71" t="s">
        <v>43</v>
      </c>
      <c r="B298" s="71"/>
      <c r="C298" s="71"/>
      <c r="D298" s="71"/>
      <c r="E298" s="83">
        <f>E289-(_xlfn.CONFIDENCE.T(1-E292,E290,E291))</f>
        <v>264.09204286071372</v>
      </c>
      <c r="F298" s="84"/>
      <c r="G298" s="84"/>
      <c r="H298" s="84"/>
      <c r="K298" s="71" t="s">
        <v>70</v>
      </c>
      <c r="L298" s="71"/>
      <c r="M298" s="71"/>
      <c r="N298" s="71"/>
      <c r="O298" s="83">
        <f>E299-E298</f>
        <v>1320.8635333261918</v>
      </c>
      <c r="P298" s="84"/>
      <c r="Q298" s="84"/>
      <c r="R298" s="84"/>
    </row>
    <row r="299" spans="1:21" ht="20.100000000000001" customHeight="1" x14ac:dyDescent="0.25">
      <c r="A299" s="71" t="s">
        <v>44</v>
      </c>
      <c r="B299" s="71"/>
      <c r="C299" s="71"/>
      <c r="D299" s="71"/>
      <c r="E299" s="83">
        <f>E289+(_xlfn.CONFIDENCE.T(1-E292,E290,E291))</f>
        <v>1584.9555761869055</v>
      </c>
      <c r="F299" s="84"/>
      <c r="G299" s="84"/>
      <c r="H299" s="84"/>
      <c r="K299" s="71" t="s">
        <v>35</v>
      </c>
      <c r="L299" s="71"/>
      <c r="M299" s="71"/>
      <c r="N299" s="71"/>
      <c r="O299" s="83">
        <f>E289</f>
        <v>924.52380952380963</v>
      </c>
      <c r="P299" s="84"/>
      <c r="Q299" s="84"/>
      <c r="R299" s="84"/>
    </row>
    <row r="300" spans="1:21" ht="20.100000000000001" customHeight="1" x14ac:dyDescent="0.25">
      <c r="K300" s="71" t="s">
        <v>71</v>
      </c>
      <c r="L300" s="71"/>
      <c r="M300" s="71"/>
      <c r="N300" s="71"/>
      <c r="O300" s="131">
        <f>O298/O299</f>
        <v>1.4286960700412066</v>
      </c>
      <c r="P300" s="131"/>
      <c r="Q300" s="131"/>
      <c r="R300" s="131"/>
    </row>
    <row r="302" spans="1:21" ht="20.100000000000001" customHeight="1" x14ac:dyDescent="0.25">
      <c r="A302" s="102" t="str" cm="1">
        <f t="array" ref="A302">_xlfn.IFS(O300&lt;=0.3,W307,AND(O300&gt;0.3,O300&lt;=0.4),W308,AND(O300&gt;0.4,O300&lt;=0.5),W309,O300&gt;0.5,W310)</f>
        <v>O grau de precisão calculado foi superior a 50% (cinquenta por cento). Não há classificação do resultado quanto à precisão, sendo necessário apresentar justificativa com base no diagnóstico do mercado (Nota feita à tabela 5 do item 9.2.3 da NBR 14653-2:2011 (Avaliação de bens. Parte 2: Imóveis urbanos).</v>
      </c>
      <c r="B302" s="102"/>
      <c r="C302" s="102"/>
      <c r="D302" s="102"/>
      <c r="E302" s="102"/>
      <c r="F302" s="102"/>
      <c r="G302" s="102"/>
      <c r="H302" s="102"/>
      <c r="I302" s="102"/>
      <c r="J302" s="102"/>
      <c r="K302" s="102"/>
      <c r="L302" s="102"/>
      <c r="M302" s="102"/>
      <c r="N302" s="102"/>
      <c r="O302" s="102"/>
      <c r="P302" s="102"/>
      <c r="Q302" s="102"/>
      <c r="R302" s="102"/>
    </row>
    <row r="303" spans="1:21" ht="20.100000000000001" customHeight="1" x14ac:dyDescent="0.25">
      <c r="A303" s="102"/>
      <c r="B303" s="102"/>
      <c r="C303" s="102"/>
      <c r="D303" s="102"/>
      <c r="E303" s="102"/>
      <c r="F303" s="102"/>
      <c r="G303" s="102"/>
      <c r="H303" s="102"/>
      <c r="I303" s="102"/>
      <c r="J303" s="102"/>
      <c r="K303" s="102"/>
      <c r="L303" s="102"/>
      <c r="M303" s="102"/>
      <c r="N303" s="102"/>
      <c r="O303" s="102"/>
      <c r="P303" s="102"/>
      <c r="Q303" s="102"/>
      <c r="R303" s="102"/>
    </row>
    <row r="304" spans="1:21" ht="20.100000000000001" customHeight="1" x14ac:dyDescent="0.25">
      <c r="A304" s="60"/>
      <c r="B304" s="60"/>
      <c r="C304" s="60"/>
      <c r="D304" s="60"/>
      <c r="E304" s="60"/>
      <c r="F304" s="60"/>
      <c r="G304" s="60"/>
      <c r="H304" s="60"/>
      <c r="I304" s="60"/>
      <c r="J304" s="60"/>
      <c r="K304" s="60"/>
      <c r="L304" s="60"/>
      <c r="M304" s="60"/>
      <c r="N304" s="60"/>
      <c r="O304" s="60"/>
      <c r="P304" s="60"/>
      <c r="Q304" s="60"/>
      <c r="R304" s="60"/>
    </row>
    <row r="305" spans="1:66" ht="20.100000000000001" customHeight="1" x14ac:dyDescent="0.25">
      <c r="A305" s="85" t="s">
        <v>303</v>
      </c>
      <c r="B305" s="85"/>
      <c r="C305" s="85"/>
      <c r="D305" s="85"/>
      <c r="E305" s="85"/>
      <c r="F305" s="85"/>
      <c r="G305" s="85"/>
      <c r="H305" s="85"/>
      <c r="I305" s="85"/>
      <c r="J305" s="85"/>
      <c r="K305" s="85"/>
      <c r="L305" s="85"/>
      <c r="M305" s="85"/>
      <c r="N305" s="85"/>
      <c r="O305" s="85"/>
      <c r="P305" s="85"/>
      <c r="Q305" s="85"/>
      <c r="R305" s="85"/>
    </row>
    <row r="306" spans="1:66" ht="20.100000000000001" customHeight="1" x14ac:dyDescent="0.25">
      <c r="A306" s="85"/>
      <c r="B306" s="85"/>
      <c r="C306" s="85"/>
      <c r="D306" s="85"/>
      <c r="E306" s="85"/>
      <c r="F306" s="85"/>
      <c r="G306" s="85"/>
      <c r="H306" s="85"/>
      <c r="I306" s="85"/>
      <c r="J306" s="85"/>
      <c r="K306" s="85"/>
      <c r="L306" s="85"/>
      <c r="M306" s="85"/>
      <c r="N306" s="85"/>
      <c r="O306" s="85"/>
      <c r="P306" s="85"/>
      <c r="Q306" s="85"/>
      <c r="R306" s="85"/>
    </row>
    <row r="307" spans="1:66" ht="20.100000000000001" customHeight="1" x14ac:dyDescent="0.25">
      <c r="A307" s="92" t="s">
        <v>91</v>
      </c>
      <c r="B307" s="92"/>
      <c r="C307" s="92"/>
      <c r="D307" s="92"/>
      <c r="E307" s="92"/>
      <c r="F307" s="92"/>
      <c r="G307" s="92"/>
      <c r="H307" s="92"/>
      <c r="I307" s="92"/>
      <c r="J307" s="92"/>
      <c r="K307" s="92"/>
      <c r="L307" s="92"/>
      <c r="M307" s="92"/>
      <c r="N307" s="92"/>
      <c r="O307" s="92"/>
      <c r="P307" s="92"/>
      <c r="Q307" s="92"/>
      <c r="R307" s="92"/>
      <c r="W307" s="82" t="s">
        <v>101</v>
      </c>
      <c r="X307" s="82"/>
      <c r="Y307" s="82"/>
      <c r="Z307" s="82"/>
      <c r="AA307" s="82"/>
      <c r="AB307" s="82"/>
      <c r="AC307" s="82"/>
      <c r="AD307" s="82"/>
      <c r="AE307" s="82"/>
      <c r="AF307" s="82"/>
      <c r="AG307" s="82"/>
      <c r="AH307" s="82"/>
      <c r="AI307" s="82"/>
      <c r="AJ307" s="82"/>
      <c r="AK307" s="82"/>
      <c r="AL307" s="82"/>
      <c r="AM307" s="82"/>
      <c r="AN307" s="82"/>
      <c r="AO307" s="82"/>
      <c r="AP307" s="82"/>
      <c r="AQ307" s="82"/>
      <c r="AR307" s="82"/>
      <c r="AS307" s="82"/>
      <c r="AT307" s="82"/>
      <c r="AU307" s="82"/>
      <c r="AV307" s="82"/>
      <c r="AW307" s="82"/>
      <c r="AX307" s="82"/>
      <c r="AY307" s="82"/>
      <c r="AZ307" s="82"/>
      <c r="BA307" s="82"/>
      <c r="BB307" s="82"/>
      <c r="BC307" s="82"/>
      <c r="BD307" s="82"/>
      <c r="BE307" s="82"/>
      <c r="BF307" s="82"/>
      <c r="BG307" s="82"/>
      <c r="BH307" s="82"/>
      <c r="BI307" s="82"/>
      <c r="BJ307" s="82"/>
      <c r="BK307" s="82"/>
      <c r="BL307" s="82"/>
      <c r="BM307" s="82"/>
      <c r="BN307" s="82"/>
    </row>
    <row r="308" spans="1:66" ht="20.100000000000001" customHeight="1" x14ac:dyDescent="0.25">
      <c r="A308" s="92"/>
      <c r="B308" s="92"/>
      <c r="C308" s="92"/>
      <c r="D308" s="92"/>
      <c r="E308" s="92"/>
      <c r="F308" s="92"/>
      <c r="G308" s="92"/>
      <c r="H308" s="92"/>
      <c r="I308" s="92"/>
      <c r="J308" s="92"/>
      <c r="K308" s="92"/>
      <c r="L308" s="92"/>
      <c r="M308" s="92"/>
      <c r="N308" s="92"/>
      <c r="O308" s="92"/>
      <c r="P308" s="92"/>
      <c r="Q308" s="92"/>
      <c r="R308" s="92"/>
      <c r="W308" s="82" t="s">
        <v>102</v>
      </c>
      <c r="X308" s="82"/>
      <c r="Y308" s="82"/>
      <c r="Z308" s="82"/>
      <c r="AA308" s="82"/>
      <c r="AB308" s="82"/>
      <c r="AC308" s="82"/>
      <c r="AD308" s="82"/>
      <c r="AE308" s="82"/>
      <c r="AF308" s="82"/>
      <c r="AG308" s="82"/>
      <c r="AH308" s="82"/>
      <c r="AI308" s="82"/>
      <c r="AJ308" s="82"/>
      <c r="AK308" s="82"/>
      <c r="AL308" s="82"/>
      <c r="AM308" s="82"/>
      <c r="AN308" s="82"/>
      <c r="AO308" s="82"/>
      <c r="AP308" s="82"/>
      <c r="AQ308" s="82"/>
      <c r="AR308" s="82"/>
      <c r="AS308" s="82"/>
      <c r="AT308" s="82"/>
      <c r="AU308" s="82"/>
      <c r="AV308" s="82"/>
      <c r="AW308" s="82"/>
      <c r="AX308" s="82"/>
      <c r="AY308" s="82"/>
      <c r="AZ308" s="82"/>
      <c r="BA308" s="82"/>
      <c r="BB308" s="82"/>
      <c r="BC308" s="82"/>
      <c r="BD308" s="82"/>
      <c r="BE308" s="82"/>
      <c r="BF308" s="82"/>
      <c r="BG308" s="82"/>
      <c r="BH308" s="82"/>
      <c r="BI308" s="82"/>
      <c r="BJ308" s="82"/>
      <c r="BK308" s="82"/>
      <c r="BL308" s="82"/>
      <c r="BM308" s="82"/>
      <c r="BN308" s="82"/>
    </row>
    <row r="309" spans="1:66" ht="20.100000000000001" customHeight="1" x14ac:dyDescent="0.25">
      <c r="A309" s="91" t="s">
        <v>88</v>
      </c>
      <c r="B309" s="91"/>
      <c r="C309" s="91"/>
      <c r="D309" s="91"/>
      <c r="E309" s="91"/>
      <c r="F309" s="91"/>
      <c r="G309" s="91" t="s">
        <v>89</v>
      </c>
      <c r="H309" s="91"/>
      <c r="I309" s="91"/>
      <c r="J309" s="91"/>
      <c r="K309" s="91"/>
      <c r="L309" s="91"/>
      <c r="M309" s="91"/>
      <c r="N309" s="91"/>
      <c r="O309" s="91"/>
      <c r="P309" s="91"/>
      <c r="Q309" s="91"/>
      <c r="R309" s="91"/>
      <c r="W309" s="82" t="s">
        <v>103</v>
      </c>
      <c r="X309" s="82"/>
      <c r="Y309" s="82"/>
      <c r="Z309" s="82"/>
      <c r="AA309" s="82"/>
      <c r="AB309" s="82"/>
      <c r="AC309" s="82"/>
      <c r="AD309" s="82"/>
      <c r="AE309" s="82"/>
      <c r="AF309" s="82"/>
      <c r="AG309" s="82"/>
      <c r="AH309" s="82"/>
      <c r="AI309" s="82"/>
      <c r="AJ309" s="82"/>
      <c r="AK309" s="82"/>
      <c r="AL309" s="82"/>
      <c r="AM309" s="82"/>
      <c r="AN309" s="82"/>
      <c r="AO309" s="82"/>
      <c r="AP309" s="82"/>
      <c r="AQ309" s="82"/>
      <c r="AR309" s="82"/>
      <c r="AS309" s="82"/>
      <c r="AT309" s="82"/>
      <c r="AU309" s="82"/>
      <c r="AV309" s="82"/>
      <c r="AW309" s="82"/>
      <c r="AX309" s="82"/>
      <c r="AY309" s="82"/>
      <c r="AZ309" s="82"/>
      <c r="BA309" s="82"/>
      <c r="BB309" s="82"/>
      <c r="BC309" s="82"/>
      <c r="BD309" s="82"/>
      <c r="BE309" s="82"/>
      <c r="BF309" s="82"/>
      <c r="BG309" s="82"/>
      <c r="BH309" s="82"/>
      <c r="BI309" s="82"/>
      <c r="BJ309" s="82"/>
      <c r="BK309" s="82"/>
      <c r="BL309" s="82"/>
      <c r="BM309" s="82"/>
      <c r="BN309" s="82"/>
    </row>
    <row r="310" spans="1:66" ht="20.100000000000001" customHeight="1" x14ac:dyDescent="0.25">
      <c r="A310" s="91"/>
      <c r="B310" s="91"/>
      <c r="C310" s="91"/>
      <c r="D310" s="91"/>
      <c r="E310" s="91"/>
      <c r="F310" s="91"/>
      <c r="G310" s="91" t="s">
        <v>92</v>
      </c>
      <c r="H310" s="91"/>
      <c r="I310" s="91"/>
      <c r="J310" s="91"/>
      <c r="K310" s="91" t="s">
        <v>93</v>
      </c>
      <c r="L310" s="91"/>
      <c r="M310" s="91"/>
      <c r="N310" s="91"/>
      <c r="O310" s="91" t="s">
        <v>83</v>
      </c>
      <c r="P310" s="91"/>
      <c r="Q310" s="91"/>
      <c r="R310" s="91"/>
      <c r="W310" s="82" t="s">
        <v>265</v>
      </c>
      <c r="X310" s="82"/>
      <c r="Y310" s="82"/>
      <c r="Z310" s="82"/>
      <c r="AA310" s="82"/>
      <c r="AB310" s="82"/>
      <c r="AC310" s="82"/>
      <c r="AD310" s="82"/>
      <c r="AE310" s="82"/>
      <c r="AF310" s="82"/>
      <c r="AG310" s="82"/>
      <c r="AH310" s="82"/>
      <c r="AI310" s="82"/>
      <c r="AJ310" s="82"/>
      <c r="AK310" s="82"/>
      <c r="AL310" s="82"/>
      <c r="AM310" s="82"/>
      <c r="AN310" s="82"/>
      <c r="AO310" s="82"/>
      <c r="AP310" s="82"/>
      <c r="AQ310" s="82"/>
      <c r="AR310" s="82"/>
      <c r="AS310" s="82"/>
      <c r="AT310" s="82"/>
      <c r="AU310" s="82"/>
      <c r="AV310" s="82"/>
      <c r="AW310" s="82"/>
      <c r="AX310" s="82"/>
      <c r="AY310" s="82"/>
      <c r="AZ310" s="82"/>
      <c r="BA310" s="82"/>
      <c r="BB310" s="82"/>
      <c r="BC310" s="82"/>
      <c r="BD310" s="82"/>
      <c r="BE310" s="82"/>
      <c r="BF310" s="82"/>
      <c r="BG310" s="82"/>
      <c r="BH310" s="82"/>
      <c r="BI310" s="82"/>
      <c r="BJ310" s="82"/>
      <c r="BK310" s="82"/>
      <c r="BL310" s="82"/>
      <c r="BM310" s="82"/>
      <c r="BN310" s="82"/>
    </row>
    <row r="311" spans="1:66" ht="20.100000000000001" customHeight="1" x14ac:dyDescent="0.25">
      <c r="A311" s="93" t="s">
        <v>90</v>
      </c>
      <c r="B311" s="93"/>
      <c r="C311" s="93"/>
      <c r="D311" s="93"/>
      <c r="E311" s="93"/>
      <c r="F311" s="93"/>
      <c r="G311" s="129" t="s">
        <v>98</v>
      </c>
      <c r="H311" s="129"/>
      <c r="I311" s="129"/>
      <c r="J311" s="129"/>
      <c r="K311" s="129" t="s">
        <v>99</v>
      </c>
      <c r="L311" s="129"/>
      <c r="M311" s="129"/>
      <c r="N311" s="129"/>
      <c r="O311" s="129" t="s">
        <v>100</v>
      </c>
      <c r="P311" s="129"/>
      <c r="Q311" s="129"/>
      <c r="R311" s="129"/>
    </row>
    <row r="312" spans="1:66" ht="20.100000000000001" customHeight="1" x14ac:dyDescent="0.25">
      <c r="A312" s="93"/>
      <c r="B312" s="93"/>
      <c r="C312" s="93"/>
      <c r="D312" s="93"/>
      <c r="E312" s="93"/>
      <c r="F312" s="93"/>
      <c r="G312" s="129"/>
      <c r="H312" s="129"/>
      <c r="I312" s="129"/>
      <c r="J312" s="129"/>
      <c r="K312" s="129"/>
      <c r="L312" s="129"/>
      <c r="M312" s="129"/>
      <c r="N312" s="129"/>
      <c r="O312" s="129"/>
      <c r="P312" s="129"/>
      <c r="Q312" s="129"/>
      <c r="R312" s="129"/>
    </row>
    <row r="315" spans="1:66" ht="20.100000000000001" customHeight="1" x14ac:dyDescent="0.25">
      <c r="A315" s="77" t="s">
        <v>306</v>
      </c>
      <c r="B315" s="77"/>
      <c r="C315" s="77"/>
      <c r="D315" s="77"/>
      <c r="E315" s="77"/>
      <c r="F315" s="77"/>
      <c r="G315" s="77"/>
      <c r="H315" s="77"/>
      <c r="I315" s="77"/>
      <c r="J315" s="77"/>
      <c r="K315" s="77"/>
      <c r="L315" s="77"/>
      <c r="M315" s="77"/>
      <c r="N315" s="77"/>
      <c r="O315" s="77"/>
      <c r="P315" s="77"/>
      <c r="Q315" s="77"/>
      <c r="R315" s="77"/>
    </row>
    <row r="317" spans="1:66" ht="39.950000000000003" customHeight="1" x14ac:dyDescent="0.25">
      <c r="A317" s="128" t="s">
        <v>72</v>
      </c>
      <c r="B317" s="128"/>
      <c r="C317" s="128"/>
      <c r="D317" s="128"/>
      <c r="E317" s="127" t="s">
        <v>68</v>
      </c>
      <c r="F317" s="128"/>
      <c r="G317" s="128"/>
      <c r="H317" s="128"/>
      <c r="I317" s="127" t="s">
        <v>305</v>
      </c>
      <c r="J317" s="128"/>
      <c r="K317" s="128"/>
      <c r="L317" s="128"/>
      <c r="M317" s="127" t="s">
        <v>104</v>
      </c>
      <c r="N317" s="128"/>
      <c r="O317" s="128"/>
      <c r="P317" s="128"/>
    </row>
    <row r="318" spans="1:66" ht="20.100000000000001" customHeight="1" x14ac:dyDescent="0.25">
      <c r="A318" s="71" t="s">
        <v>73</v>
      </c>
      <c r="B318" s="71"/>
      <c r="C318" s="71"/>
      <c r="D318" s="71"/>
      <c r="E318" s="83">
        <f>E298</f>
        <v>264.09204286071372</v>
      </c>
      <c r="F318" s="84"/>
      <c r="G318" s="84"/>
      <c r="H318" s="84"/>
      <c r="I318" s="83">
        <f>E289*(1-0.15)</f>
        <v>785.84523809523819</v>
      </c>
      <c r="J318" s="84"/>
      <c r="K318" s="84"/>
      <c r="L318" s="84"/>
      <c r="M318" s="83">
        <f>MAX(E318:L318)</f>
        <v>785.84523809523819</v>
      </c>
      <c r="N318" s="84"/>
      <c r="O318" s="84"/>
      <c r="P318" s="84"/>
    </row>
    <row r="319" spans="1:66" ht="20.100000000000001" customHeight="1" x14ac:dyDescent="0.25">
      <c r="A319" s="71" t="s">
        <v>74</v>
      </c>
      <c r="B319" s="71"/>
      <c r="C319" s="71"/>
      <c r="D319" s="71"/>
      <c r="E319" s="83">
        <f>E299</f>
        <v>1584.9555761869055</v>
      </c>
      <c r="F319" s="84"/>
      <c r="G319" s="84"/>
      <c r="H319" s="84"/>
      <c r="I319" s="83">
        <f>E289*(1+0.15)</f>
        <v>1063.202380952381</v>
      </c>
      <c r="J319" s="84"/>
      <c r="K319" s="84"/>
      <c r="L319" s="84"/>
      <c r="M319" s="83">
        <f>MIN(E319:L319)</f>
        <v>1063.202380952381</v>
      </c>
      <c r="N319" s="84"/>
      <c r="O319" s="84"/>
      <c r="P319" s="84"/>
    </row>
    <row r="321" spans="1:27" ht="20.100000000000001" customHeight="1" x14ac:dyDescent="0.25">
      <c r="A321" s="69" t="s">
        <v>279</v>
      </c>
      <c r="B321" s="69"/>
      <c r="C321" s="69"/>
      <c r="D321" s="69"/>
      <c r="E321" s="69"/>
      <c r="F321" s="69"/>
      <c r="G321" s="69"/>
      <c r="H321" s="69"/>
      <c r="I321" s="69"/>
      <c r="J321" s="69"/>
      <c r="K321" s="69"/>
      <c r="L321" s="69"/>
      <c r="M321" s="69"/>
      <c r="N321" s="69"/>
      <c r="O321" s="69"/>
      <c r="P321" s="69"/>
      <c r="Q321" s="69"/>
      <c r="R321" s="69"/>
    </row>
    <row r="322" spans="1:27" ht="20.100000000000001" customHeight="1" x14ac:dyDescent="0.25">
      <c r="A322" s="69"/>
      <c r="B322" s="69"/>
      <c r="C322" s="69"/>
      <c r="D322" s="69"/>
      <c r="E322" s="69"/>
      <c r="F322" s="69"/>
      <c r="G322" s="69"/>
      <c r="H322" s="69"/>
      <c r="I322" s="69"/>
      <c r="J322" s="69"/>
      <c r="K322" s="69"/>
      <c r="L322" s="69"/>
      <c r="M322" s="69"/>
      <c r="N322" s="69"/>
      <c r="O322" s="69"/>
      <c r="P322" s="69"/>
      <c r="Q322" s="69"/>
      <c r="R322" s="69"/>
    </row>
    <row r="323" spans="1:27" ht="20.100000000000001" customHeight="1" x14ac:dyDescent="0.25">
      <c r="A323" s="69"/>
      <c r="B323" s="69"/>
      <c r="C323" s="69"/>
      <c r="D323" s="69"/>
      <c r="E323" s="69"/>
      <c r="F323" s="69"/>
      <c r="G323" s="69"/>
      <c r="H323" s="69"/>
      <c r="I323" s="69"/>
      <c r="J323" s="69"/>
      <c r="K323" s="69"/>
      <c r="L323" s="69"/>
      <c r="M323" s="69"/>
      <c r="N323" s="69"/>
      <c r="O323" s="69"/>
      <c r="P323" s="69"/>
      <c r="Q323" s="69"/>
      <c r="R323" s="69"/>
    </row>
    <row r="324" spans="1:27" ht="20.100000000000001" customHeight="1" x14ac:dyDescent="0.25">
      <c r="A324" s="69"/>
      <c r="B324" s="69"/>
      <c r="C324" s="69"/>
      <c r="D324" s="69"/>
      <c r="E324" s="69"/>
      <c r="F324" s="69"/>
      <c r="G324" s="69"/>
      <c r="H324" s="69"/>
      <c r="I324" s="69"/>
      <c r="J324" s="69"/>
      <c r="K324" s="69"/>
      <c r="L324" s="69"/>
      <c r="M324" s="69"/>
      <c r="N324" s="69"/>
      <c r="O324" s="69"/>
      <c r="P324" s="69"/>
      <c r="Q324" s="69"/>
      <c r="R324" s="69"/>
    </row>
    <row r="325" spans="1:27" ht="20.100000000000001" customHeight="1" x14ac:dyDescent="0.25">
      <c r="A325" s="69"/>
      <c r="B325" s="69"/>
      <c r="C325" s="69"/>
      <c r="D325" s="69"/>
      <c r="E325" s="69"/>
      <c r="F325" s="69"/>
      <c r="G325" s="69"/>
      <c r="H325" s="69"/>
      <c r="I325" s="69"/>
      <c r="J325" s="69"/>
      <c r="K325" s="69"/>
      <c r="L325" s="69"/>
      <c r="M325" s="69"/>
      <c r="N325" s="69"/>
      <c r="O325" s="69"/>
      <c r="P325" s="69"/>
      <c r="Q325" s="69"/>
      <c r="R325" s="69"/>
    </row>
    <row r="326" spans="1:27" ht="20.100000000000001" customHeight="1" x14ac:dyDescent="0.25">
      <c r="A326" s="69"/>
      <c r="B326" s="69"/>
      <c r="C326" s="69"/>
      <c r="D326" s="69"/>
      <c r="E326" s="69"/>
      <c r="F326" s="69"/>
      <c r="G326" s="69"/>
      <c r="H326" s="69"/>
      <c r="I326" s="69"/>
      <c r="J326" s="69"/>
      <c r="K326" s="69"/>
      <c r="L326" s="69"/>
      <c r="M326" s="69"/>
      <c r="N326" s="69"/>
      <c r="O326" s="69"/>
      <c r="P326" s="69"/>
      <c r="Q326" s="69"/>
      <c r="R326" s="69"/>
    </row>
    <row r="327" spans="1:27" ht="20.100000000000001" customHeight="1" x14ac:dyDescent="0.25">
      <c r="A327" s="61"/>
      <c r="B327" s="61"/>
      <c r="C327" s="61"/>
      <c r="D327" s="61"/>
      <c r="E327" s="61"/>
      <c r="F327" s="61"/>
      <c r="G327" s="61"/>
      <c r="H327" s="61"/>
      <c r="I327" s="61"/>
      <c r="J327" s="61"/>
      <c r="K327" s="61"/>
      <c r="L327" s="61"/>
      <c r="M327" s="61"/>
      <c r="N327" s="61"/>
      <c r="O327" s="61"/>
      <c r="P327" s="61"/>
      <c r="Q327" s="61"/>
      <c r="R327" s="61"/>
    </row>
    <row r="329" spans="1:27" ht="20.100000000000001" customHeight="1" x14ac:dyDescent="0.25">
      <c r="A329" s="77" t="s">
        <v>307</v>
      </c>
      <c r="B329" s="77"/>
      <c r="C329" s="77"/>
      <c r="D329" s="77"/>
      <c r="E329" s="77"/>
      <c r="F329" s="77"/>
      <c r="G329" s="77"/>
      <c r="H329" s="77"/>
      <c r="I329" s="77"/>
      <c r="J329" s="77"/>
      <c r="K329" s="77"/>
      <c r="L329" s="77"/>
      <c r="M329" s="77"/>
      <c r="N329" s="77"/>
      <c r="O329" s="77"/>
      <c r="P329" s="77"/>
      <c r="Q329" s="77"/>
      <c r="R329" s="77"/>
    </row>
    <row r="330" spans="1:27" ht="20.100000000000001" customHeight="1" x14ac:dyDescent="0.25">
      <c r="V330" s="62"/>
    </row>
    <row r="331" spans="1:27" ht="20.100000000000001" customHeight="1" x14ac:dyDescent="0.25">
      <c r="A331" s="71" t="s">
        <v>75</v>
      </c>
      <c r="B331" s="71"/>
      <c r="C331" s="71"/>
      <c r="D331" s="71"/>
      <c r="E331" s="71"/>
      <c r="F331" s="71"/>
      <c r="G331" s="71"/>
      <c r="H331" s="71"/>
      <c r="I331" s="71"/>
      <c r="J331" s="71"/>
      <c r="K331" s="71"/>
      <c r="L331" s="71"/>
      <c r="M331" s="83">
        <v>320</v>
      </c>
      <c r="N331" s="83"/>
      <c r="O331" s="83"/>
      <c r="P331" s="83"/>
      <c r="Q331" s="83"/>
      <c r="R331" s="83"/>
      <c r="V331" s="62"/>
    </row>
    <row r="332" spans="1:27" ht="20.100000000000001" customHeight="1" x14ac:dyDescent="0.25">
      <c r="A332" s="71" t="s">
        <v>76</v>
      </c>
      <c r="B332" s="71"/>
      <c r="C332" s="71"/>
      <c r="D332" s="71"/>
      <c r="E332" s="71"/>
      <c r="F332" s="71"/>
      <c r="G332" s="71"/>
      <c r="H332" s="71"/>
      <c r="I332" s="71"/>
      <c r="J332" s="71"/>
      <c r="K332" s="71"/>
      <c r="L332" s="71"/>
      <c r="M332" s="83">
        <f>E289</f>
        <v>924.52380952380963</v>
      </c>
      <c r="N332" s="83"/>
      <c r="O332" s="83"/>
      <c r="P332" s="83"/>
      <c r="Q332" s="83"/>
      <c r="R332" s="83"/>
    </row>
    <row r="333" spans="1:27" ht="20.100000000000001" customHeight="1" x14ac:dyDescent="0.25">
      <c r="A333" s="71" t="s">
        <v>97</v>
      </c>
      <c r="B333" s="71"/>
      <c r="C333" s="71"/>
      <c r="D333" s="71"/>
      <c r="E333" s="71"/>
      <c r="F333" s="71"/>
      <c r="G333" s="71"/>
      <c r="H333" s="71"/>
      <c r="I333" s="71"/>
      <c r="J333" s="71"/>
      <c r="K333" s="71"/>
      <c r="L333" s="71"/>
      <c r="M333" s="83">
        <f>M331*M332</f>
        <v>295847.61904761905</v>
      </c>
      <c r="N333" s="83"/>
      <c r="O333" s="83"/>
      <c r="P333" s="83"/>
      <c r="Q333" s="83"/>
      <c r="R333" s="83"/>
      <c r="AA333" s="62"/>
    </row>
    <row r="334" spans="1:27" ht="20.100000000000001" customHeight="1" x14ac:dyDescent="0.25">
      <c r="AA334" s="62"/>
    </row>
    <row r="335" spans="1:27" ht="20.100000000000001" customHeight="1" x14ac:dyDescent="0.25">
      <c r="A335" s="86" t="s">
        <v>78</v>
      </c>
      <c r="B335" s="86"/>
      <c r="C335" s="86"/>
      <c r="D335" s="86"/>
      <c r="E335" s="86"/>
      <c r="F335" s="86"/>
      <c r="G335" s="86"/>
      <c r="H335" s="86"/>
      <c r="I335" s="86"/>
      <c r="J335" s="86"/>
      <c r="K335" s="86"/>
      <c r="L335" s="86"/>
      <c r="M335" s="72"/>
      <c r="N335" s="72"/>
      <c r="O335" s="72"/>
      <c r="P335" s="72"/>
      <c r="Q335" s="72"/>
      <c r="R335" s="72"/>
    </row>
    <row r="336" spans="1:27" ht="20.100000000000001" customHeight="1" x14ac:dyDescent="0.25">
      <c r="A336" s="71" t="s">
        <v>79</v>
      </c>
      <c r="B336" s="71"/>
      <c r="C336" s="71"/>
      <c r="D336" s="71"/>
      <c r="E336" s="71"/>
      <c r="F336" s="71"/>
      <c r="G336" s="71"/>
      <c r="H336" s="71"/>
      <c r="I336" s="71"/>
      <c r="J336" s="71"/>
      <c r="K336" s="71"/>
      <c r="L336" s="71"/>
      <c r="M336" s="71">
        <v>3</v>
      </c>
      <c r="N336" s="71"/>
      <c r="O336" s="71"/>
      <c r="P336" s="71"/>
      <c r="Q336" s="71"/>
      <c r="R336" s="71"/>
      <c r="S336" s="125" t="str">
        <f>IF(M338&gt;0.01,"Reduzir o número de casas decimais","")</f>
        <v/>
      </c>
      <c r="T336" s="125"/>
    </row>
    <row r="337" spans="1:18" ht="20.100000000000001" customHeight="1" x14ac:dyDescent="0.25">
      <c r="A337" s="73" t="s">
        <v>80</v>
      </c>
      <c r="B337" s="73"/>
      <c r="C337" s="73"/>
      <c r="D337" s="73"/>
      <c r="E337" s="73"/>
      <c r="F337" s="73"/>
      <c r="G337" s="73"/>
      <c r="H337" s="73"/>
      <c r="I337" s="73"/>
      <c r="J337" s="73"/>
      <c r="K337" s="73"/>
      <c r="L337" s="73"/>
      <c r="M337" s="90">
        <f>M340-M333</f>
        <v>152.38095238094684</v>
      </c>
      <c r="N337" s="73"/>
      <c r="O337" s="73"/>
      <c r="P337" s="73"/>
      <c r="Q337" s="73"/>
      <c r="R337" s="73"/>
    </row>
    <row r="338" spans="1:18" ht="20.100000000000001" customHeight="1" x14ac:dyDescent="0.25">
      <c r="A338" s="73" t="s">
        <v>81</v>
      </c>
      <c r="B338" s="73"/>
      <c r="C338" s="73"/>
      <c r="D338" s="73"/>
      <c r="E338" s="73"/>
      <c r="F338" s="73"/>
      <c r="G338" s="73"/>
      <c r="H338" s="73"/>
      <c r="I338" s="73"/>
      <c r="J338" s="73"/>
      <c r="K338" s="73"/>
      <c r="L338" s="73"/>
      <c r="M338" s="99">
        <f>M337/M333</f>
        <v>5.1506567087301761E-4</v>
      </c>
      <c r="N338" s="99"/>
      <c r="O338" s="99"/>
      <c r="P338" s="99"/>
      <c r="Q338" s="99"/>
      <c r="R338" s="99"/>
    </row>
    <row r="340" spans="1:18" ht="20.100000000000001" customHeight="1" x14ac:dyDescent="0.25">
      <c r="A340" s="100" t="s">
        <v>77</v>
      </c>
      <c r="B340" s="100"/>
      <c r="C340" s="100"/>
      <c r="D340" s="100"/>
      <c r="E340" s="100"/>
      <c r="F340" s="100"/>
      <c r="G340" s="100"/>
      <c r="H340" s="100"/>
      <c r="I340" s="100"/>
      <c r="J340" s="100"/>
      <c r="K340" s="100"/>
      <c r="L340" s="100"/>
      <c r="M340" s="101">
        <f>ROUNDUP(M333,-M336)</f>
        <v>296000</v>
      </c>
      <c r="N340" s="101"/>
      <c r="O340" s="101"/>
      <c r="P340" s="101"/>
      <c r="Q340" s="101"/>
      <c r="R340" s="101"/>
    </row>
    <row r="343" spans="1:18" ht="20.100000000000001" customHeight="1" x14ac:dyDescent="0.25">
      <c r="A343" s="85"/>
      <c r="B343" s="85"/>
      <c r="C343" s="85"/>
      <c r="D343" s="85"/>
      <c r="E343" s="85"/>
      <c r="F343" s="85"/>
      <c r="G343" s="85"/>
      <c r="H343" s="85"/>
      <c r="I343" s="85"/>
      <c r="J343" s="85"/>
      <c r="K343" s="85"/>
      <c r="L343" s="85"/>
      <c r="M343" s="85"/>
      <c r="N343" s="85"/>
      <c r="O343" s="85"/>
      <c r="P343" s="85"/>
      <c r="Q343" s="85"/>
      <c r="R343" s="85"/>
    </row>
    <row r="344" spans="1:18" ht="20.100000000000001" customHeight="1" x14ac:dyDescent="0.25">
      <c r="A344" s="85" t="s">
        <v>85</v>
      </c>
      <c r="B344" s="85"/>
      <c r="C344" s="85"/>
      <c r="D344" s="85"/>
      <c r="E344" s="85"/>
      <c r="F344" s="85"/>
      <c r="G344" s="85"/>
      <c r="H344" s="85"/>
      <c r="I344" s="85"/>
      <c r="J344" s="85"/>
      <c r="K344" s="85"/>
      <c r="L344" s="85"/>
      <c r="M344" s="85"/>
      <c r="N344" s="85"/>
      <c r="O344" s="85"/>
      <c r="P344" s="85"/>
      <c r="Q344" s="85"/>
      <c r="R344" s="85"/>
    </row>
    <row r="345" spans="1:18" ht="20.100000000000001" customHeight="1" x14ac:dyDescent="0.25">
      <c r="A345" s="85" t="s">
        <v>84</v>
      </c>
      <c r="B345" s="85"/>
      <c r="C345" s="85"/>
      <c r="D345" s="85"/>
      <c r="E345" s="85"/>
      <c r="F345" s="85"/>
      <c r="G345" s="85"/>
      <c r="H345" s="85"/>
      <c r="I345" s="85"/>
      <c r="J345" s="85"/>
      <c r="K345" s="85"/>
      <c r="L345" s="85"/>
      <c r="M345" s="85"/>
      <c r="N345" s="85"/>
      <c r="O345" s="85"/>
      <c r="P345" s="85"/>
      <c r="Q345" s="85"/>
      <c r="R345" s="85"/>
    </row>
    <row r="347" spans="1:18" ht="20.100000000000001" customHeight="1" x14ac:dyDescent="0.25">
      <c r="A347" s="69" t="s">
        <v>82</v>
      </c>
      <c r="B347" s="69"/>
      <c r="C347" s="69"/>
      <c r="D347" s="69"/>
      <c r="E347" s="69"/>
      <c r="F347" s="69"/>
      <c r="G347" s="69"/>
      <c r="H347" s="69"/>
      <c r="I347" s="69"/>
      <c r="J347" s="69"/>
      <c r="K347" s="69"/>
      <c r="L347" s="69"/>
      <c r="M347" s="69"/>
      <c r="N347" s="69"/>
      <c r="O347" s="69"/>
      <c r="P347" s="69"/>
      <c r="Q347" s="69"/>
      <c r="R347" s="69"/>
    </row>
    <row r="348" spans="1:18" ht="20.100000000000001" customHeight="1" x14ac:dyDescent="0.25">
      <c r="A348" s="69" t="s">
        <v>266</v>
      </c>
      <c r="B348" s="69"/>
      <c r="C348" s="69"/>
      <c r="D348" s="69"/>
      <c r="E348" s="69"/>
      <c r="F348" s="69"/>
      <c r="G348" s="69"/>
      <c r="H348" s="69"/>
      <c r="I348" s="69"/>
      <c r="J348" s="69"/>
      <c r="K348" s="69"/>
      <c r="L348" s="69"/>
      <c r="M348" s="69"/>
      <c r="N348" s="69"/>
      <c r="O348" s="69"/>
      <c r="P348" s="69"/>
      <c r="Q348" s="69"/>
      <c r="R348" s="69"/>
    </row>
    <row r="349" spans="1:18" ht="20.100000000000001" customHeight="1" x14ac:dyDescent="0.25">
      <c r="A349" s="69" t="s">
        <v>105</v>
      </c>
      <c r="B349" s="69"/>
      <c r="C349" s="69"/>
      <c r="D349" s="69"/>
      <c r="E349" s="69"/>
      <c r="F349" s="69"/>
      <c r="G349" s="69"/>
      <c r="H349" s="69"/>
      <c r="I349" s="69"/>
      <c r="J349" s="69"/>
      <c r="K349" s="69"/>
      <c r="L349" s="69"/>
      <c r="M349" s="69"/>
      <c r="N349" s="69"/>
      <c r="O349" s="69"/>
      <c r="P349" s="69"/>
      <c r="Q349" s="69"/>
      <c r="R349" s="69"/>
    </row>
    <row r="350" spans="1:18" ht="20.100000000000001" customHeight="1" x14ac:dyDescent="0.25">
      <c r="A350" s="69"/>
      <c r="B350" s="69"/>
      <c r="C350" s="69"/>
      <c r="D350" s="69"/>
      <c r="E350" s="69"/>
      <c r="F350" s="69"/>
      <c r="G350" s="69"/>
      <c r="H350" s="69"/>
      <c r="I350" s="69"/>
      <c r="J350" s="69"/>
      <c r="K350" s="69"/>
      <c r="L350" s="69"/>
      <c r="M350" s="69"/>
      <c r="N350" s="69"/>
      <c r="O350" s="69"/>
      <c r="P350" s="69"/>
      <c r="Q350" s="69"/>
      <c r="R350" s="69"/>
    </row>
    <row r="351" spans="1:18" ht="20.100000000000001" customHeight="1" x14ac:dyDescent="0.25">
      <c r="A351" s="69" t="s">
        <v>245</v>
      </c>
      <c r="B351" s="69"/>
      <c r="C351" s="69"/>
      <c r="D351" s="69"/>
      <c r="E351" s="69"/>
      <c r="F351" s="69"/>
      <c r="G351" s="69"/>
      <c r="H351" s="69"/>
      <c r="I351" s="69"/>
      <c r="J351" s="69"/>
      <c r="K351" s="69"/>
      <c r="L351" s="69"/>
      <c r="M351" s="69"/>
      <c r="N351" s="69"/>
      <c r="O351" s="69"/>
      <c r="P351" s="69"/>
      <c r="Q351" s="69"/>
      <c r="R351" s="69"/>
    </row>
    <row r="352" spans="1:18" ht="20.100000000000001" customHeight="1" x14ac:dyDescent="0.25">
      <c r="A352" s="69" t="s">
        <v>246</v>
      </c>
      <c r="B352" s="69"/>
      <c r="C352" s="69"/>
      <c r="D352" s="69"/>
      <c r="E352" s="69"/>
      <c r="F352" s="69"/>
      <c r="G352" s="69"/>
      <c r="H352" s="69"/>
      <c r="I352" s="69"/>
      <c r="J352" s="69"/>
      <c r="K352" s="69"/>
      <c r="L352" s="69"/>
      <c r="M352" s="69"/>
      <c r="N352" s="69"/>
      <c r="O352" s="69"/>
      <c r="P352" s="69"/>
      <c r="Q352" s="69"/>
      <c r="R352" s="69"/>
    </row>
    <row r="353" spans="1:18" ht="20.100000000000001" customHeight="1" x14ac:dyDescent="0.25">
      <c r="A353" s="69" t="s">
        <v>247</v>
      </c>
      <c r="B353" s="69"/>
      <c r="C353" s="69"/>
      <c r="D353" s="69"/>
      <c r="E353" s="69"/>
      <c r="F353" s="69"/>
      <c r="G353" s="69"/>
      <c r="H353" s="69"/>
      <c r="I353" s="69"/>
      <c r="J353" s="69"/>
      <c r="K353" s="69"/>
      <c r="L353" s="69"/>
      <c r="M353" s="69"/>
      <c r="N353" s="69"/>
      <c r="O353" s="69"/>
      <c r="P353" s="69"/>
      <c r="Q353" s="69"/>
      <c r="R353" s="69"/>
    </row>
    <row r="354" spans="1:18" ht="20.100000000000001" customHeight="1" x14ac:dyDescent="0.25">
      <c r="A354" s="69"/>
      <c r="B354" s="69"/>
      <c r="C354" s="69"/>
      <c r="D354" s="69"/>
      <c r="E354" s="69"/>
      <c r="F354" s="69"/>
      <c r="G354" s="69"/>
      <c r="H354" s="69"/>
      <c r="I354" s="69"/>
      <c r="J354" s="69"/>
      <c r="K354" s="69"/>
      <c r="L354" s="69"/>
      <c r="M354" s="69"/>
      <c r="N354" s="69"/>
      <c r="O354" s="69"/>
      <c r="P354" s="69"/>
      <c r="Q354" s="69"/>
      <c r="R354" s="69"/>
    </row>
    <row r="355" spans="1:18" ht="20.100000000000001" customHeight="1" x14ac:dyDescent="0.25">
      <c r="A355" s="69" t="s">
        <v>248</v>
      </c>
      <c r="B355" s="69"/>
      <c r="C355" s="69"/>
      <c r="D355" s="69"/>
      <c r="E355" s="69"/>
      <c r="F355" s="69"/>
      <c r="G355" s="69"/>
      <c r="H355" s="69"/>
      <c r="I355" s="69"/>
      <c r="J355" s="69"/>
      <c r="K355" s="69"/>
      <c r="L355" s="69"/>
      <c r="M355" s="69"/>
      <c r="N355" s="69"/>
      <c r="O355" s="69"/>
      <c r="P355" s="69"/>
      <c r="Q355" s="69"/>
      <c r="R355" s="69"/>
    </row>
    <row r="356" spans="1:18" ht="20.100000000000001" customHeight="1" x14ac:dyDescent="0.25">
      <c r="A356" s="69"/>
      <c r="B356" s="69"/>
      <c r="C356" s="69"/>
      <c r="D356" s="69"/>
      <c r="E356" s="69"/>
      <c r="F356" s="69"/>
      <c r="G356" s="69"/>
      <c r="H356" s="69"/>
      <c r="I356" s="69"/>
      <c r="J356" s="69"/>
      <c r="K356" s="69"/>
      <c r="L356" s="69"/>
      <c r="M356" s="69"/>
      <c r="N356" s="69"/>
      <c r="O356" s="69"/>
      <c r="P356" s="69"/>
      <c r="Q356" s="69"/>
      <c r="R356" s="69"/>
    </row>
    <row r="357" spans="1:18" ht="20.100000000000001" customHeight="1" x14ac:dyDescent="0.25">
      <c r="A357" s="69" t="s">
        <v>249</v>
      </c>
      <c r="B357" s="69"/>
      <c r="C357" s="69"/>
      <c r="D357" s="69"/>
      <c r="E357" s="69"/>
      <c r="F357" s="69"/>
      <c r="G357" s="69"/>
      <c r="H357" s="69"/>
      <c r="I357" s="69"/>
      <c r="J357" s="69"/>
      <c r="K357" s="69"/>
      <c r="L357" s="69"/>
      <c r="M357" s="69"/>
      <c r="N357" s="69"/>
      <c r="O357" s="69"/>
      <c r="P357" s="69"/>
      <c r="Q357" s="69"/>
      <c r="R357" s="69"/>
    </row>
    <row r="358" spans="1:18" ht="20.100000000000001" customHeight="1" x14ac:dyDescent="0.25">
      <c r="A358" s="69" t="s">
        <v>106</v>
      </c>
      <c r="B358" s="69"/>
      <c r="C358" s="69"/>
      <c r="D358" s="69"/>
      <c r="E358" s="69"/>
      <c r="F358" s="69"/>
      <c r="G358" s="69"/>
      <c r="H358" s="69"/>
      <c r="I358" s="69"/>
      <c r="J358" s="69"/>
      <c r="K358" s="69"/>
      <c r="L358" s="69"/>
      <c r="M358" s="69"/>
      <c r="N358" s="69"/>
      <c r="O358" s="69"/>
      <c r="P358" s="69"/>
      <c r="Q358" s="69"/>
      <c r="R358" s="69"/>
    </row>
    <row r="359" spans="1:18" ht="20.100000000000001" customHeight="1" x14ac:dyDescent="0.25">
      <c r="A359" s="69" t="s">
        <v>250</v>
      </c>
      <c r="B359" s="69"/>
      <c r="C359" s="69"/>
      <c r="D359" s="69"/>
      <c r="E359" s="69"/>
      <c r="F359" s="69"/>
      <c r="G359" s="69"/>
      <c r="H359" s="69"/>
      <c r="I359" s="69"/>
      <c r="J359" s="69"/>
      <c r="K359" s="69"/>
      <c r="L359" s="69"/>
      <c r="M359" s="69"/>
      <c r="N359" s="69"/>
      <c r="O359" s="69"/>
      <c r="P359" s="69"/>
      <c r="Q359" s="69"/>
      <c r="R359" s="69"/>
    </row>
    <row r="360" spans="1:18" ht="20.100000000000001" customHeight="1" x14ac:dyDescent="0.25">
      <c r="A360" s="69"/>
      <c r="B360" s="69"/>
      <c r="C360" s="69"/>
      <c r="D360" s="69"/>
      <c r="E360" s="69"/>
      <c r="F360" s="69"/>
      <c r="G360" s="69"/>
      <c r="H360" s="69"/>
      <c r="I360" s="69"/>
      <c r="J360" s="69"/>
      <c r="K360" s="69"/>
      <c r="L360" s="69"/>
      <c r="M360" s="69"/>
      <c r="N360" s="69"/>
      <c r="O360" s="69"/>
      <c r="P360" s="69"/>
      <c r="Q360" s="69"/>
      <c r="R360" s="69"/>
    </row>
    <row r="361" spans="1:18" ht="20.100000000000001" customHeight="1" x14ac:dyDescent="0.25">
      <c r="A361" s="69" t="s">
        <v>251</v>
      </c>
      <c r="B361" s="69"/>
      <c r="C361" s="69"/>
      <c r="D361" s="69"/>
      <c r="E361" s="69"/>
      <c r="F361" s="69"/>
      <c r="G361" s="69"/>
      <c r="H361" s="69"/>
      <c r="I361" s="69"/>
      <c r="J361" s="69"/>
      <c r="K361" s="69"/>
      <c r="L361" s="69"/>
      <c r="M361" s="69"/>
      <c r="N361" s="69"/>
      <c r="O361" s="69"/>
      <c r="P361" s="69"/>
      <c r="Q361" s="69"/>
      <c r="R361" s="69"/>
    </row>
    <row r="362" spans="1:18" ht="20.100000000000001" customHeight="1" x14ac:dyDescent="0.25">
      <c r="A362" s="69"/>
      <c r="B362" s="69"/>
      <c r="C362" s="69"/>
      <c r="D362" s="69"/>
      <c r="E362" s="69"/>
      <c r="F362" s="69"/>
      <c r="G362" s="69"/>
      <c r="H362" s="69"/>
      <c r="I362" s="69"/>
      <c r="J362" s="69"/>
      <c r="K362" s="69"/>
      <c r="L362" s="69"/>
      <c r="M362" s="69"/>
      <c r="N362" s="69"/>
      <c r="O362" s="69"/>
      <c r="P362" s="69"/>
      <c r="Q362" s="69"/>
      <c r="R362" s="69"/>
    </row>
    <row r="363" spans="1:18" ht="20.100000000000001" customHeight="1" x14ac:dyDescent="0.25">
      <c r="A363" s="69" t="s">
        <v>267</v>
      </c>
      <c r="B363" s="69"/>
      <c r="C363" s="69"/>
      <c r="D363" s="69"/>
      <c r="E363" s="69"/>
      <c r="F363" s="69"/>
      <c r="G363" s="69"/>
      <c r="H363" s="69"/>
      <c r="I363" s="69"/>
      <c r="J363" s="69"/>
      <c r="K363" s="69"/>
      <c r="L363" s="69"/>
      <c r="M363" s="69"/>
      <c r="N363" s="69"/>
      <c r="O363" s="69"/>
      <c r="P363" s="69"/>
      <c r="Q363" s="69"/>
      <c r="R363" s="69"/>
    </row>
    <row r="364" spans="1:18" ht="20.100000000000001" customHeight="1" x14ac:dyDescent="0.25">
      <c r="A364" s="69"/>
      <c r="B364" s="69"/>
      <c r="C364" s="69"/>
      <c r="D364" s="69"/>
      <c r="E364" s="69"/>
      <c r="F364" s="69"/>
      <c r="G364" s="69"/>
      <c r="H364" s="69"/>
      <c r="I364" s="69"/>
      <c r="J364" s="69"/>
      <c r="K364" s="69"/>
      <c r="L364" s="69"/>
      <c r="M364" s="69"/>
      <c r="N364" s="69"/>
      <c r="O364" s="69"/>
      <c r="P364" s="69"/>
      <c r="Q364" s="69"/>
      <c r="R364" s="69"/>
    </row>
    <row r="365" spans="1:18" ht="20.100000000000001" customHeight="1" x14ac:dyDescent="0.25">
      <c r="A365" s="69" t="s">
        <v>252</v>
      </c>
      <c r="B365" s="69"/>
      <c r="C365" s="69"/>
      <c r="D365" s="69"/>
      <c r="E365" s="69"/>
      <c r="F365" s="69"/>
      <c r="G365" s="69"/>
      <c r="H365" s="69"/>
      <c r="I365" s="69"/>
      <c r="J365" s="69"/>
      <c r="K365" s="69"/>
      <c r="L365" s="69"/>
      <c r="M365" s="69"/>
      <c r="N365" s="69"/>
      <c r="O365" s="69"/>
      <c r="P365" s="69"/>
      <c r="Q365" s="69"/>
      <c r="R365" s="69"/>
    </row>
    <row r="366" spans="1:18" ht="20.100000000000001" customHeight="1" x14ac:dyDescent="0.25">
      <c r="A366" s="69"/>
      <c r="B366" s="69"/>
      <c r="C366" s="69"/>
      <c r="D366" s="69"/>
      <c r="E366" s="69"/>
      <c r="F366" s="69"/>
      <c r="G366" s="69"/>
      <c r="H366" s="69"/>
      <c r="I366" s="69"/>
      <c r="J366" s="69"/>
      <c r="K366" s="69"/>
      <c r="L366" s="69"/>
      <c r="M366" s="69"/>
      <c r="N366" s="69"/>
      <c r="O366" s="69"/>
      <c r="P366" s="69"/>
      <c r="Q366" s="69"/>
      <c r="R366" s="69"/>
    </row>
    <row r="367" spans="1:18" ht="20.100000000000001" customHeight="1" x14ac:dyDescent="0.25">
      <c r="A367" s="69" t="s">
        <v>268</v>
      </c>
      <c r="B367" s="69"/>
      <c r="C367" s="69"/>
      <c r="D367" s="69"/>
      <c r="E367" s="69"/>
      <c r="F367" s="69"/>
      <c r="G367" s="69"/>
      <c r="H367" s="69"/>
      <c r="I367" s="69"/>
      <c r="J367" s="69"/>
      <c r="K367" s="69"/>
      <c r="L367" s="69"/>
      <c r="M367" s="69"/>
      <c r="N367" s="69"/>
      <c r="O367" s="69"/>
      <c r="P367" s="69"/>
      <c r="Q367" s="69"/>
      <c r="R367" s="69"/>
    </row>
    <row r="368" spans="1:18" ht="20.100000000000001" customHeight="1" x14ac:dyDescent="0.25">
      <c r="A368" s="69"/>
      <c r="B368" s="69"/>
      <c r="C368" s="69"/>
      <c r="D368" s="69"/>
      <c r="E368" s="69"/>
      <c r="F368" s="69"/>
      <c r="G368" s="69"/>
      <c r="H368" s="69"/>
      <c r="I368" s="69"/>
      <c r="J368" s="69"/>
      <c r="K368" s="69"/>
      <c r="L368" s="69"/>
      <c r="M368" s="69"/>
      <c r="N368" s="69"/>
      <c r="O368" s="69"/>
      <c r="P368" s="69"/>
      <c r="Q368" s="69"/>
      <c r="R368" s="69"/>
    </row>
    <row r="369" spans="1:18" ht="20.100000000000001" customHeight="1" x14ac:dyDescent="0.25">
      <c r="A369" s="69" t="s">
        <v>253</v>
      </c>
      <c r="B369" s="69"/>
      <c r="C369" s="69"/>
      <c r="D369" s="69"/>
      <c r="E369" s="69"/>
      <c r="F369" s="69"/>
      <c r="G369" s="69"/>
      <c r="H369" s="69"/>
      <c r="I369" s="69"/>
      <c r="J369" s="69"/>
      <c r="K369" s="69"/>
      <c r="L369" s="69"/>
      <c r="M369" s="69"/>
      <c r="N369" s="69"/>
      <c r="O369" s="69"/>
      <c r="P369" s="69"/>
      <c r="Q369" s="69"/>
      <c r="R369" s="69"/>
    </row>
    <row r="370" spans="1:18" ht="20.100000000000001" customHeight="1" x14ac:dyDescent="0.25">
      <c r="A370" s="69"/>
      <c r="B370" s="69"/>
      <c r="C370" s="69"/>
      <c r="D370" s="69"/>
      <c r="E370" s="69"/>
      <c r="F370" s="69"/>
      <c r="G370" s="69"/>
      <c r="H370" s="69"/>
      <c r="I370" s="69"/>
      <c r="J370" s="69"/>
      <c r="K370" s="69"/>
      <c r="L370" s="69"/>
      <c r="M370" s="69"/>
      <c r="N370" s="69"/>
      <c r="O370" s="69"/>
      <c r="P370" s="69"/>
      <c r="Q370" s="69"/>
      <c r="R370" s="69"/>
    </row>
    <row r="371" spans="1:18" ht="20.100000000000001" customHeight="1" x14ac:dyDescent="0.25">
      <c r="A371" s="69" t="s">
        <v>254</v>
      </c>
      <c r="B371" s="69"/>
      <c r="C371" s="69"/>
      <c r="D371" s="69"/>
      <c r="E371" s="69"/>
      <c r="F371" s="69"/>
      <c r="G371" s="69"/>
      <c r="H371" s="69"/>
      <c r="I371" s="69"/>
      <c r="J371" s="69"/>
      <c r="K371" s="69"/>
      <c r="L371" s="69"/>
      <c r="M371" s="69"/>
      <c r="N371" s="69"/>
      <c r="O371" s="69"/>
      <c r="P371" s="69"/>
      <c r="Q371" s="69"/>
      <c r="R371" s="69"/>
    </row>
    <row r="372" spans="1:18" ht="20.100000000000001" customHeight="1" x14ac:dyDescent="0.25">
      <c r="A372" s="69" t="s">
        <v>255</v>
      </c>
      <c r="B372" s="69"/>
      <c r="C372" s="69"/>
      <c r="D372" s="69"/>
      <c r="E372" s="69"/>
      <c r="F372" s="69"/>
      <c r="G372" s="69"/>
      <c r="H372" s="69"/>
      <c r="I372" s="69"/>
      <c r="J372" s="69"/>
      <c r="K372" s="69"/>
      <c r="L372" s="69"/>
      <c r="M372" s="69"/>
      <c r="N372" s="69"/>
      <c r="O372" s="69"/>
      <c r="P372" s="69"/>
      <c r="Q372" s="69"/>
      <c r="R372" s="69"/>
    </row>
    <row r="373" spans="1:18" ht="20.100000000000001" customHeight="1" x14ac:dyDescent="0.25">
      <c r="A373" s="69" t="s">
        <v>256</v>
      </c>
      <c r="B373" s="69"/>
      <c r="C373" s="69"/>
      <c r="D373" s="69"/>
      <c r="E373" s="69"/>
      <c r="F373" s="69"/>
      <c r="G373" s="69"/>
      <c r="H373" s="69"/>
      <c r="I373" s="69"/>
      <c r="J373" s="69"/>
      <c r="K373" s="69"/>
      <c r="L373" s="69"/>
      <c r="M373" s="69"/>
      <c r="N373" s="69"/>
      <c r="O373" s="69"/>
      <c r="P373" s="69"/>
      <c r="Q373" s="69"/>
      <c r="R373" s="69"/>
    </row>
    <row r="374" spans="1:18" ht="20.100000000000001" customHeight="1" x14ac:dyDescent="0.25">
      <c r="A374" s="69"/>
      <c r="B374" s="69"/>
      <c r="C374" s="69"/>
      <c r="D374" s="69"/>
      <c r="E374" s="69"/>
      <c r="F374" s="69"/>
      <c r="G374" s="69"/>
      <c r="H374" s="69"/>
      <c r="I374" s="69"/>
      <c r="J374" s="69"/>
      <c r="K374" s="69"/>
      <c r="L374" s="69"/>
      <c r="M374" s="69"/>
      <c r="N374" s="69"/>
      <c r="O374" s="69"/>
      <c r="P374" s="69"/>
      <c r="Q374" s="69"/>
      <c r="R374" s="69"/>
    </row>
    <row r="375" spans="1:18" ht="20.100000000000001" customHeight="1" x14ac:dyDescent="0.25">
      <c r="A375" s="69" t="s">
        <v>269</v>
      </c>
      <c r="B375" s="69"/>
      <c r="C375" s="69"/>
      <c r="D375" s="69"/>
      <c r="E375" s="69"/>
      <c r="F375" s="69"/>
      <c r="G375" s="69"/>
      <c r="H375" s="69"/>
      <c r="I375" s="69"/>
      <c r="J375" s="69"/>
      <c r="K375" s="69"/>
      <c r="L375" s="69"/>
      <c r="M375" s="69"/>
      <c r="N375" s="69"/>
      <c r="O375" s="69"/>
      <c r="P375" s="69"/>
      <c r="Q375" s="69"/>
      <c r="R375" s="69"/>
    </row>
  </sheetData>
  <sheetProtection formatCells="0"/>
  <mergeCells count="414">
    <mergeCell ref="A353:R354"/>
    <mergeCell ref="A347:R347"/>
    <mergeCell ref="S237:U237"/>
    <mergeCell ref="S201:U201"/>
    <mergeCell ref="A298:D298"/>
    <mergeCell ref="E298:H298"/>
    <mergeCell ref="K298:N298"/>
    <mergeCell ref="O298:R298"/>
    <mergeCell ref="K299:N299"/>
    <mergeCell ref="O299:R299"/>
    <mergeCell ref="K300:N300"/>
    <mergeCell ref="O300:R300"/>
    <mergeCell ref="A274:F274"/>
    <mergeCell ref="O276:R276"/>
    <mergeCell ref="O277:R277"/>
    <mergeCell ref="L210:O210"/>
    <mergeCell ref="P210:R210"/>
    <mergeCell ref="L237:P237"/>
    <mergeCell ref="Q237:R237"/>
    <mergeCell ref="B238:F238"/>
    <mergeCell ref="L238:P238"/>
    <mergeCell ref="Q238:R238"/>
    <mergeCell ref="B239:F239"/>
    <mergeCell ref="L239:P239"/>
    <mergeCell ref="L212:M212"/>
    <mergeCell ref="N212:O212"/>
    <mergeCell ref="P212:R212"/>
    <mergeCell ref="L207:O207"/>
    <mergeCell ref="P207:R207"/>
    <mergeCell ref="P208:R208"/>
    <mergeCell ref="L213:O213"/>
    <mergeCell ref="P213:R213"/>
    <mergeCell ref="L215:O215"/>
    <mergeCell ref="P215:R215"/>
    <mergeCell ref="L209:O209"/>
    <mergeCell ref="P209:R209"/>
    <mergeCell ref="L208:O208"/>
    <mergeCell ref="O311:R312"/>
    <mergeCell ref="A309:F310"/>
    <mergeCell ref="G309:R309"/>
    <mergeCell ref="A311:F312"/>
    <mergeCell ref="Q239:R239"/>
    <mergeCell ref="L216:O216"/>
    <mergeCell ref="P216:R216"/>
    <mergeCell ref="A235:R235"/>
    <mergeCell ref="B237:F237"/>
    <mergeCell ref="A319:D319"/>
    <mergeCell ref="E319:H319"/>
    <mergeCell ref="M319:P319"/>
    <mergeCell ref="I319:L319"/>
    <mergeCell ref="E299:H299"/>
    <mergeCell ref="A293:D293"/>
    <mergeCell ref="E293:H293"/>
    <mergeCell ref="A294:D294"/>
    <mergeCell ref="E294:H294"/>
    <mergeCell ref="A296:R296"/>
    <mergeCell ref="A299:D299"/>
    <mergeCell ref="I317:L317"/>
    <mergeCell ref="I318:L318"/>
    <mergeCell ref="A317:D317"/>
    <mergeCell ref="E317:H317"/>
    <mergeCell ref="M317:P317"/>
    <mergeCell ref="A318:D318"/>
    <mergeCell ref="A305:R306"/>
    <mergeCell ref="A307:R308"/>
    <mergeCell ref="G310:J310"/>
    <mergeCell ref="K310:N310"/>
    <mergeCell ref="O310:R310"/>
    <mergeCell ref="G311:J312"/>
    <mergeCell ref="K311:N312"/>
    <mergeCell ref="A321:R326"/>
    <mergeCell ref="S336:T336"/>
    <mergeCell ref="A336:L336"/>
    <mergeCell ref="M336:R336"/>
    <mergeCell ref="G274:J274"/>
    <mergeCell ref="A282:F282"/>
    <mergeCell ref="G282:L282"/>
    <mergeCell ref="A291:D291"/>
    <mergeCell ref="A292:D292"/>
    <mergeCell ref="E289:H289"/>
    <mergeCell ref="E290:H290"/>
    <mergeCell ref="E291:H291"/>
    <mergeCell ref="E292:H292"/>
    <mergeCell ref="A280:F280"/>
    <mergeCell ref="A281:F281"/>
    <mergeCell ref="A275:F275"/>
    <mergeCell ref="A276:F276"/>
    <mergeCell ref="T22:U22"/>
    <mergeCell ref="A285:R285"/>
    <mergeCell ref="A289:D289"/>
    <mergeCell ref="A290:D290"/>
    <mergeCell ref="B22:D22"/>
    <mergeCell ref="E22:G22"/>
    <mergeCell ref="J140:L140"/>
    <mergeCell ref="K22:M22"/>
    <mergeCell ref="K23:M23"/>
    <mergeCell ref="K24:M24"/>
    <mergeCell ref="K25:M25"/>
    <mergeCell ref="A132:H132"/>
    <mergeCell ref="P53:R53"/>
    <mergeCell ref="L54:O54"/>
    <mergeCell ref="P54:R54"/>
    <mergeCell ref="L55:O55"/>
    <mergeCell ref="P48:R48"/>
    <mergeCell ref="B49:D49"/>
    <mergeCell ref="N49:O49"/>
    <mergeCell ref="P49:R49"/>
    <mergeCell ref="P23:R23"/>
    <mergeCell ref="P24:R24"/>
    <mergeCell ref="P25:R25"/>
    <mergeCell ref="G275:J275"/>
    <mergeCell ref="A134:H134"/>
    <mergeCell ref="A7:R7"/>
    <mergeCell ref="A20:R20"/>
    <mergeCell ref="H22:J22"/>
    <mergeCell ref="E23:G23"/>
    <mergeCell ref="H23:J23"/>
    <mergeCell ref="E24:G24"/>
    <mergeCell ref="H24:J24"/>
    <mergeCell ref="E25:G25"/>
    <mergeCell ref="H25:J25"/>
    <mergeCell ref="B23:D23"/>
    <mergeCell ref="B24:D24"/>
    <mergeCell ref="B25:D25"/>
    <mergeCell ref="P22:R22"/>
    <mergeCell ref="P12:R12"/>
    <mergeCell ref="M12:O12"/>
    <mergeCell ref="J12:L12"/>
    <mergeCell ref="A10:B10"/>
    <mergeCell ref="C10:I10"/>
    <mergeCell ref="N22:O22"/>
    <mergeCell ref="N23:O23"/>
    <mergeCell ref="N24:O24"/>
    <mergeCell ref="C11:I12"/>
    <mergeCell ref="N25:O25"/>
    <mergeCell ref="H39:I39"/>
    <mergeCell ref="J39:N39"/>
    <mergeCell ref="O39:R39"/>
    <mergeCell ref="H40:I40"/>
    <mergeCell ref="J40:N40"/>
    <mergeCell ref="O40:R40"/>
    <mergeCell ref="H41:I41"/>
    <mergeCell ref="J41:N41"/>
    <mergeCell ref="O41:R41"/>
    <mergeCell ref="A38:G38"/>
    <mergeCell ref="H36:I36"/>
    <mergeCell ref="J36:N36"/>
    <mergeCell ref="O36:R36"/>
    <mergeCell ref="H37:I37"/>
    <mergeCell ref="J37:N37"/>
    <mergeCell ref="O37:R37"/>
    <mergeCell ref="H38:I38"/>
    <mergeCell ref="J38:N38"/>
    <mergeCell ref="O38:R38"/>
    <mergeCell ref="A129:R129"/>
    <mergeCell ref="P55:R55"/>
    <mergeCell ref="B151:D151"/>
    <mergeCell ref="B152:D152"/>
    <mergeCell ref="L50:M50"/>
    <mergeCell ref="L51:M51"/>
    <mergeCell ref="N51:O51"/>
    <mergeCell ref="P51:R51"/>
    <mergeCell ref="A58:R58"/>
    <mergeCell ref="A92:R92"/>
    <mergeCell ref="A110:R110"/>
    <mergeCell ref="B50:D50"/>
    <mergeCell ref="N50:O50"/>
    <mergeCell ref="P50:R50"/>
    <mergeCell ref="L53:O53"/>
    <mergeCell ref="A131:H131"/>
    <mergeCell ref="B51:D51"/>
    <mergeCell ref="J50:K50"/>
    <mergeCell ref="A141:O142"/>
    <mergeCell ref="P131:R131"/>
    <mergeCell ref="J51:K51"/>
    <mergeCell ref="A148:R149"/>
    <mergeCell ref="P132:R132"/>
    <mergeCell ref="P144:R145"/>
    <mergeCell ref="P133:R133"/>
    <mergeCell ref="P134:R134"/>
    <mergeCell ref="P135:R135"/>
    <mergeCell ref="P136:R136"/>
    <mergeCell ref="P137:R137"/>
    <mergeCell ref="M137:O137"/>
    <mergeCell ref="M138:O138"/>
    <mergeCell ref="B156:D156"/>
    <mergeCell ref="A140:I140"/>
    <mergeCell ref="M140:O140"/>
    <mergeCell ref="J137:L137"/>
    <mergeCell ref="J138:L138"/>
    <mergeCell ref="P146:R146"/>
    <mergeCell ref="B153:D153"/>
    <mergeCell ref="B154:D154"/>
    <mergeCell ref="E144:O144"/>
    <mergeCell ref="A144:D146"/>
    <mergeCell ref="A133:H133"/>
    <mergeCell ref="A135:H135"/>
    <mergeCell ref="A136:H136"/>
    <mergeCell ref="A137:H137"/>
    <mergeCell ref="A138:H138"/>
    <mergeCell ref="P138:R138"/>
    <mergeCell ref="P142:R142"/>
    <mergeCell ref="B157:D157"/>
    <mergeCell ref="B158:D158"/>
    <mergeCell ref="B159:D159"/>
    <mergeCell ref="K156:M156"/>
    <mergeCell ref="P151:R151"/>
    <mergeCell ref="P152:R152"/>
    <mergeCell ref="P153:R153"/>
    <mergeCell ref="P154:R154"/>
    <mergeCell ref="H156:J156"/>
    <mergeCell ref="E156:G156"/>
    <mergeCell ref="H157:J157"/>
    <mergeCell ref="E157:G157"/>
    <mergeCell ref="N156:R156"/>
    <mergeCell ref="N157:R157"/>
    <mergeCell ref="N158:R158"/>
    <mergeCell ref="N159:R159"/>
    <mergeCell ref="K157:M157"/>
    <mergeCell ref="H158:J158"/>
    <mergeCell ref="E158:G158"/>
    <mergeCell ref="K158:M158"/>
    <mergeCell ref="H159:J159"/>
    <mergeCell ref="E159:G159"/>
    <mergeCell ref="K159:M159"/>
    <mergeCell ref="B169:F169"/>
    <mergeCell ref="B170:F170"/>
    <mergeCell ref="B171:F171"/>
    <mergeCell ref="L161:O161"/>
    <mergeCell ref="P161:R161"/>
    <mergeCell ref="L162:O162"/>
    <mergeCell ref="P162:R162"/>
    <mergeCell ref="L163:O163"/>
    <mergeCell ref="P163:R163"/>
    <mergeCell ref="A166:R166"/>
    <mergeCell ref="B168:F168"/>
    <mergeCell ref="P170:R170"/>
    <mergeCell ref="L168:P168"/>
    <mergeCell ref="L170:O170"/>
    <mergeCell ref="L171:O171"/>
    <mergeCell ref="Q168:R168"/>
    <mergeCell ref="L177:O177"/>
    <mergeCell ref="P177:R177"/>
    <mergeCell ref="L179:O179"/>
    <mergeCell ref="L180:O180"/>
    <mergeCell ref="L202:P202"/>
    <mergeCell ref="P172:R172"/>
    <mergeCell ref="P175:R175"/>
    <mergeCell ref="P176:R176"/>
    <mergeCell ref="P171:R171"/>
    <mergeCell ref="Q201:R201"/>
    <mergeCell ref="B240:F240"/>
    <mergeCell ref="L172:O172"/>
    <mergeCell ref="L173:O173"/>
    <mergeCell ref="L174:O174"/>
    <mergeCell ref="B204:F204"/>
    <mergeCell ref="B202:F202"/>
    <mergeCell ref="B203:F203"/>
    <mergeCell ref="B201:F201"/>
    <mergeCell ref="P173:R173"/>
    <mergeCell ref="P174:R174"/>
    <mergeCell ref="P179:R179"/>
    <mergeCell ref="P180:R180"/>
    <mergeCell ref="L175:O175"/>
    <mergeCell ref="A199:R199"/>
    <mergeCell ref="L201:P201"/>
    <mergeCell ref="L204:O204"/>
    <mergeCell ref="P204:R204"/>
    <mergeCell ref="L205:O205"/>
    <mergeCell ref="P205:R205"/>
    <mergeCell ref="Q202:R202"/>
    <mergeCell ref="L176:M176"/>
    <mergeCell ref="N176:O176"/>
    <mergeCell ref="L240:P240"/>
    <mergeCell ref="Q240:R240"/>
    <mergeCell ref="A375:R375"/>
    <mergeCell ref="A359:R360"/>
    <mergeCell ref="A361:R362"/>
    <mergeCell ref="A363:R364"/>
    <mergeCell ref="A365:R366"/>
    <mergeCell ref="A287:R287"/>
    <mergeCell ref="L243:O243"/>
    <mergeCell ref="P243:R243"/>
    <mergeCell ref="L244:O244"/>
    <mergeCell ref="P244:R244"/>
    <mergeCell ref="A337:L337"/>
    <mergeCell ref="M337:R337"/>
    <mergeCell ref="A338:L338"/>
    <mergeCell ref="M338:R338"/>
    <mergeCell ref="A340:L340"/>
    <mergeCell ref="M340:R340"/>
    <mergeCell ref="A302:R303"/>
    <mergeCell ref="A295:D295"/>
    <mergeCell ref="E295:H295"/>
    <mergeCell ref="K275:N275"/>
    <mergeCell ref="K274:N274"/>
    <mergeCell ref="K277:N277"/>
    <mergeCell ref="G277:J277"/>
    <mergeCell ref="O275:R275"/>
    <mergeCell ref="L255:O255"/>
    <mergeCell ref="P255:R255"/>
    <mergeCell ref="P252:R252"/>
    <mergeCell ref="O274:R274"/>
    <mergeCell ref="L251:M251"/>
    <mergeCell ref="L252:O252"/>
    <mergeCell ref="L247:O247"/>
    <mergeCell ref="P247:R247"/>
    <mergeCell ref="L246:O246"/>
    <mergeCell ref="P246:R246"/>
    <mergeCell ref="L248:O248"/>
    <mergeCell ref="P248:R248"/>
    <mergeCell ref="L249:O249"/>
    <mergeCell ref="P249:R249"/>
    <mergeCell ref="N251:O251"/>
    <mergeCell ref="P251:R251"/>
    <mergeCell ref="S291:U291"/>
    <mergeCell ref="A5:R5"/>
    <mergeCell ref="A348:R348"/>
    <mergeCell ref="A351:R351"/>
    <mergeCell ref="A352:R352"/>
    <mergeCell ref="A357:R357"/>
    <mergeCell ref="A358:R358"/>
    <mergeCell ref="A371:R371"/>
    <mergeCell ref="A372:R372"/>
    <mergeCell ref="A277:F277"/>
    <mergeCell ref="G279:L279"/>
    <mergeCell ref="G280:L280"/>
    <mergeCell ref="G281:L281"/>
    <mergeCell ref="A279:F279"/>
    <mergeCell ref="G276:J276"/>
    <mergeCell ref="K276:N276"/>
    <mergeCell ref="L254:O254"/>
    <mergeCell ref="P254:R254"/>
    <mergeCell ref="J10:R10"/>
    <mergeCell ref="A9:R9"/>
    <mergeCell ref="A11:B12"/>
    <mergeCell ref="J11:L11"/>
    <mergeCell ref="M11:O11"/>
    <mergeCell ref="P11:R11"/>
    <mergeCell ref="W307:BN307"/>
    <mergeCell ref="W308:BN308"/>
    <mergeCell ref="W309:BN309"/>
    <mergeCell ref="W310:BN310"/>
    <mergeCell ref="A367:R368"/>
    <mergeCell ref="A369:R370"/>
    <mergeCell ref="A373:R374"/>
    <mergeCell ref="A355:R356"/>
    <mergeCell ref="A349:R350"/>
    <mergeCell ref="E318:H318"/>
    <mergeCell ref="M318:P318"/>
    <mergeCell ref="A343:R343"/>
    <mergeCell ref="A344:R344"/>
    <mergeCell ref="A345:R345"/>
    <mergeCell ref="A329:R329"/>
    <mergeCell ref="A331:L331"/>
    <mergeCell ref="M331:R331"/>
    <mergeCell ref="A332:L332"/>
    <mergeCell ref="M332:R332"/>
    <mergeCell ref="A333:L333"/>
    <mergeCell ref="M333:R333"/>
    <mergeCell ref="A335:L335"/>
    <mergeCell ref="M335:R335"/>
    <mergeCell ref="A315:R315"/>
    <mergeCell ref="J131:L131"/>
    <mergeCell ref="J132:L132"/>
    <mergeCell ref="J133:L133"/>
    <mergeCell ref="J134:L134"/>
    <mergeCell ref="J135:L135"/>
    <mergeCell ref="J136:L136"/>
    <mergeCell ref="M132:O132"/>
    <mergeCell ref="M133:O133"/>
    <mergeCell ref="M134:O134"/>
    <mergeCell ref="M135:O135"/>
    <mergeCell ref="M136:O136"/>
    <mergeCell ref="A34:R34"/>
    <mergeCell ref="A36:G36"/>
    <mergeCell ref="L27:O27"/>
    <mergeCell ref="L28:O28"/>
    <mergeCell ref="L29:O29"/>
    <mergeCell ref="P27:R27"/>
    <mergeCell ref="P28:R28"/>
    <mergeCell ref="P29:R29"/>
    <mergeCell ref="M131:O131"/>
    <mergeCell ref="L49:M49"/>
    <mergeCell ref="J49:K49"/>
    <mergeCell ref="A32:R32"/>
    <mergeCell ref="B48:D48"/>
    <mergeCell ref="N48:O48"/>
    <mergeCell ref="A39:G39"/>
    <mergeCell ref="A40:G40"/>
    <mergeCell ref="A41:G41"/>
    <mergeCell ref="E44:I44"/>
    <mergeCell ref="J46:K46"/>
    <mergeCell ref="A44:D45"/>
    <mergeCell ref="J44:K45"/>
    <mergeCell ref="J48:K48"/>
    <mergeCell ref="L48:M48"/>
    <mergeCell ref="A37:G37"/>
    <mergeCell ref="B17:F17"/>
    <mergeCell ref="P14:R14"/>
    <mergeCell ref="M14:O14"/>
    <mergeCell ref="G14:L14"/>
    <mergeCell ref="G15:L15"/>
    <mergeCell ref="M15:O15"/>
    <mergeCell ref="P15:R15"/>
    <mergeCell ref="G16:L16"/>
    <mergeCell ref="M16:O16"/>
    <mergeCell ref="P16:R16"/>
    <mergeCell ref="G17:L17"/>
    <mergeCell ref="M17:O17"/>
    <mergeCell ref="P17:R17"/>
    <mergeCell ref="B14:F14"/>
    <mergeCell ref="B15:F15"/>
    <mergeCell ref="B16:F16"/>
  </mergeCells>
  <conditionalFormatting sqref="M338:R338">
    <cfRule type="cellIs" dxfId="10" priority="6" operator="greaterThan">
      <formula>0.01</formula>
    </cfRule>
  </conditionalFormatting>
  <conditionalFormatting sqref="O300:R300">
    <cfRule type="cellIs" dxfId="9" priority="17" operator="greaterThan">
      <formula>0.5</formula>
    </cfRule>
  </conditionalFormatting>
  <conditionalFormatting sqref="P177:R177">
    <cfRule type="cellIs" dxfId="8" priority="14" operator="equal">
      <formula>"Encerrar"</formula>
    </cfRule>
    <cfRule type="cellIs" dxfId="7" priority="15" operator="equal">
      <formula>"Continuar"</formula>
    </cfRule>
  </conditionalFormatting>
  <conditionalFormatting sqref="P213:R213">
    <cfRule type="cellIs" dxfId="6" priority="3" operator="equal">
      <formula>"Encerrar"</formula>
    </cfRule>
    <cfRule type="cellIs" dxfId="5" priority="4" operator="equal">
      <formula>"Continuar"</formula>
    </cfRule>
  </conditionalFormatting>
  <conditionalFormatting sqref="P252:R252">
    <cfRule type="cellIs" dxfId="4" priority="1" operator="equal">
      <formula>"Encerrar"</formula>
    </cfRule>
    <cfRule type="cellIs" dxfId="3" priority="2" operator="equal">
      <formula>"Continuar"</formula>
    </cfRule>
  </conditionalFormatting>
  <conditionalFormatting sqref="S336 U336:W336">
    <cfRule type="containsText" dxfId="2" priority="5" operator="containsText" text="Reduzir o número de casas decimais">
      <formula>NOT(ISERROR(SEARCH("Reduzir o número de casas decimais",S336)))</formula>
    </cfRule>
  </conditionalFormatting>
  <dataValidations count="1">
    <dataValidation type="list" allowBlank="1" showInputMessage="1" showErrorMessage="1" sqref="K23:K25" xr:uid="{5C2DD489-0C83-42A1-A5AC-6D8E4F2B2F12}">
      <formula1>$T$24:$T$25</formula1>
    </dataValidation>
  </dataValidations>
  <printOptions horizontalCentered="1"/>
  <pageMargins left="0.25" right="0.25" top="0.75" bottom="0.75" header="0.3" footer="0.3"/>
  <pageSetup paperSize="9" scale="79" fitToHeight="0" orientation="portrait" r:id="rId1"/>
  <ignoredErrors>
    <ignoredError sqref="X244 X205" evalError="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93456-2EA5-4557-B569-6A9CEE664028}">
  <dimension ref="A1:AQ143"/>
  <sheetViews>
    <sheetView workbookViewId="0">
      <selection sqref="A1:AM1"/>
    </sheetView>
  </sheetViews>
  <sheetFormatPr defaultColWidth="3.625" defaultRowHeight="15" x14ac:dyDescent="0.25"/>
  <cols>
    <col min="1" max="41" width="3.625" style="5"/>
    <col min="42" max="43" width="3.625" style="1"/>
    <col min="44" max="16384" width="3.625" style="32"/>
  </cols>
  <sheetData>
    <row r="1" spans="1:39" s="1" customFormat="1" ht="20.100000000000001" customHeight="1" x14ac:dyDescent="0.25">
      <c r="A1" s="135" t="s">
        <v>315</v>
      </c>
      <c r="B1" s="135"/>
      <c r="C1" s="135"/>
      <c r="D1" s="135"/>
      <c r="E1" s="135"/>
      <c r="F1" s="135"/>
      <c r="G1" s="135"/>
      <c r="H1" s="135"/>
      <c r="I1" s="135"/>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c r="AJ1" s="135"/>
      <c r="AK1" s="135"/>
      <c r="AL1" s="135"/>
      <c r="AM1" s="135"/>
    </row>
    <row r="2" spans="1:39" s="1" customFormat="1" ht="20.100000000000001" customHeight="1" x14ac:dyDescent="0.25">
      <c r="A2" s="135" t="s">
        <v>316</v>
      </c>
      <c r="B2" s="135"/>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5"/>
      <c r="AM2" s="135"/>
    </row>
    <row r="3" spans="1:39" s="1" customFormat="1" ht="20.100000000000001" customHeight="1" x14ac:dyDescent="0.2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row>
    <row r="4" spans="1:39" s="1" customFormat="1" ht="20.100000000000001" customHeight="1" x14ac:dyDescent="0.25">
      <c r="A4" s="136" t="s">
        <v>107</v>
      </c>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row>
    <row r="5" spans="1:39" s="1" customFormat="1" ht="20.100000000000001" customHeight="1" thickBot="1" x14ac:dyDescent="0.3">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row>
    <row r="6" spans="1:39" s="1" customFormat="1" ht="20.100000000000001" customHeight="1" x14ac:dyDescent="0.25">
      <c r="A6" s="137" t="s">
        <v>108</v>
      </c>
      <c r="B6" s="138"/>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9"/>
    </row>
    <row r="7" spans="1:39" s="1" customFormat="1" ht="20.100000000000001" customHeight="1" x14ac:dyDescent="0.25">
      <c r="A7" s="4"/>
      <c r="B7" s="5"/>
      <c r="C7" s="5"/>
      <c r="D7" s="5"/>
      <c r="E7" s="5"/>
      <c r="F7" s="5"/>
      <c r="G7" s="5"/>
      <c r="H7" s="5"/>
      <c r="I7" s="5"/>
      <c r="J7" s="5"/>
      <c r="K7" s="6"/>
      <c r="L7" s="5"/>
      <c r="M7" s="5"/>
      <c r="N7" s="5"/>
      <c r="O7" s="5"/>
      <c r="P7" s="5"/>
      <c r="Q7" s="5"/>
      <c r="R7" s="5"/>
      <c r="S7" s="5"/>
      <c r="T7" s="5"/>
      <c r="U7" s="5"/>
      <c r="V7" s="5"/>
      <c r="W7" s="5"/>
      <c r="X7" s="5"/>
      <c r="Y7" s="5"/>
      <c r="Z7" s="5"/>
      <c r="AA7" s="5"/>
      <c r="AB7" s="5"/>
      <c r="AC7" s="5"/>
      <c r="AD7" s="5"/>
      <c r="AE7" s="5"/>
      <c r="AF7" s="5"/>
      <c r="AG7" s="5"/>
      <c r="AH7" s="5"/>
      <c r="AI7" s="5"/>
      <c r="AJ7" s="5"/>
      <c r="AK7" s="5"/>
      <c r="AL7" s="5"/>
      <c r="AM7" s="7"/>
    </row>
    <row r="8" spans="1:39" s="1" customFormat="1" ht="20.100000000000001" customHeight="1" x14ac:dyDescent="0.25">
      <c r="A8" s="4"/>
      <c r="B8" s="140" t="s">
        <v>229</v>
      </c>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7"/>
    </row>
    <row r="9" spans="1:39" s="1" customFormat="1" ht="20.100000000000001" customHeight="1" x14ac:dyDescent="0.25">
      <c r="A9" s="4"/>
      <c r="B9" s="141" t="s">
        <v>109</v>
      </c>
      <c r="C9" s="142"/>
      <c r="D9" s="142"/>
      <c r="E9" s="142"/>
      <c r="F9" s="142"/>
      <c r="G9" s="142"/>
      <c r="H9" s="142"/>
      <c r="I9" s="142"/>
      <c r="J9" s="142"/>
      <c r="K9" s="143"/>
      <c r="L9" s="140"/>
      <c r="M9" s="140"/>
      <c r="N9" s="140"/>
      <c r="O9" s="140"/>
      <c r="P9" s="140"/>
      <c r="Q9" s="140"/>
      <c r="R9" s="140"/>
      <c r="S9" s="140"/>
      <c r="T9" s="140"/>
      <c r="U9" s="140"/>
      <c r="V9" s="140"/>
      <c r="W9" s="140"/>
      <c r="X9" s="140"/>
      <c r="Y9" s="140"/>
      <c r="Z9" s="140"/>
      <c r="AA9" s="140"/>
      <c r="AB9" s="140"/>
      <c r="AC9" s="140"/>
      <c r="AD9" s="140"/>
      <c r="AE9" s="140"/>
      <c r="AF9" s="140"/>
      <c r="AG9" s="140"/>
      <c r="AH9" s="140"/>
      <c r="AI9" s="140"/>
      <c r="AJ9" s="140"/>
      <c r="AK9" s="140"/>
      <c r="AL9" s="140"/>
      <c r="AM9" s="7"/>
    </row>
    <row r="10" spans="1:39" s="1" customFormat="1" ht="20.100000000000001" customHeight="1" x14ac:dyDescent="0.25">
      <c r="A10" s="4"/>
      <c r="B10" s="141" t="s">
        <v>110</v>
      </c>
      <c r="C10" s="142"/>
      <c r="D10" s="142"/>
      <c r="E10" s="142"/>
      <c r="F10" s="142"/>
      <c r="G10" s="142"/>
      <c r="H10" s="142"/>
      <c r="I10" s="142"/>
      <c r="J10" s="142"/>
      <c r="K10" s="143"/>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c r="AJ10" s="140"/>
      <c r="AK10" s="140"/>
      <c r="AL10" s="140"/>
      <c r="AM10" s="7"/>
    </row>
    <row r="11" spans="1:39" s="1" customFormat="1" ht="20.100000000000001" customHeight="1" x14ac:dyDescent="0.25">
      <c r="A11" s="4"/>
      <c r="B11" s="141" t="s">
        <v>111</v>
      </c>
      <c r="C11" s="142"/>
      <c r="D11" s="142"/>
      <c r="E11" s="142"/>
      <c r="F11" s="142"/>
      <c r="G11" s="142"/>
      <c r="H11" s="142"/>
      <c r="I11" s="142"/>
      <c r="J11" s="142"/>
      <c r="K11" s="143"/>
      <c r="L11" s="140"/>
      <c r="M11" s="140"/>
      <c r="N11" s="140"/>
      <c r="O11" s="140"/>
      <c r="P11" s="140"/>
      <c r="Q11" s="140"/>
      <c r="R11" s="140"/>
      <c r="S11" s="140"/>
      <c r="T11" s="140"/>
      <c r="U11" s="140"/>
      <c r="V11" s="140"/>
      <c r="W11" s="140"/>
      <c r="X11" s="140"/>
      <c r="Y11" s="140"/>
      <c r="Z11" s="140"/>
      <c r="AA11" s="140"/>
      <c r="AB11" s="140"/>
      <c r="AC11" s="140"/>
      <c r="AD11" s="140"/>
      <c r="AE11" s="140"/>
      <c r="AF11" s="140"/>
      <c r="AG11" s="140"/>
      <c r="AH11" s="140"/>
      <c r="AI11" s="140"/>
      <c r="AJ11" s="140"/>
      <c r="AK11" s="140"/>
      <c r="AL11" s="140"/>
      <c r="AM11" s="7"/>
    </row>
    <row r="12" spans="1:39" s="1" customFormat="1" ht="20.100000000000001" customHeight="1" x14ac:dyDescent="0.25">
      <c r="A12" s="4"/>
      <c r="B12" s="141" t="s">
        <v>230</v>
      </c>
      <c r="C12" s="142"/>
      <c r="D12" s="142"/>
      <c r="E12" s="142"/>
      <c r="F12" s="142"/>
      <c r="G12" s="142"/>
      <c r="H12" s="142"/>
      <c r="I12" s="142"/>
      <c r="J12" s="142"/>
      <c r="K12" s="143"/>
      <c r="L12" s="144"/>
      <c r="M12" s="144"/>
      <c r="N12" s="144"/>
      <c r="O12" s="144"/>
      <c r="P12" s="144"/>
      <c r="Q12" s="144"/>
      <c r="R12" s="144"/>
      <c r="S12" s="144"/>
      <c r="T12" s="144"/>
      <c r="U12" s="144"/>
      <c r="V12" s="144"/>
      <c r="W12" s="144"/>
      <c r="X12" s="144"/>
      <c r="Y12" s="144"/>
      <c r="Z12" s="144"/>
      <c r="AA12" s="144"/>
      <c r="AB12" s="144"/>
      <c r="AC12" s="144"/>
      <c r="AD12" s="144"/>
      <c r="AE12" s="144"/>
      <c r="AF12" s="144"/>
      <c r="AG12" s="144"/>
      <c r="AH12" s="144"/>
      <c r="AI12" s="144"/>
      <c r="AJ12" s="144"/>
      <c r="AK12" s="144"/>
      <c r="AL12" s="144"/>
      <c r="AM12" s="7"/>
    </row>
    <row r="13" spans="1:39" s="1" customFormat="1" ht="20.100000000000001" customHeight="1" x14ac:dyDescent="0.25">
      <c r="A13" s="4"/>
      <c r="B13" s="141" t="s">
        <v>231</v>
      </c>
      <c r="C13" s="142"/>
      <c r="D13" s="142"/>
      <c r="E13" s="142"/>
      <c r="F13" s="142"/>
      <c r="G13" s="142"/>
      <c r="H13" s="142"/>
      <c r="I13" s="142"/>
      <c r="J13" s="142"/>
      <c r="K13" s="143"/>
      <c r="L13" s="145"/>
      <c r="M13" s="145"/>
      <c r="N13" s="145"/>
      <c r="O13" s="145"/>
      <c r="P13" s="145"/>
      <c r="Q13" s="145"/>
      <c r="R13" s="145"/>
      <c r="S13" s="145"/>
      <c r="T13" s="145"/>
      <c r="U13" s="145"/>
      <c r="V13" s="145"/>
      <c r="W13" s="145"/>
      <c r="X13" s="145"/>
      <c r="Y13" s="145"/>
      <c r="Z13" s="145"/>
      <c r="AA13" s="145"/>
      <c r="AB13" s="145"/>
      <c r="AC13" s="145"/>
      <c r="AD13" s="145"/>
      <c r="AE13" s="145"/>
      <c r="AF13" s="145"/>
      <c r="AG13" s="145"/>
      <c r="AH13" s="145"/>
      <c r="AI13" s="145"/>
      <c r="AJ13" s="145"/>
      <c r="AK13" s="145"/>
      <c r="AL13" s="145"/>
      <c r="AM13" s="7"/>
    </row>
    <row r="14" spans="1:39" s="1" customFormat="1" ht="20.100000000000001" customHeight="1" x14ac:dyDescent="0.25">
      <c r="A14" s="4"/>
      <c r="B14" s="146" t="s">
        <v>112</v>
      </c>
      <c r="C14" s="147"/>
      <c r="D14" s="147"/>
      <c r="E14" s="147"/>
      <c r="F14" s="147"/>
      <c r="G14" s="147"/>
      <c r="H14" s="147"/>
      <c r="I14" s="147"/>
      <c r="J14" s="147"/>
      <c r="K14" s="148"/>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149"/>
      <c r="AI14" s="149"/>
      <c r="AJ14" s="149"/>
      <c r="AK14" s="149"/>
      <c r="AL14" s="149"/>
      <c r="AM14" s="7"/>
    </row>
    <row r="15" spans="1:39" s="1" customFormat="1" ht="20.100000000000001" customHeight="1" x14ac:dyDescent="0.25">
      <c r="A15" s="4"/>
      <c r="B15" s="146" t="s">
        <v>113</v>
      </c>
      <c r="C15" s="147"/>
      <c r="D15" s="147"/>
      <c r="E15" s="147"/>
      <c r="F15" s="147"/>
      <c r="G15" s="147"/>
      <c r="H15" s="147"/>
      <c r="I15" s="147"/>
      <c r="J15" s="147"/>
      <c r="K15" s="148"/>
      <c r="L15" s="149"/>
      <c r="M15" s="149"/>
      <c r="N15" s="149"/>
      <c r="O15" s="149"/>
      <c r="P15" s="149"/>
      <c r="Q15" s="149"/>
      <c r="R15" s="149"/>
      <c r="S15" s="149"/>
      <c r="T15" s="149"/>
      <c r="U15" s="149"/>
      <c r="V15" s="149"/>
      <c r="W15" s="149"/>
      <c r="X15" s="149"/>
      <c r="Y15" s="149"/>
      <c r="Z15" s="149"/>
      <c r="AA15" s="149"/>
      <c r="AB15" s="149"/>
      <c r="AC15" s="149"/>
      <c r="AD15" s="149"/>
      <c r="AE15" s="149"/>
      <c r="AF15" s="149"/>
      <c r="AG15" s="149"/>
      <c r="AH15" s="149"/>
      <c r="AI15" s="149"/>
      <c r="AJ15" s="149"/>
      <c r="AK15" s="149"/>
      <c r="AL15" s="149"/>
      <c r="AM15" s="7"/>
    </row>
    <row r="16" spans="1:39" s="1" customFormat="1" ht="20.100000000000001" customHeight="1" x14ac:dyDescent="0.25">
      <c r="A16" s="4"/>
      <c r="B16" s="146" t="s">
        <v>232</v>
      </c>
      <c r="C16" s="147"/>
      <c r="D16" s="147"/>
      <c r="E16" s="147"/>
      <c r="F16" s="147"/>
      <c r="G16" s="147"/>
      <c r="H16" s="147"/>
      <c r="I16" s="147"/>
      <c r="J16" s="147"/>
      <c r="K16" s="148"/>
      <c r="L16" s="149"/>
      <c r="M16" s="149"/>
      <c r="N16" s="149"/>
      <c r="O16" s="149"/>
      <c r="P16" s="149"/>
      <c r="Q16" s="149"/>
      <c r="R16" s="149"/>
      <c r="S16" s="149"/>
      <c r="T16" s="149"/>
      <c r="U16" s="149"/>
      <c r="V16" s="149"/>
      <c r="W16" s="149"/>
      <c r="X16" s="149"/>
      <c r="Y16" s="149"/>
      <c r="Z16" s="149"/>
      <c r="AA16" s="149"/>
      <c r="AB16" s="149"/>
      <c r="AC16" s="149"/>
      <c r="AD16" s="149"/>
      <c r="AE16" s="149"/>
      <c r="AF16" s="149"/>
      <c r="AG16" s="149"/>
      <c r="AH16" s="149"/>
      <c r="AI16" s="149"/>
      <c r="AJ16" s="149"/>
      <c r="AK16" s="149"/>
      <c r="AL16" s="149"/>
      <c r="AM16" s="7"/>
    </row>
    <row r="17" spans="1:39" s="1" customFormat="1" ht="20.100000000000001" customHeight="1" thickBot="1" x14ac:dyDescent="0.3">
      <c r="A17" s="9"/>
      <c r="B17" s="3"/>
      <c r="C17" s="3"/>
      <c r="D17" s="3"/>
      <c r="E17" s="3"/>
      <c r="F17" s="3"/>
      <c r="G17" s="3"/>
      <c r="H17" s="3"/>
      <c r="I17" s="3"/>
      <c r="J17" s="3"/>
      <c r="K17" s="10"/>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11"/>
    </row>
    <row r="18" spans="1:39" s="1" customFormat="1" ht="20.100000000000001" customHeight="1" thickBot="1" x14ac:dyDescent="0.3">
      <c r="A18" s="12"/>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row>
    <row r="19" spans="1:39" s="1" customFormat="1" ht="20.100000000000001" customHeight="1" x14ac:dyDescent="0.25">
      <c r="A19" s="137" t="s">
        <v>227</v>
      </c>
      <c r="B19" s="138"/>
      <c r="C19" s="138"/>
      <c r="D19" s="138"/>
      <c r="E19" s="138"/>
      <c r="F19" s="138"/>
      <c r="G19" s="138"/>
      <c r="H19" s="138"/>
      <c r="I19" s="138"/>
      <c r="J19" s="138"/>
      <c r="K19" s="138"/>
      <c r="L19" s="138"/>
      <c r="M19" s="138"/>
      <c r="N19" s="138"/>
      <c r="O19" s="138"/>
      <c r="P19" s="138"/>
      <c r="Q19" s="138"/>
      <c r="R19" s="138"/>
      <c r="S19" s="138"/>
      <c r="T19" s="138"/>
      <c r="U19" s="138"/>
      <c r="V19" s="138"/>
      <c r="W19" s="138"/>
      <c r="X19" s="138"/>
      <c r="Y19" s="138"/>
      <c r="Z19" s="138"/>
      <c r="AA19" s="138"/>
      <c r="AB19" s="138"/>
      <c r="AC19" s="138"/>
      <c r="AD19" s="138"/>
      <c r="AE19" s="138"/>
      <c r="AF19" s="138"/>
      <c r="AG19" s="138"/>
      <c r="AH19" s="138"/>
      <c r="AI19" s="138"/>
      <c r="AJ19" s="138"/>
      <c r="AK19" s="138"/>
      <c r="AL19" s="138"/>
      <c r="AM19" s="139"/>
    </row>
    <row r="20" spans="1:39" s="1" customFormat="1" ht="20.100000000000001" customHeight="1" x14ac:dyDescent="0.25">
      <c r="A20" s="4"/>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7"/>
    </row>
    <row r="21" spans="1:39" s="1" customFormat="1" ht="20.100000000000001" customHeight="1" x14ac:dyDescent="0.25">
      <c r="A21" s="4"/>
      <c r="B21" s="149" t="s">
        <v>114</v>
      </c>
      <c r="C21" s="149"/>
      <c r="D21" s="149"/>
      <c r="E21" s="149"/>
      <c r="F21" s="149"/>
      <c r="G21" s="149"/>
      <c r="H21" s="149"/>
      <c r="I21" s="149"/>
      <c r="J21" s="149"/>
      <c r="K21" s="149"/>
      <c r="L21" s="149"/>
      <c r="M21" s="149"/>
      <c r="N21" s="149"/>
      <c r="O21" s="149"/>
      <c r="P21" s="149"/>
      <c r="Q21" s="149"/>
      <c r="R21" s="149"/>
      <c r="S21" s="149"/>
      <c r="T21" s="149"/>
      <c r="U21" s="149"/>
      <c r="V21" s="149"/>
      <c r="W21" s="149"/>
      <c r="X21" s="149"/>
      <c r="Y21" s="149"/>
      <c r="Z21" s="149"/>
      <c r="AA21" s="149"/>
      <c r="AB21" s="149"/>
      <c r="AC21" s="149"/>
      <c r="AD21" s="149"/>
      <c r="AE21" s="149"/>
      <c r="AF21" s="149"/>
      <c r="AG21" s="149"/>
      <c r="AH21" s="149"/>
      <c r="AI21" s="149"/>
      <c r="AJ21" s="149"/>
      <c r="AK21" s="149"/>
      <c r="AL21" s="149"/>
      <c r="AM21" s="7"/>
    </row>
    <row r="22" spans="1:39" s="1" customFormat="1" ht="20.100000000000001" customHeight="1" x14ac:dyDescent="0.25">
      <c r="A22" s="4"/>
      <c r="B22" s="149" t="s">
        <v>115</v>
      </c>
      <c r="C22" s="149"/>
      <c r="D22" s="149"/>
      <c r="E22" s="149"/>
      <c r="F22" s="149"/>
      <c r="G22" s="149"/>
      <c r="H22" s="149"/>
      <c r="I22" s="149"/>
      <c r="J22" s="149"/>
      <c r="K22" s="149"/>
      <c r="L22" s="149"/>
      <c r="M22" s="149"/>
      <c r="N22" s="149"/>
      <c r="O22" s="149"/>
      <c r="P22" s="149"/>
      <c r="Q22" s="149"/>
      <c r="R22" s="149"/>
      <c r="S22" s="149"/>
      <c r="T22" s="149"/>
      <c r="U22" s="149"/>
      <c r="V22" s="149"/>
      <c r="W22" s="149"/>
      <c r="X22" s="149"/>
      <c r="Y22" s="149"/>
      <c r="Z22" s="149"/>
      <c r="AA22" s="149"/>
      <c r="AB22" s="149"/>
      <c r="AC22" s="149"/>
      <c r="AD22" s="149"/>
      <c r="AE22" s="149"/>
      <c r="AF22" s="149"/>
      <c r="AG22" s="149"/>
      <c r="AH22" s="149"/>
      <c r="AI22" s="149"/>
      <c r="AJ22" s="149"/>
      <c r="AK22" s="149"/>
      <c r="AL22" s="149"/>
      <c r="AM22" s="7"/>
    </row>
    <row r="23" spans="1:39" s="1" customFormat="1" ht="20.100000000000001" customHeight="1" x14ac:dyDescent="0.25">
      <c r="A23" s="4"/>
      <c r="B23" s="149" t="s">
        <v>116</v>
      </c>
      <c r="C23" s="149"/>
      <c r="D23" s="149"/>
      <c r="E23" s="149"/>
      <c r="F23" s="149"/>
      <c r="G23" s="149"/>
      <c r="H23" s="149"/>
      <c r="I23" s="149"/>
      <c r="J23" s="149"/>
      <c r="K23" s="149"/>
      <c r="L23" s="149"/>
      <c r="M23" s="149"/>
      <c r="N23" s="149"/>
      <c r="O23" s="149"/>
      <c r="P23" s="149"/>
      <c r="Q23" s="149"/>
      <c r="R23" s="149"/>
      <c r="S23" s="149"/>
      <c r="T23" s="149"/>
      <c r="U23" s="149"/>
      <c r="V23" s="149"/>
      <c r="W23" s="149"/>
      <c r="X23" s="149"/>
      <c r="Y23" s="149"/>
      <c r="Z23" s="149"/>
      <c r="AA23" s="149"/>
      <c r="AB23" s="149"/>
      <c r="AC23" s="149"/>
      <c r="AD23" s="149"/>
      <c r="AE23" s="149"/>
      <c r="AF23" s="149"/>
      <c r="AG23" s="149"/>
      <c r="AH23" s="149"/>
      <c r="AI23" s="149"/>
      <c r="AJ23" s="149"/>
      <c r="AK23" s="149"/>
      <c r="AL23" s="149"/>
      <c r="AM23" s="7"/>
    </row>
    <row r="24" spans="1:39" s="1" customFormat="1" ht="20.100000000000001" customHeight="1" thickBot="1" x14ac:dyDescent="0.3">
      <c r="A24" s="9"/>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11"/>
    </row>
    <row r="25" spans="1:39" s="1" customFormat="1" ht="20.100000000000001" customHeight="1" x14ac:dyDescent="0.25">
      <c r="A25" s="152" t="s">
        <v>117</v>
      </c>
      <c r="B25" s="153"/>
      <c r="C25" s="153"/>
      <c r="D25" s="153"/>
      <c r="E25" s="153"/>
      <c r="F25" s="153"/>
      <c r="G25" s="153"/>
      <c r="H25" s="153"/>
      <c r="I25" s="153"/>
      <c r="J25" s="153"/>
      <c r="K25" s="153"/>
      <c r="L25" s="153"/>
      <c r="M25" s="153"/>
      <c r="N25" s="153"/>
      <c r="O25" s="153"/>
      <c r="P25" s="153"/>
      <c r="Q25" s="153"/>
      <c r="R25" s="153"/>
      <c r="S25" s="153"/>
      <c r="T25" s="153"/>
      <c r="U25" s="153"/>
      <c r="V25" s="153"/>
      <c r="W25" s="153"/>
      <c r="X25" s="153"/>
      <c r="Y25" s="153"/>
      <c r="Z25" s="153"/>
      <c r="AA25" s="153"/>
      <c r="AB25" s="153"/>
      <c r="AC25" s="153"/>
      <c r="AD25" s="153"/>
      <c r="AE25" s="153"/>
      <c r="AF25" s="153"/>
      <c r="AG25" s="153"/>
      <c r="AH25" s="153"/>
      <c r="AI25" s="153"/>
      <c r="AJ25" s="153"/>
      <c r="AK25" s="153"/>
      <c r="AL25" s="153"/>
      <c r="AM25" s="154"/>
    </row>
    <row r="26" spans="1:39" s="1" customFormat="1" ht="20.100000000000001" customHeight="1" x14ac:dyDescent="0.25">
      <c r="A26" s="4"/>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7"/>
    </row>
    <row r="27" spans="1:39" s="1" customFormat="1" ht="20.100000000000001" customHeight="1" x14ac:dyDescent="0.25">
      <c r="A27" s="4"/>
      <c r="B27" s="150" t="s">
        <v>118</v>
      </c>
      <c r="C27" s="150"/>
      <c r="D27" s="150"/>
      <c r="E27" s="150"/>
      <c r="F27" s="150"/>
      <c r="G27" s="150"/>
      <c r="H27" s="150"/>
      <c r="I27" s="150"/>
      <c r="J27" s="150"/>
      <c r="K27" s="150"/>
      <c r="L27" s="150"/>
      <c r="M27" s="150"/>
      <c r="N27" s="150"/>
      <c r="O27" s="5"/>
      <c r="P27" s="5"/>
      <c r="Q27" s="5"/>
      <c r="R27" s="5"/>
      <c r="S27" s="5"/>
      <c r="T27" s="5"/>
      <c r="U27" s="5"/>
      <c r="V27" s="151" t="s">
        <v>119</v>
      </c>
      <c r="W27" s="151"/>
      <c r="X27" s="151"/>
      <c r="Y27" s="151"/>
      <c r="Z27" s="151"/>
      <c r="AA27" s="151"/>
      <c r="AB27" s="151"/>
      <c r="AC27" s="151"/>
      <c r="AD27" s="151"/>
      <c r="AE27" s="151"/>
      <c r="AF27" s="151"/>
      <c r="AG27" s="151"/>
      <c r="AH27" s="151"/>
      <c r="AI27" s="151"/>
      <c r="AJ27" s="151"/>
      <c r="AK27" s="151"/>
      <c r="AL27" s="151"/>
      <c r="AM27" s="14"/>
    </row>
    <row r="28" spans="1:39" s="1" customFormat="1" ht="20.100000000000001" customHeight="1" x14ac:dyDescent="0.25">
      <c r="A28" s="4"/>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7"/>
    </row>
    <row r="29" spans="1:39" s="1" customFormat="1" ht="20.100000000000001" customHeight="1" x14ac:dyDescent="0.25">
      <c r="A29" s="4"/>
      <c r="B29" s="8"/>
      <c r="C29" s="15" t="s">
        <v>120</v>
      </c>
      <c r="D29" s="5"/>
      <c r="E29" s="5"/>
      <c r="J29" s="8"/>
      <c r="K29" s="15" t="s">
        <v>121</v>
      </c>
      <c r="L29" s="5"/>
      <c r="M29" s="5"/>
      <c r="N29" s="5"/>
      <c r="O29" s="5"/>
      <c r="P29" s="5"/>
      <c r="Q29" s="5"/>
      <c r="R29" s="5"/>
      <c r="S29" s="5"/>
      <c r="T29" s="5"/>
      <c r="U29" s="5"/>
      <c r="V29" s="8"/>
      <c r="W29" s="16" t="s">
        <v>122</v>
      </c>
      <c r="X29" s="15"/>
      <c r="Y29" s="15"/>
      <c r="Z29" s="15"/>
      <c r="AA29" s="15"/>
      <c r="AB29" s="15"/>
      <c r="AC29" s="15"/>
      <c r="AD29" s="15"/>
      <c r="AE29" s="8"/>
      <c r="AF29" s="16" t="s">
        <v>63</v>
      </c>
      <c r="AH29" s="5"/>
      <c r="AI29" s="5"/>
      <c r="AJ29" s="15"/>
      <c r="AK29" s="15"/>
      <c r="AL29" s="15"/>
      <c r="AM29" s="17"/>
    </row>
    <row r="30" spans="1:39" s="1" customFormat="1" ht="20.100000000000001" customHeight="1" x14ac:dyDescent="0.25">
      <c r="A30" s="5"/>
      <c r="B30" s="5"/>
      <c r="C30" s="5"/>
      <c r="D30" s="5"/>
      <c r="E30" s="5"/>
      <c r="J30" s="5"/>
      <c r="K30" s="15"/>
      <c r="L30" s="5"/>
      <c r="M30" s="5"/>
      <c r="N30" s="5"/>
      <c r="O30" s="5"/>
      <c r="P30" s="5"/>
      <c r="Q30" s="5"/>
      <c r="R30" s="5"/>
      <c r="S30" s="5"/>
      <c r="T30" s="5"/>
      <c r="U30" s="5"/>
      <c r="V30" s="5"/>
      <c r="W30" s="5"/>
      <c r="X30" s="15"/>
      <c r="Y30" s="15"/>
      <c r="Z30" s="15"/>
      <c r="AA30" s="15"/>
      <c r="AB30" s="15"/>
      <c r="AC30" s="15"/>
      <c r="AD30" s="15"/>
      <c r="AE30" s="5"/>
      <c r="AF30" s="5"/>
      <c r="AH30" s="5"/>
      <c r="AI30" s="5"/>
      <c r="AJ30" s="15"/>
      <c r="AK30" s="15"/>
      <c r="AL30" s="15"/>
      <c r="AM30" s="17"/>
    </row>
    <row r="31" spans="1:39" s="1" customFormat="1" ht="20.100000000000001" customHeight="1" x14ac:dyDescent="0.25">
      <c r="A31" s="4"/>
      <c r="B31" s="8"/>
      <c r="C31" s="15" t="s">
        <v>123</v>
      </c>
      <c r="D31" s="5"/>
      <c r="E31" s="5"/>
      <c r="J31" s="8"/>
      <c r="K31" s="15" t="s">
        <v>124</v>
      </c>
      <c r="L31" s="5"/>
      <c r="M31" s="5"/>
      <c r="N31" s="5"/>
      <c r="O31" s="5"/>
      <c r="P31" s="5"/>
      <c r="Q31" s="5"/>
      <c r="R31" s="5"/>
      <c r="S31" s="5"/>
      <c r="T31" s="5"/>
      <c r="U31" s="5"/>
      <c r="V31" s="8"/>
      <c r="W31" s="16" t="s">
        <v>125</v>
      </c>
      <c r="X31" s="15"/>
      <c r="Y31" s="15"/>
      <c r="Z31" s="15"/>
      <c r="AA31" s="15"/>
      <c r="AB31" s="15"/>
      <c r="AC31" s="15"/>
      <c r="AD31" s="15"/>
      <c r="AE31" s="8"/>
      <c r="AF31" s="16" t="s">
        <v>126</v>
      </c>
      <c r="AG31" s="15"/>
      <c r="AH31" s="15"/>
      <c r="AI31" s="15"/>
      <c r="AJ31" s="15"/>
      <c r="AK31" s="15"/>
      <c r="AL31" s="15"/>
      <c r="AM31" s="7"/>
    </row>
    <row r="32" spans="1:39" s="1" customFormat="1" ht="20.100000000000001" customHeight="1" x14ac:dyDescent="0.25">
      <c r="A32" s="4"/>
      <c r="C32" s="15"/>
      <c r="D32" s="5"/>
      <c r="E32" s="5"/>
      <c r="K32" s="15"/>
      <c r="L32" s="5"/>
      <c r="M32" s="5"/>
      <c r="N32" s="5"/>
      <c r="O32" s="5"/>
      <c r="P32" s="5"/>
      <c r="Q32" s="5"/>
      <c r="R32" s="5"/>
      <c r="S32" s="5"/>
      <c r="T32" s="5"/>
      <c r="U32" s="5"/>
      <c r="V32" s="5"/>
      <c r="W32" s="5"/>
      <c r="X32" s="15"/>
      <c r="Y32" s="15"/>
      <c r="Z32" s="15"/>
      <c r="AA32" s="15"/>
      <c r="AB32" s="15"/>
      <c r="AC32" s="15"/>
      <c r="AD32" s="15"/>
      <c r="AF32" s="15"/>
      <c r="AG32" s="15"/>
      <c r="AH32" s="15"/>
      <c r="AI32" s="15"/>
      <c r="AJ32" s="15"/>
      <c r="AK32" s="15"/>
      <c r="AL32" s="15"/>
      <c r="AM32" s="7"/>
    </row>
    <row r="33" spans="1:39" s="1" customFormat="1" ht="20.100000000000001" customHeight="1" x14ac:dyDescent="0.25">
      <c r="A33" s="4"/>
      <c r="B33" s="5"/>
      <c r="C33" s="5"/>
      <c r="D33" s="5"/>
      <c r="E33" s="5"/>
      <c r="F33" s="5"/>
      <c r="G33" s="5"/>
      <c r="H33" s="5"/>
      <c r="I33" s="5"/>
      <c r="J33" s="5"/>
      <c r="K33" s="5"/>
      <c r="L33" s="5"/>
      <c r="M33" s="5"/>
      <c r="N33" s="5"/>
      <c r="O33" s="5"/>
      <c r="P33" s="5"/>
      <c r="Q33" s="5"/>
      <c r="R33" s="5"/>
      <c r="S33" s="5"/>
      <c r="T33" s="5"/>
      <c r="U33" s="5"/>
      <c r="V33" s="8"/>
      <c r="W33" s="16" t="s">
        <v>228</v>
      </c>
      <c r="X33" s="5"/>
      <c r="Y33" s="5"/>
      <c r="Z33" s="5"/>
      <c r="AA33" s="5"/>
      <c r="AB33" s="5"/>
      <c r="AC33" s="5"/>
      <c r="AD33" s="5"/>
      <c r="AE33" s="5"/>
      <c r="AF33" s="5"/>
      <c r="AG33" s="5"/>
      <c r="AH33" s="5"/>
      <c r="AI33" s="5"/>
      <c r="AJ33" s="5"/>
      <c r="AK33" s="5"/>
      <c r="AL33" s="5"/>
      <c r="AM33" s="7"/>
    </row>
    <row r="34" spans="1:39" s="1" customFormat="1" ht="20.100000000000001" customHeight="1" x14ac:dyDescent="0.25">
      <c r="A34" s="4"/>
      <c r="B34" s="5"/>
      <c r="C34" s="5"/>
      <c r="D34" s="5"/>
      <c r="E34" s="5"/>
      <c r="F34" s="5"/>
      <c r="G34" s="5"/>
      <c r="H34" s="5"/>
      <c r="J34" s="5"/>
      <c r="K34" s="5"/>
      <c r="L34" s="5"/>
      <c r="M34" s="5"/>
      <c r="N34" s="5"/>
      <c r="O34" s="5"/>
      <c r="P34" s="5"/>
      <c r="Q34" s="5"/>
      <c r="R34" s="5"/>
      <c r="S34" s="5"/>
      <c r="T34" s="5"/>
      <c r="U34" s="5"/>
      <c r="W34" s="15"/>
      <c r="X34" s="5"/>
      <c r="Y34" s="5"/>
      <c r="Z34" s="5"/>
      <c r="AA34" s="5"/>
      <c r="AB34" s="5"/>
      <c r="AC34" s="5"/>
      <c r="AD34" s="5"/>
      <c r="AE34" s="5"/>
      <c r="AF34" s="5"/>
      <c r="AG34" s="5"/>
      <c r="AH34" s="5"/>
      <c r="AI34" s="5"/>
      <c r="AJ34" s="5"/>
      <c r="AK34" s="5"/>
      <c r="AL34" s="5"/>
      <c r="AM34" s="7"/>
    </row>
    <row r="35" spans="1:39" s="1" customFormat="1" ht="20.100000000000001" customHeight="1" x14ac:dyDescent="0.25">
      <c r="A35" s="4"/>
      <c r="B35" s="155" t="s">
        <v>127</v>
      </c>
      <c r="C35" s="156"/>
      <c r="D35" s="156"/>
      <c r="E35" s="156"/>
      <c r="F35" s="156"/>
      <c r="G35" s="156"/>
      <c r="H35" s="157"/>
      <c r="J35" s="8"/>
      <c r="K35" s="15" t="s">
        <v>64</v>
      </c>
      <c r="L35" s="5"/>
      <c r="M35" s="5"/>
      <c r="O35" s="5"/>
      <c r="P35" s="5"/>
      <c r="Q35" s="5"/>
      <c r="R35" s="5"/>
      <c r="S35" s="5"/>
      <c r="T35" s="5"/>
      <c r="U35" s="5"/>
      <c r="V35" s="8"/>
      <c r="W35" s="15" t="s">
        <v>65</v>
      </c>
      <c r="X35" s="5"/>
      <c r="Y35" s="5"/>
      <c r="AC35" s="5"/>
      <c r="AD35" s="5"/>
      <c r="AE35" s="5"/>
      <c r="AF35" s="5"/>
      <c r="AG35" s="5"/>
      <c r="AH35" s="5"/>
      <c r="AI35" s="5"/>
      <c r="AJ35" s="5"/>
      <c r="AK35" s="5"/>
      <c r="AL35" s="5"/>
      <c r="AM35" s="7"/>
    </row>
    <row r="36" spans="1:39" s="1" customFormat="1" ht="20.100000000000001" customHeight="1" thickBot="1" x14ac:dyDescent="0.3">
      <c r="A36" s="9"/>
      <c r="B36" s="3"/>
      <c r="C36" s="3"/>
      <c r="D36" s="3"/>
      <c r="E36" s="3"/>
      <c r="F36" s="3"/>
      <c r="G36" s="3"/>
      <c r="H36" s="3"/>
      <c r="J36" s="3"/>
      <c r="K36" s="3"/>
      <c r="L36" s="3"/>
      <c r="M36" s="3"/>
      <c r="N36" s="3"/>
      <c r="O36" s="3"/>
      <c r="P36" s="3"/>
      <c r="Q36" s="3"/>
      <c r="R36" s="3"/>
      <c r="S36" s="3"/>
      <c r="T36" s="3"/>
      <c r="U36" s="3"/>
      <c r="V36" s="18"/>
      <c r="W36" s="19"/>
      <c r="X36" s="3"/>
      <c r="Y36" s="3"/>
      <c r="Z36" s="3"/>
      <c r="AA36" s="3"/>
      <c r="AB36" s="3"/>
      <c r="AC36" s="3"/>
      <c r="AD36" s="3"/>
      <c r="AE36" s="3"/>
      <c r="AF36" s="3"/>
      <c r="AG36" s="3"/>
      <c r="AH36" s="3"/>
      <c r="AI36" s="3"/>
      <c r="AJ36" s="3"/>
      <c r="AK36" s="3"/>
      <c r="AL36" s="3"/>
      <c r="AM36" s="11"/>
    </row>
    <row r="37" spans="1:39" s="1" customFormat="1" ht="20.100000000000001" customHeight="1" x14ac:dyDescent="0.25">
      <c r="A37" s="137" t="s">
        <v>128</v>
      </c>
      <c r="B37" s="138"/>
      <c r="C37" s="138"/>
      <c r="D37" s="138"/>
      <c r="E37" s="138"/>
      <c r="F37" s="138"/>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8"/>
      <c r="AI37" s="138"/>
      <c r="AJ37" s="138"/>
      <c r="AK37" s="138"/>
      <c r="AL37" s="138"/>
      <c r="AM37" s="139"/>
    </row>
    <row r="38" spans="1:39" s="1" customFormat="1" ht="20.100000000000001" customHeight="1" x14ac:dyDescent="0.25">
      <c r="A38" s="4"/>
      <c r="B38" s="20"/>
      <c r="C38" s="21"/>
      <c r="D38" s="21"/>
      <c r="E38" s="21"/>
      <c r="F38" s="21"/>
      <c r="G38" s="21"/>
      <c r="H38" s="21"/>
      <c r="I38" s="21"/>
      <c r="J38" s="22"/>
      <c r="K38" s="22"/>
      <c r="L38" s="22"/>
      <c r="M38" s="22"/>
      <c r="N38" s="22"/>
      <c r="O38" s="22"/>
      <c r="P38" s="22"/>
      <c r="Q38" s="22"/>
      <c r="R38" s="22"/>
      <c r="S38" s="22"/>
      <c r="T38" s="22"/>
      <c r="U38" s="22"/>
      <c r="V38" s="21"/>
      <c r="W38" s="21"/>
      <c r="X38" s="21"/>
      <c r="Y38" s="21"/>
      <c r="Z38" s="21"/>
      <c r="AA38" s="21"/>
      <c r="AB38" s="21"/>
      <c r="AC38" s="23"/>
      <c r="AD38" s="23"/>
      <c r="AE38" s="23"/>
      <c r="AF38" s="23"/>
      <c r="AG38" s="23"/>
      <c r="AH38" s="23"/>
      <c r="AI38" s="21"/>
      <c r="AJ38" s="21"/>
      <c r="AK38" s="21"/>
      <c r="AL38" s="21"/>
      <c r="AM38" s="24"/>
    </row>
    <row r="39" spans="1:39" s="1" customFormat="1" ht="20.100000000000001" customHeight="1" x14ac:dyDescent="0.25">
      <c r="A39" s="4"/>
      <c r="B39" s="25"/>
      <c r="C39" s="15" t="s">
        <v>129</v>
      </c>
      <c r="D39" s="21"/>
      <c r="E39" s="21"/>
      <c r="F39" s="21"/>
      <c r="G39" s="21"/>
      <c r="H39" s="21"/>
      <c r="I39" s="21"/>
      <c r="J39" s="13"/>
      <c r="K39" s="25"/>
      <c r="L39" s="15" t="s">
        <v>130</v>
      </c>
      <c r="M39" s="15"/>
      <c r="N39" s="15"/>
      <c r="O39" s="15"/>
      <c r="P39" s="15"/>
      <c r="Q39" s="5"/>
      <c r="R39" s="25"/>
      <c r="S39" s="15" t="s">
        <v>131</v>
      </c>
      <c r="V39" s="5"/>
      <c r="W39" s="5"/>
      <c r="X39" s="15"/>
      <c r="Y39" s="15"/>
      <c r="Z39" s="25"/>
      <c r="AA39" s="15" t="s">
        <v>132</v>
      </c>
      <c r="AD39" s="15"/>
      <c r="AE39" s="15"/>
      <c r="AG39" s="5"/>
      <c r="AH39" s="5"/>
      <c r="AI39" s="26"/>
      <c r="AL39" s="15"/>
      <c r="AM39" s="17"/>
    </row>
    <row r="40" spans="1:39" s="1" customFormat="1" ht="20.100000000000001" customHeight="1" x14ac:dyDescent="0.25">
      <c r="A40" s="4"/>
      <c r="B40" s="13"/>
      <c r="C40" s="15"/>
      <c r="D40" s="21"/>
      <c r="E40" s="21"/>
      <c r="F40" s="21"/>
      <c r="G40" s="21"/>
      <c r="H40" s="21"/>
      <c r="I40" s="21"/>
      <c r="J40" s="13"/>
      <c r="K40" s="15"/>
      <c r="L40" s="15"/>
      <c r="M40" s="15"/>
      <c r="N40" s="15"/>
      <c r="O40" s="15"/>
      <c r="P40" s="15"/>
      <c r="Q40" s="5"/>
      <c r="R40" s="15"/>
      <c r="S40" s="15"/>
      <c r="V40" s="5"/>
      <c r="W40" s="5"/>
      <c r="X40" s="15"/>
      <c r="Y40" s="15"/>
      <c r="Z40" s="15"/>
      <c r="AA40" s="15"/>
      <c r="AD40" s="15"/>
      <c r="AE40" s="15"/>
      <c r="AG40" s="5"/>
      <c r="AH40" s="5"/>
      <c r="AI40" s="15"/>
      <c r="AL40" s="15"/>
      <c r="AM40" s="17"/>
    </row>
    <row r="41" spans="1:39" s="1" customFormat="1" ht="20.100000000000001" customHeight="1" x14ac:dyDescent="0.25">
      <c r="A41" s="4"/>
      <c r="B41" s="25"/>
      <c r="C41" s="15" t="s">
        <v>133</v>
      </c>
      <c r="D41" s="21"/>
      <c r="E41" s="21"/>
      <c r="F41" s="21"/>
      <c r="G41" s="21"/>
      <c r="H41" s="21"/>
      <c r="I41" s="21"/>
      <c r="J41" s="13"/>
      <c r="K41" s="25"/>
      <c r="L41" s="15" t="s">
        <v>134</v>
      </c>
      <c r="M41" s="15"/>
      <c r="N41" s="15"/>
      <c r="O41" s="15"/>
      <c r="P41" s="15"/>
      <c r="Q41" s="5"/>
      <c r="R41" s="25"/>
      <c r="S41" s="15" t="s">
        <v>135</v>
      </c>
      <c r="V41" s="5"/>
      <c r="W41" s="5"/>
      <c r="X41" s="15"/>
      <c r="Y41" s="15"/>
      <c r="Z41" s="25"/>
      <c r="AA41" s="15" t="s">
        <v>136</v>
      </c>
      <c r="AD41" s="15"/>
      <c r="AE41" s="15"/>
      <c r="AG41" s="5"/>
      <c r="AH41" s="5"/>
      <c r="AI41" s="15"/>
      <c r="AL41" s="15"/>
      <c r="AM41" s="17"/>
    </row>
    <row r="42" spans="1:39" s="1" customFormat="1" ht="20.100000000000001" customHeight="1" thickBot="1" x14ac:dyDescent="0.3">
      <c r="A42" s="9"/>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11"/>
    </row>
    <row r="43" spans="1:39" s="1" customFormat="1" ht="20.100000000000001" customHeight="1" x14ac:dyDescent="0.25">
      <c r="A43" s="152" t="s">
        <v>137</v>
      </c>
      <c r="B43" s="153"/>
      <c r="C43" s="153"/>
      <c r="D43" s="153"/>
      <c r="E43" s="153"/>
      <c r="F43" s="153"/>
      <c r="G43" s="153"/>
      <c r="H43" s="153"/>
      <c r="I43" s="153"/>
      <c r="J43" s="153"/>
      <c r="K43" s="153"/>
      <c r="L43" s="153"/>
      <c r="M43" s="153"/>
      <c r="N43" s="153"/>
      <c r="O43" s="153"/>
      <c r="P43" s="153"/>
      <c r="Q43" s="153"/>
      <c r="R43" s="153"/>
      <c r="S43" s="153"/>
      <c r="T43" s="153"/>
      <c r="U43" s="153"/>
      <c r="V43" s="153"/>
      <c r="W43" s="153"/>
      <c r="X43" s="153"/>
      <c r="Y43" s="153"/>
      <c r="Z43" s="153"/>
      <c r="AA43" s="153"/>
      <c r="AB43" s="153"/>
      <c r="AC43" s="153"/>
      <c r="AD43" s="153"/>
      <c r="AE43" s="153"/>
      <c r="AF43" s="153"/>
      <c r="AG43" s="153"/>
      <c r="AH43" s="153"/>
      <c r="AI43" s="153"/>
      <c r="AJ43" s="153"/>
      <c r="AK43" s="153"/>
      <c r="AL43" s="153"/>
      <c r="AM43" s="154"/>
    </row>
    <row r="44" spans="1:39" s="1" customFormat="1" ht="20.100000000000001" customHeight="1" x14ac:dyDescent="0.25">
      <c r="A44" s="4"/>
      <c r="B44" s="20"/>
      <c r="C44" s="21"/>
      <c r="D44" s="21"/>
      <c r="E44" s="21"/>
      <c r="F44" s="21"/>
      <c r="G44" s="21"/>
      <c r="H44" s="21"/>
      <c r="I44" s="21"/>
      <c r="J44" s="22"/>
      <c r="K44" s="22"/>
      <c r="L44" s="22"/>
      <c r="M44" s="22"/>
      <c r="N44" s="22"/>
      <c r="O44" s="22"/>
      <c r="P44" s="22"/>
      <c r="Q44" s="22"/>
      <c r="R44" s="22"/>
      <c r="S44" s="22"/>
      <c r="T44" s="22"/>
      <c r="U44" s="22"/>
      <c r="V44" s="21"/>
      <c r="W44" s="21"/>
      <c r="X44" s="21"/>
      <c r="Y44" s="21"/>
      <c r="Z44" s="21"/>
      <c r="AA44" s="21"/>
      <c r="AB44" s="21"/>
      <c r="AC44" s="23"/>
      <c r="AD44" s="23"/>
      <c r="AE44" s="23"/>
      <c r="AF44" s="23"/>
      <c r="AG44" s="23"/>
      <c r="AH44" s="23"/>
      <c r="AI44" s="21"/>
      <c r="AJ44" s="21"/>
      <c r="AK44" s="21"/>
      <c r="AL44" s="21"/>
      <c r="AM44" s="24"/>
    </row>
    <row r="45" spans="1:39" s="1" customFormat="1" ht="20.100000000000001" customHeight="1" x14ac:dyDescent="0.25">
      <c r="A45" s="4"/>
      <c r="B45" s="25"/>
      <c r="C45" s="15" t="s">
        <v>138</v>
      </c>
      <c r="D45" s="21"/>
      <c r="E45" s="21"/>
      <c r="F45" s="21"/>
      <c r="G45" s="21"/>
      <c r="H45" s="21"/>
      <c r="I45" s="21"/>
      <c r="J45" s="13"/>
      <c r="K45" s="25"/>
      <c r="L45" s="15" t="s">
        <v>139</v>
      </c>
      <c r="M45" s="15"/>
      <c r="N45" s="15"/>
      <c r="O45" s="15"/>
      <c r="P45" s="15"/>
      <c r="Q45" s="5"/>
      <c r="R45" s="25"/>
      <c r="S45" s="15" t="s">
        <v>140</v>
      </c>
      <c r="V45" s="5"/>
      <c r="W45" s="5"/>
      <c r="X45" s="15"/>
      <c r="Y45" s="15"/>
      <c r="Z45" s="25"/>
      <c r="AA45" s="15" t="s">
        <v>141</v>
      </c>
      <c r="AD45" s="15"/>
      <c r="AE45" s="15"/>
      <c r="AG45" s="5"/>
      <c r="AH45" s="5"/>
      <c r="AI45" s="26"/>
      <c r="AL45" s="15"/>
      <c r="AM45" s="17"/>
    </row>
    <row r="46" spans="1:39" s="1" customFormat="1" ht="20.100000000000001" customHeight="1" x14ac:dyDescent="0.25">
      <c r="A46" s="4"/>
      <c r="B46" s="13"/>
      <c r="C46" s="15"/>
      <c r="D46" s="21"/>
      <c r="E46" s="21"/>
      <c r="F46" s="21"/>
      <c r="G46" s="21"/>
      <c r="H46" s="21"/>
      <c r="I46" s="21"/>
      <c r="J46" s="13"/>
      <c r="K46" s="15"/>
      <c r="L46" s="15"/>
      <c r="M46" s="15"/>
      <c r="N46" s="15"/>
      <c r="O46" s="15"/>
      <c r="P46" s="15"/>
      <c r="Q46" s="5"/>
      <c r="R46" s="15"/>
      <c r="S46" s="15"/>
      <c r="V46" s="5"/>
      <c r="W46" s="5"/>
      <c r="X46" s="15"/>
      <c r="Y46" s="15"/>
      <c r="Z46" s="15"/>
      <c r="AA46" s="15"/>
      <c r="AD46" s="15"/>
      <c r="AE46" s="15"/>
      <c r="AG46" s="5"/>
      <c r="AH46" s="5"/>
      <c r="AI46" s="15"/>
      <c r="AL46" s="15"/>
      <c r="AM46" s="17"/>
    </row>
    <row r="47" spans="1:39" s="1" customFormat="1" ht="20.100000000000001" customHeight="1" x14ac:dyDescent="0.25">
      <c r="A47" s="4"/>
      <c r="B47" s="25"/>
      <c r="C47" s="15" t="s">
        <v>142</v>
      </c>
      <c r="D47" s="21"/>
      <c r="E47" s="21"/>
      <c r="F47" s="21"/>
      <c r="G47" s="21"/>
      <c r="H47" s="21"/>
      <c r="I47" s="21"/>
      <c r="J47" s="13"/>
      <c r="K47" s="25"/>
      <c r="L47" s="15" t="s">
        <v>143</v>
      </c>
      <c r="M47" s="15"/>
      <c r="N47" s="15"/>
      <c r="O47" s="15"/>
      <c r="P47" s="15"/>
      <c r="Q47" s="5"/>
      <c r="R47" s="25"/>
      <c r="S47" s="15" t="s">
        <v>144</v>
      </c>
      <c r="V47" s="5"/>
      <c r="W47" s="5"/>
      <c r="X47" s="15"/>
      <c r="Y47" s="15"/>
      <c r="Z47" s="25"/>
      <c r="AA47" s="15" t="s">
        <v>145</v>
      </c>
      <c r="AD47" s="15"/>
      <c r="AE47" s="15"/>
      <c r="AG47" s="5"/>
      <c r="AH47" s="5"/>
      <c r="AI47" s="15"/>
      <c r="AL47" s="15"/>
      <c r="AM47" s="17"/>
    </row>
    <row r="48" spans="1:39" s="1" customFormat="1" ht="20.100000000000001" customHeight="1" thickBot="1" x14ac:dyDescent="0.3">
      <c r="A48" s="9"/>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11"/>
    </row>
    <row r="49" spans="1:39" s="1" customFormat="1" ht="20.100000000000001" customHeight="1" x14ac:dyDescent="0.25">
      <c r="A49" s="137" t="s">
        <v>146</v>
      </c>
      <c r="B49" s="138"/>
      <c r="C49" s="138"/>
      <c r="D49" s="138"/>
      <c r="E49" s="138"/>
      <c r="F49" s="138"/>
      <c r="G49" s="138"/>
      <c r="H49" s="138"/>
      <c r="I49" s="138"/>
      <c r="J49" s="138"/>
      <c r="K49" s="138"/>
      <c r="L49" s="138"/>
      <c r="M49" s="138"/>
      <c r="N49" s="138"/>
      <c r="O49" s="138"/>
      <c r="P49" s="138"/>
      <c r="Q49" s="138"/>
      <c r="R49" s="138"/>
      <c r="S49" s="138"/>
      <c r="T49" s="138"/>
      <c r="U49" s="138"/>
      <c r="V49" s="138"/>
      <c r="W49" s="138"/>
      <c r="X49" s="138"/>
      <c r="Y49" s="138"/>
      <c r="Z49" s="138"/>
      <c r="AA49" s="138"/>
      <c r="AB49" s="138"/>
      <c r="AC49" s="138"/>
      <c r="AD49" s="138"/>
      <c r="AE49" s="138"/>
      <c r="AF49" s="138"/>
      <c r="AG49" s="138"/>
      <c r="AH49" s="138"/>
      <c r="AI49" s="138"/>
      <c r="AJ49" s="138"/>
      <c r="AK49" s="138"/>
      <c r="AL49" s="138"/>
      <c r="AM49" s="139"/>
    </row>
    <row r="50" spans="1:39" s="1" customFormat="1" ht="20.100000000000001" customHeight="1" x14ac:dyDescent="0.25">
      <c r="A50" s="4"/>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7"/>
    </row>
    <row r="51" spans="1:39" s="1" customFormat="1" ht="20.100000000000001" customHeight="1" x14ac:dyDescent="0.25">
      <c r="A51" s="4"/>
      <c r="B51" s="158" t="s">
        <v>233</v>
      </c>
      <c r="C51" s="159"/>
      <c r="D51" s="159"/>
      <c r="E51" s="159"/>
      <c r="F51" s="159"/>
      <c r="G51" s="159"/>
      <c r="H51" s="159"/>
      <c r="I51" s="159"/>
      <c r="J51" s="159"/>
      <c r="K51" s="140"/>
      <c r="L51" s="140"/>
      <c r="M51" s="140"/>
      <c r="N51" s="140"/>
      <c r="O51" s="140"/>
      <c r="P51" s="5"/>
      <c r="Q51" s="158" t="s">
        <v>234</v>
      </c>
      <c r="R51" s="159"/>
      <c r="S51" s="159"/>
      <c r="T51" s="159"/>
      <c r="U51" s="159"/>
      <c r="V51" s="159"/>
      <c r="W51" s="159"/>
      <c r="X51" s="160"/>
      <c r="Y51" s="160"/>
      <c r="Z51" s="160"/>
      <c r="AA51" s="160"/>
      <c r="AB51" s="5"/>
      <c r="AC51" s="158" t="s">
        <v>5</v>
      </c>
      <c r="AD51" s="159"/>
      <c r="AE51" s="159"/>
      <c r="AF51" s="159"/>
      <c r="AG51" s="159"/>
      <c r="AH51" s="159"/>
      <c r="AI51" s="159"/>
      <c r="AJ51" s="160"/>
      <c r="AK51" s="160"/>
      <c r="AL51" s="160"/>
      <c r="AM51" s="7"/>
    </row>
    <row r="52" spans="1:39" s="1" customFormat="1" ht="20.100000000000001" customHeight="1" x14ac:dyDescent="0.25">
      <c r="A52" s="4"/>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7"/>
    </row>
    <row r="53" spans="1:39" s="1" customFormat="1" ht="20.100000000000001" customHeight="1" x14ac:dyDescent="0.25">
      <c r="A53" s="4"/>
      <c r="B53" s="160" t="s">
        <v>3</v>
      </c>
      <c r="C53" s="160"/>
      <c r="D53" s="160"/>
      <c r="E53" s="160"/>
      <c r="F53" s="160"/>
      <c r="G53" s="160"/>
      <c r="H53" s="160"/>
      <c r="I53" s="160"/>
      <c r="J53" s="160"/>
      <c r="K53" s="5"/>
      <c r="L53" s="8"/>
      <c r="M53" s="15" t="s">
        <v>147</v>
      </c>
      <c r="N53" s="5"/>
      <c r="O53" s="5"/>
      <c r="P53" s="5"/>
      <c r="Q53" s="8"/>
      <c r="R53" s="15" t="s">
        <v>148</v>
      </c>
      <c r="S53" s="5"/>
      <c r="T53" s="5"/>
      <c r="U53" s="5"/>
      <c r="V53" s="5"/>
      <c r="W53" s="8"/>
      <c r="X53" s="15" t="s">
        <v>149</v>
      </c>
      <c r="Y53" s="5"/>
      <c r="Z53" s="5"/>
      <c r="AA53" s="5"/>
      <c r="AB53" s="5"/>
      <c r="AE53" s="5"/>
      <c r="AF53" s="5"/>
      <c r="AG53" s="5"/>
      <c r="AH53" s="5"/>
      <c r="AI53" s="5"/>
      <c r="AJ53" s="5"/>
      <c r="AK53" s="5"/>
      <c r="AL53" s="5"/>
      <c r="AM53" s="7"/>
    </row>
    <row r="54" spans="1:39" s="1" customFormat="1" ht="20.100000000000001" customHeight="1" x14ac:dyDescent="0.25">
      <c r="A54" s="4"/>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7"/>
    </row>
    <row r="55" spans="1:39" s="1" customFormat="1" ht="20.100000000000001" customHeight="1" x14ac:dyDescent="0.25">
      <c r="A55" s="4"/>
      <c r="B55" s="160" t="s">
        <v>4</v>
      </c>
      <c r="C55" s="160"/>
      <c r="D55" s="160"/>
      <c r="E55" s="160"/>
      <c r="F55" s="160"/>
      <c r="G55" s="160"/>
      <c r="H55" s="160"/>
      <c r="I55" s="160"/>
      <c r="J55" s="160"/>
      <c r="K55" s="5"/>
      <c r="L55" s="8"/>
      <c r="M55" s="15" t="s">
        <v>66</v>
      </c>
      <c r="N55" s="5"/>
      <c r="O55" s="5"/>
      <c r="P55" s="5"/>
      <c r="Q55" s="8"/>
      <c r="R55" s="15" t="s">
        <v>150</v>
      </c>
      <c r="S55" s="5"/>
      <c r="T55" s="5"/>
      <c r="U55" s="5"/>
      <c r="V55" s="5"/>
      <c r="W55" s="5"/>
      <c r="X55" s="5"/>
      <c r="Y55" s="5"/>
      <c r="Z55" s="5"/>
      <c r="AA55" s="5"/>
      <c r="AB55" s="5"/>
      <c r="AC55" s="5"/>
      <c r="AD55" s="5"/>
      <c r="AE55" s="5"/>
      <c r="AF55" s="5"/>
      <c r="AG55" s="5"/>
      <c r="AH55" s="5"/>
      <c r="AI55" s="5"/>
      <c r="AJ55" s="5"/>
      <c r="AK55" s="5"/>
      <c r="AL55" s="5"/>
      <c r="AM55" s="7"/>
    </row>
    <row r="56" spans="1:39" s="1" customFormat="1" ht="20.100000000000001" customHeight="1" x14ac:dyDescent="0.25">
      <c r="A56" s="4"/>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7"/>
    </row>
    <row r="57" spans="1:39" s="1" customFormat="1" ht="20.100000000000001" customHeight="1" x14ac:dyDescent="0.25">
      <c r="A57" s="4"/>
      <c r="B57" s="160" t="s">
        <v>0</v>
      </c>
      <c r="C57" s="160"/>
      <c r="D57" s="160"/>
      <c r="E57" s="160"/>
      <c r="F57" s="160"/>
      <c r="G57" s="160"/>
      <c r="H57" s="160"/>
      <c r="I57" s="160"/>
      <c r="J57" s="160"/>
      <c r="K57" s="5"/>
      <c r="L57" s="8"/>
      <c r="M57" s="15" t="s">
        <v>151</v>
      </c>
      <c r="N57" s="5"/>
      <c r="O57" s="5"/>
      <c r="P57" s="5"/>
      <c r="Q57" s="8"/>
      <c r="R57" s="15" t="s">
        <v>235</v>
      </c>
      <c r="S57" s="5"/>
      <c r="T57" s="5"/>
      <c r="U57" s="5"/>
      <c r="V57" s="5"/>
      <c r="W57" s="8"/>
      <c r="X57" s="15" t="s">
        <v>236</v>
      </c>
      <c r="Y57" s="5"/>
      <c r="Z57" s="5"/>
      <c r="AA57" s="5"/>
      <c r="AB57" s="5"/>
      <c r="AC57" s="5"/>
      <c r="AD57" s="5"/>
      <c r="AE57" s="5"/>
      <c r="AF57" s="5"/>
      <c r="AG57" s="5"/>
      <c r="AH57" s="5"/>
      <c r="AI57" s="5"/>
      <c r="AJ57" s="5"/>
      <c r="AK57" s="5"/>
      <c r="AL57" s="5"/>
      <c r="AM57" s="7"/>
    </row>
    <row r="58" spans="1:39" s="1" customFormat="1" ht="20.100000000000001" customHeight="1" x14ac:dyDescent="0.25">
      <c r="A58" s="4"/>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7"/>
    </row>
    <row r="59" spans="1:39" s="1" customFormat="1" ht="20.100000000000001" customHeight="1" x14ac:dyDescent="0.25">
      <c r="A59" s="4"/>
      <c r="B59" s="160" t="s">
        <v>152</v>
      </c>
      <c r="C59" s="160"/>
      <c r="D59" s="160"/>
      <c r="E59" s="160"/>
      <c r="F59" s="160"/>
      <c r="G59" s="160"/>
      <c r="H59" s="160"/>
      <c r="I59" s="160"/>
      <c r="J59" s="160"/>
      <c r="K59" s="5"/>
      <c r="L59" s="8"/>
      <c r="M59" s="15" t="s">
        <v>153</v>
      </c>
      <c r="N59" s="5"/>
      <c r="O59" s="5"/>
      <c r="P59" s="5"/>
      <c r="Q59" s="8"/>
      <c r="R59" s="15" t="s">
        <v>154</v>
      </c>
      <c r="S59" s="5"/>
      <c r="T59" s="5"/>
      <c r="U59" s="5"/>
      <c r="V59" s="5"/>
      <c r="W59" s="8"/>
      <c r="X59" s="15" t="s">
        <v>155</v>
      </c>
      <c r="Y59" s="5"/>
      <c r="Z59" s="5"/>
      <c r="AA59" s="5"/>
      <c r="AB59" s="5"/>
      <c r="AC59" s="8"/>
      <c r="AD59" s="15" t="s">
        <v>156</v>
      </c>
      <c r="AE59" s="5"/>
      <c r="AF59" s="5"/>
      <c r="AG59" s="5"/>
      <c r="AH59" s="5"/>
      <c r="AI59" s="5"/>
      <c r="AJ59" s="5"/>
      <c r="AK59" s="5"/>
      <c r="AL59" s="5"/>
      <c r="AM59" s="7"/>
    </row>
    <row r="60" spans="1:39" s="1" customFormat="1" ht="20.100000000000001" customHeight="1" x14ac:dyDescent="0.25">
      <c r="A60" s="4"/>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7"/>
    </row>
    <row r="61" spans="1:39" s="1" customFormat="1" ht="20.100000000000001" customHeight="1" x14ac:dyDescent="0.25">
      <c r="A61" s="4"/>
      <c r="B61" s="160" t="s">
        <v>6</v>
      </c>
      <c r="C61" s="160"/>
      <c r="D61" s="160"/>
      <c r="E61" s="160"/>
      <c r="F61" s="160"/>
      <c r="G61" s="160"/>
      <c r="H61" s="160"/>
      <c r="I61" s="160"/>
      <c r="J61" s="160"/>
      <c r="K61" s="5"/>
      <c r="L61" s="8"/>
      <c r="M61" s="15" t="s">
        <v>157</v>
      </c>
      <c r="N61" s="5"/>
      <c r="O61" s="5"/>
      <c r="P61" s="5"/>
      <c r="Q61" s="8"/>
      <c r="R61" s="15" t="s">
        <v>158</v>
      </c>
      <c r="S61" s="5"/>
      <c r="T61" s="5"/>
      <c r="U61" s="5"/>
      <c r="V61" s="5"/>
      <c r="W61" s="5"/>
      <c r="X61" s="5"/>
      <c r="Y61" s="5"/>
      <c r="Z61" s="5"/>
      <c r="AA61" s="5"/>
      <c r="AB61" s="5"/>
      <c r="AC61" s="5"/>
      <c r="AD61" s="5"/>
      <c r="AE61" s="5"/>
      <c r="AF61" s="5"/>
      <c r="AG61" s="5"/>
      <c r="AH61" s="5"/>
      <c r="AI61" s="5"/>
      <c r="AJ61" s="5"/>
      <c r="AK61" s="5"/>
      <c r="AL61" s="5"/>
      <c r="AM61" s="7"/>
    </row>
    <row r="62" spans="1:39" s="1" customFormat="1" ht="20.100000000000001" customHeight="1" x14ac:dyDescent="0.25">
      <c r="A62" s="4"/>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7"/>
    </row>
    <row r="63" spans="1:39" s="1" customFormat="1" ht="20.100000000000001" customHeight="1" x14ac:dyDescent="0.25">
      <c r="A63" s="4"/>
      <c r="B63" s="160" t="s">
        <v>237</v>
      </c>
      <c r="C63" s="160"/>
      <c r="D63" s="160"/>
      <c r="E63" s="160"/>
      <c r="F63" s="160"/>
      <c r="G63" s="160"/>
      <c r="H63" s="160"/>
      <c r="I63" s="160"/>
      <c r="J63" s="160"/>
      <c r="K63" s="5"/>
      <c r="L63" s="8"/>
      <c r="M63" s="15" t="s">
        <v>159</v>
      </c>
      <c r="N63" s="5"/>
      <c r="O63" s="5"/>
      <c r="P63" s="5"/>
      <c r="Q63" s="8"/>
      <c r="R63" s="15" t="s">
        <v>160</v>
      </c>
      <c r="S63" s="5"/>
      <c r="T63" s="5"/>
      <c r="U63" s="5"/>
      <c r="V63" s="5"/>
      <c r="W63" s="8"/>
      <c r="X63" s="15" t="s">
        <v>161</v>
      </c>
      <c r="Y63" s="5"/>
      <c r="Z63" s="5"/>
      <c r="AA63" s="5"/>
      <c r="AB63" s="5"/>
      <c r="AD63" s="15"/>
      <c r="AE63" s="5"/>
      <c r="AF63" s="5"/>
      <c r="AG63" s="5"/>
      <c r="AH63" s="5"/>
      <c r="AI63" s="5"/>
      <c r="AJ63" s="5"/>
      <c r="AK63" s="5"/>
      <c r="AL63" s="5"/>
      <c r="AM63" s="7"/>
    </row>
    <row r="64" spans="1:39" s="1" customFormat="1" ht="20.100000000000001" customHeight="1" thickBot="1" x14ac:dyDescent="0.3">
      <c r="A64" s="9"/>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11"/>
    </row>
    <row r="65" spans="1:39" s="1" customFormat="1" ht="20.100000000000001" customHeight="1" x14ac:dyDescent="0.25">
      <c r="A65" s="137" t="s">
        <v>162</v>
      </c>
      <c r="B65" s="138"/>
      <c r="C65" s="138"/>
      <c r="D65" s="138"/>
      <c r="E65" s="138"/>
      <c r="F65" s="138"/>
      <c r="G65" s="138"/>
      <c r="H65" s="138"/>
      <c r="I65" s="138"/>
      <c r="J65" s="138"/>
      <c r="K65" s="138"/>
      <c r="L65" s="138"/>
      <c r="M65" s="138"/>
      <c r="N65" s="138"/>
      <c r="O65" s="138"/>
      <c r="P65" s="138"/>
      <c r="Q65" s="138"/>
      <c r="R65" s="138"/>
      <c r="S65" s="138"/>
      <c r="T65" s="138"/>
      <c r="U65" s="138"/>
      <c r="V65" s="138"/>
      <c r="W65" s="138"/>
      <c r="X65" s="138"/>
      <c r="Y65" s="138"/>
      <c r="Z65" s="138"/>
      <c r="AA65" s="138"/>
      <c r="AB65" s="138"/>
      <c r="AC65" s="138"/>
      <c r="AD65" s="138"/>
      <c r="AE65" s="138"/>
      <c r="AF65" s="138"/>
      <c r="AG65" s="138"/>
      <c r="AH65" s="138"/>
      <c r="AI65" s="138"/>
      <c r="AJ65" s="138"/>
      <c r="AK65" s="138"/>
      <c r="AL65" s="138"/>
      <c r="AM65" s="139"/>
    </row>
    <row r="66" spans="1:39" s="1" customFormat="1" ht="20.100000000000001" customHeight="1" x14ac:dyDescent="0.25">
      <c r="A66" s="4"/>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7"/>
    </row>
    <row r="67" spans="1:39" s="1" customFormat="1" ht="20.100000000000001" customHeight="1" x14ac:dyDescent="0.25">
      <c r="A67" s="4"/>
      <c r="B67" s="160" t="s">
        <v>163</v>
      </c>
      <c r="C67" s="160"/>
      <c r="D67" s="160"/>
      <c r="E67" s="160"/>
      <c r="F67" s="160"/>
      <c r="G67" s="160"/>
      <c r="H67" s="160"/>
      <c r="I67" s="160"/>
      <c r="J67" s="160"/>
      <c r="K67" s="5"/>
      <c r="L67" s="8"/>
      <c r="M67" s="15" t="s">
        <v>164</v>
      </c>
      <c r="N67" s="5"/>
      <c r="O67" s="5"/>
      <c r="P67" s="5"/>
      <c r="Q67" s="8"/>
      <c r="R67" s="15" t="s">
        <v>165</v>
      </c>
      <c r="S67" s="5"/>
      <c r="T67" s="5"/>
      <c r="U67" s="5"/>
      <c r="V67" s="5"/>
      <c r="W67" s="8"/>
      <c r="X67" s="15" t="s">
        <v>66</v>
      </c>
      <c r="Y67" s="5"/>
      <c r="Z67" s="5"/>
      <c r="AA67" s="5"/>
      <c r="AB67" s="5"/>
      <c r="AC67" s="8"/>
      <c r="AD67" s="15" t="s">
        <v>166</v>
      </c>
      <c r="AE67" s="5"/>
      <c r="AF67" s="5"/>
      <c r="AG67" s="5"/>
      <c r="AH67" s="5"/>
      <c r="AI67" s="5"/>
      <c r="AJ67" s="5"/>
      <c r="AK67" s="5"/>
      <c r="AL67" s="5"/>
      <c r="AM67" s="7"/>
    </row>
    <row r="68" spans="1:39" s="1" customFormat="1" ht="20.100000000000001" customHeight="1" x14ac:dyDescent="0.25">
      <c r="A68" s="4"/>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7"/>
    </row>
    <row r="69" spans="1:39" s="1" customFormat="1" ht="20.100000000000001" customHeight="1" x14ac:dyDescent="0.25">
      <c r="A69" s="4"/>
      <c r="B69" s="160" t="s">
        <v>8</v>
      </c>
      <c r="C69" s="160"/>
      <c r="D69" s="160"/>
      <c r="E69" s="160"/>
      <c r="F69" s="160"/>
      <c r="G69" s="160"/>
      <c r="H69" s="160"/>
      <c r="I69" s="160"/>
      <c r="J69" s="160"/>
      <c r="K69" s="5"/>
      <c r="L69" s="8"/>
      <c r="M69" s="15" t="s">
        <v>167</v>
      </c>
      <c r="N69" s="5"/>
      <c r="O69" s="5"/>
      <c r="P69" s="5"/>
      <c r="Q69" s="8"/>
      <c r="R69" s="15" t="s">
        <v>168</v>
      </c>
      <c r="S69" s="5"/>
      <c r="T69" s="5"/>
      <c r="U69" s="5"/>
      <c r="V69" s="5"/>
      <c r="W69" s="8"/>
      <c r="X69" s="15" t="s">
        <v>169</v>
      </c>
      <c r="Y69" s="5"/>
      <c r="Z69" s="5"/>
      <c r="AA69" s="5"/>
      <c r="AB69" s="5"/>
      <c r="AC69" s="8"/>
      <c r="AD69" s="15" t="s">
        <v>170</v>
      </c>
      <c r="AE69" s="5"/>
      <c r="AF69" s="5"/>
      <c r="AG69" s="5"/>
      <c r="AH69" s="5"/>
      <c r="AI69" s="5"/>
      <c r="AJ69" s="5"/>
      <c r="AK69" s="5"/>
      <c r="AL69" s="5"/>
      <c r="AM69" s="7"/>
    </row>
    <row r="70" spans="1:39" s="1" customFormat="1" ht="20.100000000000001" customHeight="1" x14ac:dyDescent="0.25">
      <c r="A70" s="4"/>
      <c r="B70" s="21"/>
      <c r="C70" s="21"/>
      <c r="D70" s="21"/>
      <c r="E70" s="21"/>
      <c r="F70" s="21"/>
      <c r="G70" s="21"/>
      <c r="H70" s="21"/>
      <c r="I70" s="21"/>
      <c r="J70" s="21"/>
      <c r="K70" s="5"/>
      <c r="M70" s="15"/>
      <c r="N70" s="5"/>
      <c r="O70" s="5"/>
      <c r="P70" s="5"/>
      <c r="R70" s="15"/>
      <c r="S70" s="5"/>
      <c r="T70" s="5"/>
      <c r="U70" s="5"/>
      <c r="V70" s="5"/>
      <c r="X70" s="15"/>
      <c r="Y70" s="5"/>
      <c r="Z70" s="5"/>
      <c r="AA70" s="5"/>
      <c r="AB70" s="5"/>
      <c r="AD70" s="15"/>
      <c r="AE70" s="5"/>
      <c r="AF70" s="5"/>
      <c r="AG70" s="5"/>
      <c r="AH70" s="5"/>
      <c r="AI70" s="5"/>
      <c r="AJ70" s="5"/>
      <c r="AK70" s="5"/>
      <c r="AL70" s="5"/>
      <c r="AM70" s="7"/>
    </row>
    <row r="71" spans="1:39" s="1" customFormat="1" ht="20.100000000000001" customHeight="1" x14ac:dyDescent="0.25">
      <c r="A71" s="4"/>
      <c r="B71" s="21"/>
      <c r="C71" s="21"/>
      <c r="D71" s="21"/>
      <c r="E71" s="21"/>
      <c r="F71" s="21"/>
      <c r="G71" s="21"/>
      <c r="H71" s="21"/>
      <c r="I71" s="21"/>
      <c r="J71" s="21"/>
      <c r="K71" s="5"/>
      <c r="L71" s="8"/>
      <c r="M71" s="15" t="s">
        <v>171</v>
      </c>
      <c r="N71" s="5"/>
      <c r="O71" s="5"/>
      <c r="P71" s="5"/>
      <c r="Q71" s="8"/>
      <c r="R71" s="15" t="s">
        <v>172</v>
      </c>
      <c r="S71" s="5"/>
      <c r="T71" s="5"/>
      <c r="U71" s="5"/>
      <c r="V71" s="5"/>
      <c r="W71" s="8"/>
      <c r="X71" s="15" t="s">
        <v>173</v>
      </c>
      <c r="Y71" s="5"/>
      <c r="Z71" s="5"/>
      <c r="AA71" s="5"/>
      <c r="AB71" s="5"/>
      <c r="AD71" s="15"/>
      <c r="AE71" s="5"/>
      <c r="AF71" s="5"/>
      <c r="AG71" s="5"/>
      <c r="AH71" s="5"/>
      <c r="AI71" s="5"/>
      <c r="AJ71" s="5"/>
      <c r="AK71" s="5"/>
      <c r="AL71" s="5"/>
      <c r="AM71" s="7"/>
    </row>
    <row r="72" spans="1:39" s="1" customFormat="1" ht="20.100000000000001" customHeight="1" thickBot="1" x14ac:dyDescent="0.3">
      <c r="A72" s="9"/>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11"/>
    </row>
    <row r="73" spans="1:39" s="1" customFormat="1" ht="20.100000000000001" customHeight="1" x14ac:dyDescent="0.25">
      <c r="A73" s="137" t="s">
        <v>174</v>
      </c>
      <c r="B73" s="138"/>
      <c r="C73" s="138"/>
      <c r="D73" s="138"/>
      <c r="E73" s="138"/>
      <c r="F73" s="138"/>
      <c r="G73" s="138"/>
      <c r="H73" s="138"/>
      <c r="I73" s="138"/>
      <c r="J73" s="138"/>
      <c r="K73" s="138"/>
      <c r="L73" s="138"/>
      <c r="M73" s="138"/>
      <c r="N73" s="138"/>
      <c r="O73" s="138"/>
      <c r="P73" s="138"/>
      <c r="Q73" s="138"/>
      <c r="R73" s="138"/>
      <c r="S73" s="138"/>
      <c r="T73" s="138"/>
      <c r="U73" s="138"/>
      <c r="V73" s="138"/>
      <c r="W73" s="138"/>
      <c r="X73" s="138"/>
      <c r="Y73" s="138"/>
      <c r="Z73" s="138"/>
      <c r="AA73" s="138"/>
      <c r="AB73" s="138"/>
      <c r="AC73" s="138"/>
      <c r="AD73" s="138"/>
      <c r="AE73" s="138"/>
      <c r="AF73" s="138"/>
      <c r="AG73" s="138"/>
      <c r="AH73" s="138"/>
      <c r="AI73" s="138"/>
      <c r="AJ73" s="138"/>
      <c r="AK73" s="138"/>
      <c r="AL73" s="138"/>
      <c r="AM73" s="139"/>
    </row>
    <row r="74" spans="1:39" s="1" customFormat="1" ht="20.100000000000001" customHeight="1" x14ac:dyDescent="0.25">
      <c r="A74" s="4"/>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7"/>
    </row>
    <row r="75" spans="1:39" s="1" customFormat="1" ht="20.100000000000001" customHeight="1" x14ac:dyDescent="0.25">
      <c r="A75" s="4"/>
      <c r="B75" s="160" t="s">
        <v>175</v>
      </c>
      <c r="C75" s="160"/>
      <c r="D75" s="160"/>
      <c r="E75" s="160"/>
      <c r="F75" s="160"/>
      <c r="G75" s="160"/>
      <c r="H75" s="160"/>
      <c r="I75" s="160"/>
      <c r="J75" s="160"/>
      <c r="K75" s="5"/>
      <c r="L75" s="8"/>
      <c r="M75" s="15" t="s">
        <v>176</v>
      </c>
      <c r="N75" s="5"/>
      <c r="O75" s="5"/>
      <c r="P75" s="5"/>
      <c r="Q75" s="5"/>
      <c r="R75" s="8"/>
      <c r="S75" s="15" t="s">
        <v>177</v>
      </c>
      <c r="T75" s="5"/>
      <c r="U75" s="5"/>
      <c r="V75" s="5"/>
      <c r="W75" s="8"/>
      <c r="X75" s="15" t="s">
        <v>178</v>
      </c>
      <c r="AA75" s="5"/>
      <c r="AB75" s="5"/>
      <c r="AC75" s="5"/>
      <c r="AD75" s="5"/>
      <c r="AF75" s="5"/>
      <c r="AG75" s="5"/>
      <c r="AH75" s="5"/>
      <c r="AI75" s="5"/>
      <c r="AJ75" s="5"/>
      <c r="AK75" s="5"/>
      <c r="AL75" s="5"/>
      <c r="AM75" s="7"/>
    </row>
    <row r="76" spans="1:39" s="1" customFormat="1" ht="20.100000000000001" customHeight="1" x14ac:dyDescent="0.25">
      <c r="A76" s="4"/>
      <c r="B76" s="5"/>
      <c r="C76" s="5"/>
      <c r="D76" s="5"/>
      <c r="E76" s="5"/>
      <c r="F76" s="5"/>
      <c r="G76" s="5"/>
      <c r="H76" s="5"/>
      <c r="I76" s="5"/>
      <c r="J76" s="5"/>
      <c r="K76" s="5"/>
      <c r="L76" s="5"/>
      <c r="M76" s="5"/>
      <c r="N76" s="5"/>
      <c r="O76" s="5"/>
      <c r="P76" s="5"/>
      <c r="Q76" s="5"/>
      <c r="R76" s="5"/>
      <c r="S76" s="5"/>
      <c r="T76" s="5"/>
      <c r="U76" s="5"/>
      <c r="V76" s="5"/>
      <c r="W76" s="5"/>
      <c r="X76" s="5"/>
      <c r="AA76" s="5"/>
      <c r="AB76" s="5"/>
      <c r="AC76" s="5"/>
      <c r="AD76" s="5"/>
      <c r="AE76" s="5"/>
      <c r="AF76" s="5"/>
      <c r="AG76" s="5"/>
      <c r="AH76" s="5"/>
      <c r="AI76" s="5"/>
      <c r="AJ76" s="5"/>
      <c r="AK76" s="5"/>
      <c r="AL76" s="5"/>
      <c r="AM76" s="7"/>
    </row>
    <row r="77" spans="1:39" s="1" customFormat="1" ht="20.100000000000001" customHeight="1" x14ac:dyDescent="0.25">
      <c r="A77" s="4"/>
      <c r="B77" s="160" t="s">
        <v>179</v>
      </c>
      <c r="C77" s="160"/>
      <c r="D77" s="160"/>
      <c r="E77" s="160"/>
      <c r="F77" s="160"/>
      <c r="G77" s="160"/>
      <c r="H77" s="160"/>
      <c r="I77" s="160"/>
      <c r="J77" s="160"/>
      <c r="K77" s="5"/>
      <c r="L77" s="8"/>
      <c r="M77" s="15" t="s">
        <v>176</v>
      </c>
      <c r="N77" s="5"/>
      <c r="O77" s="5"/>
      <c r="P77" s="5"/>
      <c r="Q77" s="5"/>
      <c r="R77" s="8"/>
      <c r="S77" s="15" t="s">
        <v>134</v>
      </c>
      <c r="T77" s="5"/>
      <c r="U77" s="5"/>
      <c r="V77" s="5"/>
      <c r="W77" s="8"/>
      <c r="X77" s="15" t="s">
        <v>180</v>
      </c>
      <c r="AA77" s="5"/>
      <c r="AC77" s="15"/>
      <c r="AD77" s="5"/>
      <c r="AE77" s="5"/>
      <c r="AF77" s="5"/>
      <c r="AG77" s="5"/>
      <c r="AH77" s="5"/>
      <c r="AI77" s="5"/>
      <c r="AJ77" s="5"/>
      <c r="AK77" s="5"/>
      <c r="AL77" s="5"/>
      <c r="AM77" s="7"/>
    </row>
    <row r="78" spans="1:39" s="1" customFormat="1" ht="20.100000000000001" customHeight="1" thickBot="1" x14ac:dyDescent="0.3">
      <c r="A78" s="27"/>
      <c r="B78" s="28"/>
      <c r="C78" s="28"/>
      <c r="D78" s="28"/>
      <c r="E78" s="28"/>
      <c r="F78" s="28"/>
      <c r="G78" s="28"/>
      <c r="H78" s="28"/>
      <c r="I78" s="28"/>
      <c r="J78" s="3"/>
      <c r="K78" s="18"/>
      <c r="L78" s="19"/>
      <c r="M78" s="3"/>
      <c r="N78" s="3"/>
      <c r="O78" s="3"/>
      <c r="P78" s="18"/>
      <c r="Q78" s="19"/>
      <c r="R78" s="3"/>
      <c r="S78" s="3"/>
      <c r="T78" s="3"/>
      <c r="U78" s="3"/>
      <c r="V78" s="18"/>
      <c r="W78" s="19"/>
      <c r="X78" s="3"/>
      <c r="Y78" s="3"/>
      <c r="Z78" s="3"/>
      <c r="AA78" s="3"/>
      <c r="AB78" s="18"/>
      <c r="AC78" s="19"/>
      <c r="AD78" s="3"/>
      <c r="AE78" s="3"/>
      <c r="AF78" s="3"/>
      <c r="AG78" s="3"/>
      <c r="AH78" s="3"/>
      <c r="AI78" s="3"/>
      <c r="AJ78" s="3"/>
      <c r="AK78" s="3"/>
      <c r="AL78" s="3"/>
      <c r="AM78" s="11"/>
    </row>
    <row r="79" spans="1:39" s="1" customFormat="1" ht="20.100000000000001" customHeight="1" x14ac:dyDescent="0.25">
      <c r="A79" s="137" t="s">
        <v>181</v>
      </c>
      <c r="B79" s="138"/>
      <c r="C79" s="138"/>
      <c r="D79" s="138"/>
      <c r="E79" s="138"/>
      <c r="F79" s="138"/>
      <c r="G79" s="138"/>
      <c r="H79" s="138"/>
      <c r="I79" s="138"/>
      <c r="J79" s="138"/>
      <c r="K79" s="138"/>
      <c r="L79" s="138"/>
      <c r="M79" s="138"/>
      <c r="N79" s="138"/>
      <c r="O79" s="138"/>
      <c r="P79" s="138"/>
      <c r="Q79" s="138"/>
      <c r="R79" s="138"/>
      <c r="S79" s="138"/>
      <c r="T79" s="138"/>
      <c r="U79" s="138"/>
      <c r="V79" s="138"/>
      <c r="W79" s="138"/>
      <c r="X79" s="138"/>
      <c r="Y79" s="138"/>
      <c r="Z79" s="138"/>
      <c r="AA79" s="138"/>
      <c r="AB79" s="138"/>
      <c r="AC79" s="138"/>
      <c r="AD79" s="138"/>
      <c r="AE79" s="138"/>
      <c r="AF79" s="138"/>
      <c r="AG79" s="138"/>
      <c r="AH79" s="138"/>
      <c r="AI79" s="138"/>
      <c r="AJ79" s="138"/>
      <c r="AK79" s="138"/>
      <c r="AL79" s="138"/>
      <c r="AM79" s="139"/>
    </row>
    <row r="80" spans="1:39" s="1" customFormat="1" ht="20.100000000000001" customHeight="1" x14ac:dyDescent="0.25">
      <c r="A80" s="4"/>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7"/>
    </row>
    <row r="81" spans="1:39" s="1" customFormat="1" ht="20.100000000000001" customHeight="1" x14ac:dyDescent="0.25">
      <c r="A81" s="4"/>
      <c r="B81" s="21"/>
      <c r="C81" s="25"/>
      <c r="D81" s="15" t="s">
        <v>182</v>
      </c>
      <c r="E81" s="21"/>
      <c r="F81" s="21"/>
      <c r="G81" s="21"/>
      <c r="H81" s="21"/>
      <c r="K81" s="5"/>
      <c r="L81" s="25"/>
      <c r="M81" s="15" t="s">
        <v>183</v>
      </c>
      <c r="N81" s="5"/>
      <c r="Q81" s="5"/>
      <c r="R81" s="25"/>
      <c r="S81" s="15" t="s">
        <v>184</v>
      </c>
      <c r="T81" s="5"/>
      <c r="U81" s="5"/>
      <c r="V81" s="5"/>
      <c r="Y81" s="25"/>
      <c r="Z81" s="15" t="s">
        <v>185</v>
      </c>
      <c r="AA81" s="5"/>
      <c r="AB81" s="5"/>
      <c r="AG81" s="5"/>
      <c r="AH81" s="5"/>
      <c r="AI81" s="5"/>
      <c r="AJ81" s="5"/>
      <c r="AK81" s="5"/>
      <c r="AL81" s="5"/>
      <c r="AM81" s="7"/>
    </row>
    <row r="82" spans="1:39" s="1" customFormat="1" ht="20.100000000000001" customHeight="1" x14ac:dyDescent="0.25">
      <c r="A82" s="4"/>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7"/>
    </row>
    <row r="83" spans="1:39" s="1" customFormat="1" ht="20.100000000000001" customHeight="1" x14ac:dyDescent="0.25">
      <c r="A83" s="4"/>
      <c r="B83" s="21"/>
      <c r="C83" s="25"/>
      <c r="D83" s="15" t="s">
        <v>187</v>
      </c>
      <c r="E83" s="21"/>
      <c r="F83" s="21"/>
      <c r="G83" s="21"/>
      <c r="H83" s="21"/>
      <c r="K83" s="5"/>
      <c r="L83" s="25"/>
      <c r="M83" s="15" t="s">
        <v>188</v>
      </c>
      <c r="Q83" s="5"/>
      <c r="R83" s="25"/>
      <c r="S83" s="15" t="s">
        <v>186</v>
      </c>
      <c r="T83" s="5"/>
      <c r="U83" s="5"/>
      <c r="V83" s="5"/>
      <c r="W83" s="5"/>
      <c r="X83" s="5"/>
      <c r="Z83" s="15"/>
      <c r="AA83" s="5"/>
      <c r="AC83" s="15"/>
      <c r="AD83" s="5"/>
      <c r="AE83" s="5"/>
      <c r="AF83" s="5"/>
      <c r="AG83" s="5"/>
      <c r="AH83" s="5"/>
      <c r="AI83" s="5"/>
      <c r="AJ83" s="5"/>
      <c r="AK83" s="5"/>
      <c r="AL83" s="5"/>
      <c r="AM83" s="7"/>
    </row>
    <row r="84" spans="1:39" s="1" customFormat="1" ht="20.100000000000001" customHeight="1" thickBot="1" x14ac:dyDescent="0.3">
      <c r="A84" s="27"/>
      <c r="B84" s="28"/>
      <c r="C84" s="28"/>
      <c r="D84" s="28"/>
      <c r="E84" s="28"/>
      <c r="F84" s="28"/>
      <c r="G84" s="28"/>
      <c r="H84" s="28"/>
      <c r="I84" s="28"/>
      <c r="J84" s="3"/>
      <c r="K84" s="18"/>
      <c r="L84" s="19"/>
      <c r="M84" s="3"/>
      <c r="N84" s="3"/>
      <c r="O84" s="3"/>
      <c r="P84" s="18"/>
      <c r="Q84" s="19"/>
      <c r="R84" s="3"/>
      <c r="S84" s="3"/>
      <c r="T84" s="3"/>
      <c r="U84" s="3"/>
      <c r="V84" s="18"/>
      <c r="W84" s="19"/>
      <c r="X84" s="3"/>
      <c r="Y84" s="3"/>
      <c r="Z84" s="3"/>
      <c r="AA84" s="3"/>
      <c r="AB84" s="18"/>
      <c r="AC84" s="19"/>
      <c r="AD84" s="3"/>
      <c r="AE84" s="3"/>
      <c r="AF84" s="3"/>
      <c r="AG84" s="3"/>
      <c r="AH84" s="3"/>
      <c r="AI84" s="3"/>
      <c r="AJ84" s="3"/>
      <c r="AK84" s="3"/>
      <c r="AL84" s="3"/>
      <c r="AM84" s="11"/>
    </row>
    <row r="85" spans="1:39" s="1" customFormat="1" ht="20.100000000000001" customHeight="1" x14ac:dyDescent="0.25">
      <c r="A85" s="137" t="s">
        <v>224</v>
      </c>
      <c r="B85" s="138"/>
      <c r="C85" s="138"/>
      <c r="D85" s="138"/>
      <c r="E85" s="138"/>
      <c r="F85" s="138"/>
      <c r="G85" s="138"/>
      <c r="H85" s="138"/>
      <c r="I85" s="138"/>
      <c r="J85" s="138"/>
      <c r="K85" s="138"/>
      <c r="L85" s="138"/>
      <c r="M85" s="138"/>
      <c r="N85" s="138"/>
      <c r="O85" s="138"/>
      <c r="P85" s="138"/>
      <c r="Q85" s="138"/>
      <c r="R85" s="138"/>
      <c r="S85" s="138"/>
      <c r="T85" s="138"/>
      <c r="U85" s="138"/>
      <c r="V85" s="138"/>
      <c r="W85" s="138"/>
      <c r="X85" s="138"/>
      <c r="Y85" s="138"/>
      <c r="Z85" s="138"/>
      <c r="AA85" s="138"/>
      <c r="AB85" s="138"/>
      <c r="AC85" s="138"/>
      <c r="AD85" s="138"/>
      <c r="AE85" s="138"/>
      <c r="AF85" s="138"/>
      <c r="AG85" s="138"/>
      <c r="AH85" s="138"/>
      <c r="AI85" s="138"/>
      <c r="AJ85" s="138"/>
      <c r="AK85" s="138"/>
      <c r="AL85" s="138"/>
      <c r="AM85" s="139"/>
    </row>
    <row r="86" spans="1:39" s="1" customFormat="1" ht="20.100000000000001" customHeight="1" x14ac:dyDescent="0.25">
      <c r="A86" s="4"/>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7"/>
    </row>
    <row r="87" spans="1:39" s="1" customFormat="1" ht="20.100000000000001" customHeight="1" x14ac:dyDescent="0.25">
      <c r="A87" s="4"/>
      <c r="B87" s="160" t="s">
        <v>189</v>
      </c>
      <c r="C87" s="160"/>
      <c r="D87" s="160"/>
      <c r="E87" s="160"/>
      <c r="F87" s="160"/>
      <c r="G87" s="160"/>
      <c r="H87" s="160"/>
      <c r="I87" s="160"/>
      <c r="J87" s="160"/>
      <c r="K87" s="160"/>
      <c r="L87" s="160"/>
      <c r="M87" s="160"/>
      <c r="N87" s="160"/>
      <c r="O87" s="160"/>
      <c r="P87" s="160"/>
      <c r="Q87" s="21"/>
      <c r="R87" s="21"/>
      <c r="S87" s="21"/>
      <c r="T87" s="160" t="s">
        <v>190</v>
      </c>
      <c r="U87" s="160"/>
      <c r="V87" s="160"/>
      <c r="W87" s="160"/>
      <c r="X87" s="160"/>
      <c r="Y87" s="160"/>
      <c r="Z87" s="160"/>
      <c r="AA87" s="160"/>
      <c r="AB87" s="160"/>
      <c r="AC87" s="160"/>
      <c r="AD87" s="160"/>
      <c r="AE87" s="160"/>
      <c r="AF87" s="160"/>
      <c r="AG87" s="160"/>
      <c r="AH87" s="160"/>
      <c r="AI87" s="21"/>
      <c r="AJ87" s="21"/>
      <c r="AK87" s="21"/>
      <c r="AL87" s="21"/>
      <c r="AM87" s="7"/>
    </row>
    <row r="88" spans="1:39" s="1" customFormat="1" ht="20.100000000000001" customHeight="1" x14ac:dyDescent="0.25">
      <c r="A88" s="4"/>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7"/>
    </row>
    <row r="89" spans="1:39" s="1" customFormat="1" ht="20.100000000000001" customHeight="1" x14ac:dyDescent="0.25">
      <c r="A89" s="4"/>
      <c r="B89" s="160" t="s">
        <v>191</v>
      </c>
      <c r="C89" s="160"/>
      <c r="D89" s="160"/>
      <c r="E89" s="160"/>
      <c r="F89" s="160"/>
      <c r="G89" s="160"/>
      <c r="H89" s="160"/>
      <c r="I89" s="160"/>
      <c r="J89" s="160"/>
      <c r="K89" s="5"/>
      <c r="L89" s="140"/>
      <c r="M89" s="140"/>
      <c r="N89" s="140"/>
      <c r="O89" s="140"/>
      <c r="P89" s="140"/>
      <c r="R89" s="15"/>
      <c r="S89" s="5"/>
      <c r="T89" s="160" t="s">
        <v>191</v>
      </c>
      <c r="U89" s="160"/>
      <c r="V89" s="160"/>
      <c r="W89" s="160"/>
      <c r="X89" s="160"/>
      <c r="Y89" s="160"/>
      <c r="Z89" s="160"/>
      <c r="AA89" s="160"/>
      <c r="AB89" s="160"/>
      <c r="AC89" s="5"/>
      <c r="AD89" s="140"/>
      <c r="AE89" s="140"/>
      <c r="AF89" s="140"/>
      <c r="AG89" s="140"/>
      <c r="AH89" s="140"/>
      <c r="AI89" s="5"/>
      <c r="AJ89" s="5"/>
      <c r="AK89" s="5"/>
      <c r="AL89" s="5"/>
      <c r="AM89" s="7"/>
    </row>
    <row r="90" spans="1:39" s="1" customFormat="1" ht="20.100000000000001" customHeight="1" x14ac:dyDescent="0.25">
      <c r="A90" s="4"/>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7"/>
    </row>
    <row r="91" spans="1:39" s="1" customFormat="1" ht="20.100000000000001" customHeight="1" x14ac:dyDescent="0.25">
      <c r="A91" s="4"/>
      <c r="B91" s="160" t="s">
        <v>192</v>
      </c>
      <c r="C91" s="160"/>
      <c r="D91" s="160"/>
      <c r="E91" s="160"/>
      <c r="F91" s="160"/>
      <c r="G91" s="160"/>
      <c r="H91" s="160"/>
      <c r="I91" s="160"/>
      <c r="J91" s="160"/>
      <c r="K91" s="5"/>
      <c r="L91" s="140"/>
      <c r="M91" s="140"/>
      <c r="N91" s="140"/>
      <c r="O91" s="140"/>
      <c r="P91" s="140"/>
      <c r="R91" s="15"/>
      <c r="S91" s="5"/>
      <c r="T91" s="160" t="s">
        <v>225</v>
      </c>
      <c r="U91" s="160"/>
      <c r="V91" s="160"/>
      <c r="W91" s="160"/>
      <c r="X91" s="160"/>
      <c r="Y91" s="160"/>
      <c r="Z91" s="160"/>
      <c r="AA91" s="160"/>
      <c r="AB91" s="160"/>
      <c r="AC91" s="21"/>
      <c r="AD91" s="160"/>
      <c r="AE91" s="160"/>
      <c r="AF91" s="160"/>
      <c r="AG91" s="160"/>
      <c r="AH91" s="160"/>
      <c r="AI91" s="5"/>
      <c r="AJ91" s="5"/>
      <c r="AK91" s="5"/>
      <c r="AL91" s="5"/>
      <c r="AM91" s="7"/>
    </row>
    <row r="92" spans="1:39" s="1" customFormat="1" ht="20.100000000000001" customHeight="1" x14ac:dyDescent="0.25">
      <c r="A92" s="4"/>
      <c r="B92" s="5"/>
      <c r="C92" s="5"/>
      <c r="D92" s="5"/>
      <c r="E92" s="5"/>
      <c r="F92" s="5"/>
      <c r="G92" s="5"/>
      <c r="H92" s="5"/>
      <c r="I92" s="5"/>
      <c r="J92" s="5"/>
      <c r="K92" s="5"/>
      <c r="L92" s="5"/>
      <c r="M92" s="5"/>
      <c r="N92" s="5"/>
      <c r="O92" s="5"/>
      <c r="P92" s="5"/>
      <c r="Q92" s="5"/>
      <c r="R92" s="5"/>
      <c r="S92" s="5"/>
      <c r="T92" s="160"/>
      <c r="U92" s="160"/>
      <c r="V92" s="160"/>
      <c r="W92" s="160"/>
      <c r="X92" s="160"/>
      <c r="Y92" s="160"/>
      <c r="Z92" s="160"/>
      <c r="AA92" s="160"/>
      <c r="AB92" s="160"/>
      <c r="AC92" s="5"/>
      <c r="AD92" s="160"/>
      <c r="AE92" s="160"/>
      <c r="AF92" s="160"/>
      <c r="AG92" s="160"/>
      <c r="AH92" s="160"/>
      <c r="AI92" s="5"/>
      <c r="AJ92" s="5"/>
      <c r="AK92" s="5"/>
      <c r="AL92" s="5"/>
      <c r="AM92" s="7"/>
    </row>
    <row r="93" spans="1:39" s="1" customFormat="1" ht="20.100000000000001" customHeight="1" x14ac:dyDescent="0.25">
      <c r="A93" s="4"/>
      <c r="B93" s="160" t="s">
        <v>193</v>
      </c>
      <c r="C93" s="160"/>
      <c r="D93" s="160"/>
      <c r="E93" s="160"/>
      <c r="F93" s="160"/>
      <c r="G93" s="160"/>
      <c r="H93" s="160"/>
      <c r="I93" s="160"/>
      <c r="J93" s="160"/>
      <c r="K93" s="5"/>
      <c r="L93" s="140"/>
      <c r="M93" s="140"/>
      <c r="N93" s="140"/>
      <c r="O93" s="140"/>
      <c r="P93" s="140"/>
      <c r="R93" s="15"/>
      <c r="S93" s="5"/>
      <c r="T93" s="160"/>
      <c r="U93" s="160"/>
      <c r="V93" s="160"/>
      <c r="W93" s="160"/>
      <c r="X93" s="160"/>
      <c r="Y93" s="160"/>
      <c r="Z93" s="160"/>
      <c r="AA93" s="160"/>
      <c r="AB93" s="160"/>
      <c r="AC93" s="5"/>
      <c r="AD93" s="160"/>
      <c r="AE93" s="160"/>
      <c r="AF93" s="160"/>
      <c r="AG93" s="160"/>
      <c r="AH93" s="160"/>
      <c r="AI93" s="5"/>
      <c r="AJ93" s="5"/>
      <c r="AK93" s="5"/>
      <c r="AL93" s="5"/>
      <c r="AM93" s="7"/>
    </row>
    <row r="94" spans="1:39" s="1" customFormat="1" ht="20.100000000000001" customHeight="1" thickBot="1" x14ac:dyDescent="0.3">
      <c r="A94" s="9"/>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11"/>
    </row>
    <row r="95" spans="1:39" s="1" customFormat="1" ht="20.100000000000001" customHeight="1" x14ac:dyDescent="0.25">
      <c r="A95" s="137" t="s">
        <v>196</v>
      </c>
      <c r="B95" s="138"/>
      <c r="C95" s="138"/>
      <c r="D95" s="138"/>
      <c r="E95" s="138"/>
      <c r="F95" s="138"/>
      <c r="G95" s="138"/>
      <c r="H95" s="138"/>
      <c r="I95" s="138"/>
      <c r="J95" s="138"/>
      <c r="K95" s="138"/>
      <c r="L95" s="138"/>
      <c r="M95" s="138"/>
      <c r="N95" s="138"/>
      <c r="O95" s="138"/>
      <c r="P95" s="138"/>
      <c r="Q95" s="138"/>
      <c r="R95" s="138"/>
      <c r="S95" s="138"/>
      <c r="T95" s="138"/>
      <c r="U95" s="138"/>
      <c r="V95" s="138"/>
      <c r="W95" s="138"/>
      <c r="X95" s="138"/>
      <c r="Y95" s="138"/>
      <c r="Z95" s="138"/>
      <c r="AA95" s="138"/>
      <c r="AB95" s="138"/>
      <c r="AC95" s="138"/>
      <c r="AD95" s="138"/>
      <c r="AE95" s="138"/>
      <c r="AF95" s="138"/>
      <c r="AG95" s="138"/>
      <c r="AH95" s="138"/>
      <c r="AI95" s="138"/>
      <c r="AJ95" s="138"/>
      <c r="AK95" s="138"/>
      <c r="AL95" s="138"/>
      <c r="AM95" s="139"/>
    </row>
    <row r="96" spans="1:39" s="1" customFormat="1" ht="20.100000000000001" customHeight="1" x14ac:dyDescent="0.25">
      <c r="A96" s="4"/>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7"/>
    </row>
    <row r="97" spans="1:39" s="1" customFormat="1" ht="20.100000000000001" customHeight="1" x14ac:dyDescent="0.25">
      <c r="A97" s="4"/>
      <c r="B97" s="160" t="s">
        <v>197</v>
      </c>
      <c r="C97" s="160"/>
      <c r="D97" s="160"/>
      <c r="E97" s="160"/>
      <c r="F97" s="160"/>
      <c r="G97" s="160"/>
      <c r="H97" s="160"/>
      <c r="I97" s="160"/>
      <c r="J97" s="160"/>
      <c r="K97" s="5"/>
      <c r="L97" s="8"/>
      <c r="M97" s="15" t="s">
        <v>67</v>
      </c>
      <c r="Q97" s="8"/>
      <c r="R97" s="15" t="s">
        <v>7</v>
      </c>
      <c r="T97" s="29"/>
      <c r="U97" s="29"/>
      <c r="V97" s="29"/>
      <c r="W97" s="8"/>
      <c r="X97" s="5" t="s">
        <v>194</v>
      </c>
      <c r="Y97" s="29"/>
      <c r="Z97" s="29"/>
      <c r="AA97" s="29"/>
      <c r="AB97" s="5"/>
      <c r="AC97" s="8"/>
      <c r="AD97" s="5" t="s">
        <v>198</v>
      </c>
      <c r="AE97" s="5"/>
      <c r="AF97" s="5"/>
      <c r="AG97" s="5"/>
      <c r="AH97" s="5"/>
      <c r="AI97" s="5"/>
      <c r="AJ97" s="5"/>
      <c r="AK97" s="5"/>
      <c r="AL97" s="5"/>
      <c r="AM97" s="7"/>
    </row>
    <row r="98" spans="1:39" s="1" customFormat="1" ht="20.100000000000001" customHeight="1" x14ac:dyDescent="0.25">
      <c r="A98" s="4"/>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7"/>
    </row>
    <row r="99" spans="1:39" s="1" customFormat="1" ht="20.100000000000001" customHeight="1" x14ac:dyDescent="0.25">
      <c r="A99" s="4"/>
      <c r="B99" s="160"/>
      <c r="C99" s="160"/>
      <c r="D99" s="160"/>
      <c r="E99" s="160"/>
      <c r="F99" s="160"/>
      <c r="G99" s="160"/>
      <c r="H99" s="160"/>
      <c r="I99" s="160"/>
      <c r="J99" s="160"/>
      <c r="K99" s="5"/>
      <c r="L99" s="8"/>
      <c r="M99" s="15" t="s">
        <v>9</v>
      </c>
      <c r="Q99" s="8"/>
      <c r="R99" s="15" t="s">
        <v>199</v>
      </c>
      <c r="T99" s="29"/>
      <c r="U99" s="29"/>
      <c r="V99" s="29"/>
      <c r="W99" s="8"/>
      <c r="X99" s="15" t="s">
        <v>11</v>
      </c>
      <c r="Y99" s="29"/>
      <c r="Z99" s="29"/>
      <c r="AA99" s="29"/>
      <c r="AB99" s="5"/>
      <c r="AC99" s="8"/>
      <c r="AD99" s="1" t="s">
        <v>195</v>
      </c>
      <c r="AE99" s="5"/>
      <c r="AF99" s="5"/>
      <c r="AG99" s="5"/>
      <c r="AH99" s="5"/>
      <c r="AI99" s="5"/>
      <c r="AJ99" s="5"/>
      <c r="AK99" s="5"/>
      <c r="AL99" s="5"/>
      <c r="AM99" s="7"/>
    </row>
    <row r="100" spans="1:39" s="1" customFormat="1" ht="20.100000000000001" customHeight="1" x14ac:dyDescent="0.25">
      <c r="A100" s="4"/>
      <c r="B100" s="160"/>
      <c r="C100" s="160"/>
      <c r="D100" s="160"/>
      <c r="E100" s="160"/>
      <c r="F100" s="160"/>
      <c r="G100" s="160"/>
      <c r="H100" s="160"/>
      <c r="I100" s="160"/>
      <c r="J100" s="160"/>
      <c r="K100" s="5"/>
      <c r="P100" s="5"/>
      <c r="R100" s="15"/>
      <c r="S100" s="5"/>
      <c r="T100" s="5"/>
      <c r="U100" s="5"/>
      <c r="V100" s="5"/>
      <c r="X100" s="15"/>
      <c r="Y100" s="5"/>
      <c r="Z100" s="5"/>
      <c r="AA100" s="5"/>
      <c r="AB100" s="5"/>
      <c r="AC100" s="5"/>
      <c r="AE100" s="5"/>
      <c r="AF100" s="5"/>
      <c r="AG100" s="5"/>
      <c r="AH100" s="5"/>
      <c r="AI100" s="5"/>
      <c r="AJ100" s="5"/>
      <c r="AK100" s="5"/>
      <c r="AL100" s="5"/>
      <c r="AM100" s="7"/>
    </row>
    <row r="101" spans="1:39" s="1" customFormat="1" ht="20.100000000000001" customHeight="1" x14ac:dyDescent="0.25">
      <c r="A101" s="4"/>
      <c r="B101" s="160"/>
      <c r="C101" s="160"/>
      <c r="D101" s="160"/>
      <c r="E101" s="160"/>
      <c r="F101" s="160"/>
      <c r="G101" s="160"/>
      <c r="H101" s="160"/>
      <c r="I101" s="160"/>
      <c r="J101" s="160"/>
      <c r="K101" s="5"/>
      <c r="L101" s="8"/>
      <c r="M101" s="15" t="s">
        <v>12</v>
      </c>
      <c r="Q101" s="8"/>
      <c r="R101" s="15" t="s">
        <v>10</v>
      </c>
      <c r="T101" s="29"/>
      <c r="U101" s="29"/>
      <c r="V101" s="29"/>
      <c r="W101" s="8"/>
      <c r="X101" s="15" t="s">
        <v>13</v>
      </c>
      <c r="Y101" s="29"/>
      <c r="Z101" s="29"/>
      <c r="AA101" s="29"/>
      <c r="AB101" s="5"/>
      <c r="AC101" s="8"/>
      <c r="AD101" s="1" t="s">
        <v>200</v>
      </c>
      <c r="AE101" s="5"/>
      <c r="AF101" s="5"/>
      <c r="AG101" s="5"/>
      <c r="AH101" s="5"/>
      <c r="AI101" s="5"/>
      <c r="AJ101" s="5"/>
      <c r="AK101" s="5"/>
      <c r="AL101" s="5"/>
      <c r="AM101" s="7"/>
    </row>
    <row r="102" spans="1:39" s="1" customFormat="1" ht="20.100000000000001" customHeight="1" x14ac:dyDescent="0.25">
      <c r="A102" s="4"/>
      <c r="B102" s="160"/>
      <c r="C102" s="160"/>
      <c r="D102" s="160"/>
      <c r="E102" s="160"/>
      <c r="F102" s="160"/>
      <c r="G102" s="160"/>
      <c r="H102" s="160"/>
      <c r="I102" s="160"/>
      <c r="J102" s="160"/>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7"/>
    </row>
    <row r="103" spans="1:39" s="1" customFormat="1" ht="20.100000000000001" customHeight="1" x14ac:dyDescent="0.25">
      <c r="A103" s="4"/>
      <c r="B103" s="160"/>
      <c r="C103" s="160"/>
      <c r="D103" s="160"/>
      <c r="E103" s="160"/>
      <c r="F103" s="160"/>
      <c r="G103" s="160"/>
      <c r="H103" s="160"/>
      <c r="I103" s="160"/>
      <c r="J103" s="160"/>
      <c r="K103" s="5"/>
      <c r="L103" s="8"/>
      <c r="M103" s="15" t="s">
        <v>201</v>
      </c>
      <c r="R103" s="15"/>
      <c r="T103" s="29"/>
      <c r="U103" s="29"/>
      <c r="V103" s="29"/>
      <c r="W103" s="8"/>
      <c r="X103" s="15" t="s">
        <v>202</v>
      </c>
      <c r="Y103" s="29"/>
      <c r="Z103" s="29"/>
      <c r="AA103" s="29"/>
      <c r="AB103" s="5"/>
      <c r="AC103" s="8"/>
      <c r="AD103" s="15" t="s">
        <v>203</v>
      </c>
      <c r="AE103" s="5"/>
      <c r="AF103" s="5"/>
      <c r="AG103" s="5"/>
      <c r="AH103" s="5"/>
      <c r="AI103" s="5"/>
      <c r="AJ103" s="5"/>
      <c r="AK103" s="5"/>
      <c r="AL103" s="5"/>
      <c r="AM103" s="7"/>
    </row>
    <row r="104" spans="1:39" s="1" customFormat="1" ht="20.100000000000001" customHeight="1" x14ac:dyDescent="0.25">
      <c r="A104" s="4"/>
      <c r="B104" s="160"/>
      <c r="C104" s="160"/>
      <c r="D104" s="160"/>
      <c r="E104" s="160"/>
      <c r="F104" s="160"/>
      <c r="G104" s="160"/>
      <c r="H104" s="160"/>
      <c r="I104" s="160"/>
      <c r="J104" s="160"/>
      <c r="K104" s="5"/>
      <c r="M104" s="15"/>
      <c r="R104" s="15"/>
      <c r="T104" s="29"/>
      <c r="U104" s="29"/>
      <c r="V104" s="29"/>
      <c r="X104" s="15"/>
      <c r="Y104" s="29"/>
      <c r="Z104" s="29"/>
      <c r="AA104" s="29"/>
      <c r="AB104" s="5"/>
      <c r="AD104" s="5"/>
      <c r="AE104" s="5"/>
      <c r="AF104" s="5"/>
      <c r="AG104" s="5"/>
      <c r="AH104" s="5"/>
      <c r="AI104" s="5"/>
      <c r="AJ104" s="5"/>
      <c r="AK104" s="5"/>
      <c r="AL104" s="5"/>
      <c r="AM104" s="7"/>
    </row>
    <row r="105" spans="1:39" s="1" customFormat="1" ht="20.100000000000001" customHeight="1" x14ac:dyDescent="0.25">
      <c r="A105" s="4"/>
      <c r="B105" s="160"/>
      <c r="C105" s="160"/>
      <c r="D105" s="160"/>
      <c r="E105" s="160"/>
      <c r="F105" s="160"/>
      <c r="G105" s="160"/>
      <c r="H105" s="160"/>
      <c r="I105" s="160"/>
      <c r="J105" s="160"/>
      <c r="K105" s="5"/>
      <c r="L105" s="8"/>
      <c r="M105" s="15" t="s">
        <v>204</v>
      </c>
      <c r="P105" s="5"/>
      <c r="R105" s="15"/>
      <c r="S105" s="5"/>
      <c r="T105" s="5"/>
      <c r="U105" s="5"/>
      <c r="V105" s="5"/>
      <c r="X105" s="15"/>
      <c r="Y105" s="5"/>
      <c r="Z105" s="5"/>
      <c r="AA105" s="5"/>
      <c r="AB105" s="5"/>
      <c r="AD105" s="15"/>
      <c r="AE105" s="5"/>
      <c r="AF105" s="5"/>
      <c r="AG105" s="5"/>
      <c r="AH105" s="5"/>
      <c r="AI105" s="5"/>
      <c r="AJ105" s="5"/>
      <c r="AK105" s="5"/>
      <c r="AL105" s="5"/>
      <c r="AM105" s="7"/>
    </row>
    <row r="106" spans="1:39" s="1" customFormat="1" ht="20.100000000000001" customHeight="1" thickBot="1" x14ac:dyDescent="0.3">
      <c r="A106" s="9"/>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11"/>
    </row>
    <row r="107" spans="1:39" s="1" customFormat="1" ht="20.100000000000001" customHeight="1" x14ac:dyDescent="0.25">
      <c r="A107" s="137" t="s">
        <v>226</v>
      </c>
      <c r="B107" s="138"/>
      <c r="C107" s="138"/>
      <c r="D107" s="138"/>
      <c r="E107" s="138"/>
      <c r="F107" s="138"/>
      <c r="G107" s="138"/>
      <c r="H107" s="138"/>
      <c r="I107" s="138"/>
      <c r="J107" s="138"/>
      <c r="K107" s="138"/>
      <c r="L107" s="138"/>
      <c r="M107" s="138"/>
      <c r="N107" s="138"/>
      <c r="O107" s="138"/>
      <c r="P107" s="138"/>
      <c r="Q107" s="138"/>
      <c r="R107" s="138"/>
      <c r="S107" s="138"/>
      <c r="T107" s="138"/>
      <c r="U107" s="138"/>
      <c r="V107" s="138"/>
      <c r="W107" s="138"/>
      <c r="X107" s="138"/>
      <c r="Y107" s="138"/>
      <c r="Z107" s="138"/>
      <c r="AA107" s="138"/>
      <c r="AB107" s="138"/>
      <c r="AC107" s="138"/>
      <c r="AD107" s="138"/>
      <c r="AE107" s="138"/>
      <c r="AF107" s="138"/>
      <c r="AG107" s="138"/>
      <c r="AH107" s="138"/>
      <c r="AI107" s="138"/>
      <c r="AJ107" s="138"/>
      <c r="AK107" s="138"/>
      <c r="AL107" s="138"/>
      <c r="AM107" s="139"/>
    </row>
    <row r="108" spans="1:39" s="1" customFormat="1" ht="20.100000000000001" customHeight="1" x14ac:dyDescent="0.25">
      <c r="A108" s="4"/>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7"/>
    </row>
    <row r="109" spans="1:39" s="1" customFormat="1" ht="20.100000000000001" customHeight="1" x14ac:dyDescent="0.25">
      <c r="A109" s="4"/>
      <c r="B109" s="5"/>
      <c r="C109" s="25"/>
      <c r="D109" s="30" t="s">
        <v>205</v>
      </c>
      <c r="E109" s="13"/>
      <c r="F109" s="13"/>
      <c r="G109" s="13"/>
      <c r="H109" s="25"/>
      <c r="I109" s="15" t="s">
        <v>206</v>
      </c>
      <c r="J109" s="13"/>
      <c r="K109" s="13"/>
      <c r="L109" s="13"/>
      <c r="M109" s="13"/>
      <c r="N109" s="13"/>
      <c r="O109" s="13"/>
      <c r="P109" s="31"/>
      <c r="Q109" s="15" t="s">
        <v>207</v>
      </c>
      <c r="R109" s="13"/>
      <c r="S109" s="15"/>
      <c r="T109" s="15"/>
      <c r="U109" s="15"/>
      <c r="V109" s="15"/>
      <c r="W109" s="5"/>
      <c r="X109" s="5"/>
      <c r="Y109" s="5"/>
      <c r="Z109" s="5"/>
      <c r="AA109" s="5"/>
      <c r="AB109" s="5"/>
      <c r="AC109" s="5"/>
      <c r="AD109" s="5"/>
      <c r="AE109" s="5"/>
      <c r="AF109" s="5"/>
      <c r="AG109" s="5"/>
      <c r="AH109" s="5"/>
      <c r="AI109" s="5"/>
      <c r="AJ109" s="5"/>
      <c r="AK109" s="5"/>
      <c r="AL109" s="5"/>
      <c r="AM109" s="7"/>
    </row>
    <row r="110" spans="1:39" s="1" customFormat="1" ht="20.100000000000001" customHeight="1" x14ac:dyDescent="0.25">
      <c r="A110" s="4"/>
      <c r="B110" s="5"/>
      <c r="C110" s="29"/>
      <c r="D110" s="13"/>
      <c r="E110" s="13"/>
      <c r="F110" s="13"/>
      <c r="G110" s="13"/>
      <c r="H110" s="13"/>
      <c r="I110" s="13"/>
      <c r="J110" s="13"/>
      <c r="K110" s="13"/>
      <c r="L110" s="13"/>
      <c r="M110" s="13"/>
      <c r="N110" s="13"/>
      <c r="O110" s="13"/>
      <c r="P110" s="13"/>
      <c r="Q110" s="13"/>
      <c r="R110" s="13"/>
      <c r="S110" s="15"/>
      <c r="T110" s="15"/>
      <c r="U110" s="15"/>
      <c r="V110" s="15"/>
      <c r="W110" s="5"/>
      <c r="X110" s="5"/>
      <c r="Y110" s="5"/>
      <c r="Z110" s="5"/>
      <c r="AA110" s="5"/>
      <c r="AB110" s="5"/>
      <c r="AC110" s="5"/>
      <c r="AD110" s="5"/>
      <c r="AE110" s="5"/>
      <c r="AF110" s="5"/>
      <c r="AG110" s="5"/>
      <c r="AH110" s="5"/>
      <c r="AI110" s="5"/>
      <c r="AJ110" s="5"/>
      <c r="AK110" s="5"/>
      <c r="AL110" s="5"/>
      <c r="AM110" s="7"/>
    </row>
    <row r="111" spans="1:39" s="1" customFormat="1" ht="20.100000000000001" customHeight="1" x14ac:dyDescent="0.25">
      <c r="A111" s="4"/>
      <c r="B111" s="5"/>
      <c r="C111" s="8"/>
      <c r="D111" s="15" t="s">
        <v>208</v>
      </c>
      <c r="I111" s="15"/>
      <c r="J111" s="15"/>
      <c r="K111" s="15"/>
      <c r="L111" s="15"/>
      <c r="P111" s="8"/>
      <c r="Q111" s="15" t="s">
        <v>2</v>
      </c>
      <c r="R111" s="15"/>
      <c r="T111" s="15"/>
      <c r="U111" s="5"/>
      <c r="V111" s="5"/>
      <c r="W111" s="5"/>
      <c r="X111" s="5"/>
      <c r="Y111" s="5"/>
      <c r="Z111" s="5"/>
      <c r="AA111" s="5"/>
      <c r="AB111" s="5"/>
      <c r="AC111" s="5"/>
      <c r="AD111" s="5"/>
      <c r="AE111" s="5"/>
      <c r="AF111" s="5"/>
      <c r="AG111" s="5"/>
      <c r="AH111" s="5"/>
      <c r="AI111" s="5"/>
      <c r="AJ111" s="5"/>
      <c r="AK111" s="5"/>
      <c r="AL111" s="5"/>
      <c r="AM111" s="7"/>
    </row>
    <row r="112" spans="1:39" s="1" customFormat="1" ht="20.100000000000001" customHeight="1" x14ac:dyDescent="0.25">
      <c r="A112" s="4"/>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7"/>
    </row>
    <row r="113" spans="1:39" s="1" customFormat="1" ht="20.100000000000001" customHeight="1" x14ac:dyDescent="0.25">
      <c r="A113" s="4"/>
      <c r="B113" s="5"/>
      <c r="C113" s="8"/>
      <c r="D113" s="15" t="s">
        <v>209</v>
      </c>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7"/>
    </row>
    <row r="114" spans="1:39" s="1" customFormat="1" ht="20.100000000000001" customHeight="1" thickBot="1" x14ac:dyDescent="0.3">
      <c r="A114" s="9"/>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11"/>
    </row>
    <row r="115" spans="1:39" s="1" customFormat="1" ht="20.100000000000001" customHeight="1" x14ac:dyDescent="0.25">
      <c r="A115" s="137" t="s">
        <v>304</v>
      </c>
      <c r="B115" s="138"/>
      <c r="C115" s="138"/>
      <c r="D115" s="138"/>
      <c r="E115" s="138"/>
      <c r="F115" s="138"/>
      <c r="G115" s="138"/>
      <c r="H115" s="138"/>
      <c r="I115" s="138"/>
      <c r="J115" s="138"/>
      <c r="K115" s="138"/>
      <c r="L115" s="138"/>
      <c r="M115" s="138"/>
      <c r="N115" s="138"/>
      <c r="O115" s="138"/>
      <c r="P115" s="138"/>
      <c r="Q115" s="138"/>
      <c r="R115" s="138"/>
      <c r="S115" s="138"/>
      <c r="T115" s="138"/>
      <c r="U115" s="138"/>
      <c r="V115" s="138"/>
      <c r="W115" s="138"/>
      <c r="X115" s="138"/>
      <c r="Y115" s="138"/>
      <c r="Z115" s="138"/>
      <c r="AA115" s="138"/>
      <c r="AB115" s="138"/>
      <c r="AC115" s="138"/>
      <c r="AD115" s="138"/>
      <c r="AE115" s="138"/>
      <c r="AF115" s="138"/>
      <c r="AG115" s="138"/>
      <c r="AH115" s="138"/>
      <c r="AI115" s="138"/>
      <c r="AJ115" s="138"/>
      <c r="AK115" s="138"/>
      <c r="AL115" s="138"/>
      <c r="AM115" s="139"/>
    </row>
    <row r="116" spans="1:39" s="1" customFormat="1" ht="20.100000000000001" customHeight="1" x14ac:dyDescent="0.25">
      <c r="A116" s="4"/>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7"/>
    </row>
    <row r="117" spans="1:39" s="1" customFormat="1" ht="20.100000000000001" customHeight="1" x14ac:dyDescent="0.25">
      <c r="A117" s="4"/>
      <c r="B117" s="5"/>
      <c r="C117" s="25"/>
      <c r="D117" s="30" t="s">
        <v>205</v>
      </c>
      <c r="E117" s="13"/>
      <c r="F117" s="13"/>
      <c r="G117" s="13"/>
      <c r="H117" s="25"/>
      <c r="I117" s="15" t="s">
        <v>210</v>
      </c>
      <c r="J117" s="13"/>
      <c r="K117" s="13"/>
      <c r="L117" s="13"/>
      <c r="M117" s="13"/>
      <c r="N117" s="13"/>
      <c r="O117" s="13"/>
      <c r="P117" s="31"/>
      <c r="Q117" s="15" t="s">
        <v>211</v>
      </c>
      <c r="R117" s="13"/>
      <c r="S117" s="15"/>
      <c r="T117" s="15"/>
      <c r="U117" s="15"/>
      <c r="V117" s="15"/>
      <c r="W117" s="8"/>
      <c r="X117" s="15" t="s">
        <v>212</v>
      </c>
      <c r="Y117" s="5"/>
      <c r="Z117" s="5"/>
      <c r="AA117" s="5"/>
      <c r="AB117" s="5"/>
      <c r="AC117" s="8"/>
      <c r="AD117" s="15" t="s">
        <v>213</v>
      </c>
      <c r="AE117" s="5"/>
      <c r="AF117" s="5"/>
      <c r="AG117" s="5"/>
      <c r="AH117" s="5"/>
      <c r="AI117" s="5"/>
      <c r="AJ117" s="5"/>
      <c r="AK117" s="5"/>
      <c r="AL117" s="5"/>
      <c r="AM117" s="7"/>
    </row>
    <row r="118" spans="1:39" s="1" customFormat="1" ht="20.100000000000001" customHeight="1" x14ac:dyDescent="0.25">
      <c r="A118" s="4"/>
      <c r="B118" s="5"/>
      <c r="C118" s="29"/>
      <c r="D118" s="13"/>
      <c r="E118" s="13"/>
      <c r="F118" s="13"/>
      <c r="G118" s="13"/>
      <c r="H118" s="13"/>
      <c r="I118" s="13"/>
      <c r="J118" s="13"/>
      <c r="K118" s="13"/>
      <c r="L118" s="13"/>
      <c r="M118" s="13"/>
      <c r="N118" s="13"/>
      <c r="O118" s="13"/>
      <c r="P118" s="13"/>
      <c r="Q118" s="13"/>
      <c r="R118" s="13"/>
      <c r="S118" s="15"/>
      <c r="T118" s="15"/>
      <c r="U118" s="15"/>
      <c r="V118" s="15"/>
      <c r="W118" s="5"/>
      <c r="X118" s="5"/>
      <c r="Y118" s="5"/>
      <c r="Z118" s="5"/>
      <c r="AA118" s="5"/>
      <c r="AB118" s="5"/>
      <c r="AC118" s="5"/>
      <c r="AD118" s="5"/>
      <c r="AE118" s="5"/>
      <c r="AF118" s="5"/>
      <c r="AG118" s="5"/>
      <c r="AH118" s="5"/>
      <c r="AI118" s="5"/>
      <c r="AJ118" s="5"/>
      <c r="AK118" s="5"/>
      <c r="AL118" s="5"/>
      <c r="AM118" s="7"/>
    </row>
    <row r="119" spans="1:39" s="1" customFormat="1" ht="20.100000000000001" customHeight="1" x14ac:dyDescent="0.25">
      <c r="A119" s="4"/>
      <c r="B119" s="5"/>
      <c r="C119" s="8"/>
      <c r="D119" s="15" t="s">
        <v>214</v>
      </c>
      <c r="H119" s="8"/>
      <c r="I119" s="15" t="s">
        <v>209</v>
      </c>
      <c r="J119" s="15"/>
      <c r="K119" s="15"/>
      <c r="L119" s="15"/>
      <c r="P119" s="5"/>
      <c r="Q119" s="5"/>
      <c r="R119" s="5"/>
      <c r="T119" s="15"/>
      <c r="U119" s="5"/>
      <c r="V119" s="5"/>
      <c r="W119" s="5"/>
      <c r="X119" s="5"/>
      <c r="Y119" s="5"/>
      <c r="Z119" s="5"/>
      <c r="AA119" s="5"/>
      <c r="AB119" s="5"/>
      <c r="AC119" s="5"/>
      <c r="AD119" s="5"/>
      <c r="AE119" s="5"/>
      <c r="AF119" s="5"/>
      <c r="AG119" s="5"/>
      <c r="AH119" s="5"/>
      <c r="AI119" s="5"/>
      <c r="AJ119" s="5"/>
      <c r="AK119" s="5"/>
      <c r="AL119" s="5"/>
      <c r="AM119" s="7"/>
    </row>
    <row r="120" spans="1:39" s="1" customFormat="1" ht="20.100000000000001" customHeight="1" thickBot="1" x14ac:dyDescent="0.3">
      <c r="A120" s="9"/>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11"/>
    </row>
    <row r="121" spans="1:39" s="1" customFormat="1" ht="20.100000000000001" customHeight="1" x14ac:dyDescent="0.25">
      <c r="A121" s="137" t="s">
        <v>238</v>
      </c>
      <c r="B121" s="138"/>
      <c r="C121" s="138"/>
      <c r="D121" s="138"/>
      <c r="E121" s="138"/>
      <c r="F121" s="138"/>
      <c r="G121" s="138"/>
      <c r="H121" s="138"/>
      <c r="I121" s="138"/>
      <c r="J121" s="138"/>
      <c r="K121" s="138"/>
      <c r="L121" s="138"/>
      <c r="M121" s="138"/>
      <c r="N121" s="138"/>
      <c r="O121" s="138"/>
      <c r="P121" s="138"/>
      <c r="Q121" s="138"/>
      <c r="R121" s="138"/>
      <c r="S121" s="138"/>
      <c r="T121" s="138"/>
      <c r="U121" s="138"/>
      <c r="V121" s="138"/>
      <c r="W121" s="138"/>
      <c r="X121" s="138"/>
      <c r="Y121" s="138"/>
      <c r="Z121" s="138"/>
      <c r="AA121" s="138"/>
      <c r="AB121" s="138"/>
      <c r="AC121" s="138"/>
      <c r="AD121" s="138"/>
      <c r="AE121" s="138"/>
      <c r="AF121" s="138"/>
      <c r="AG121" s="138"/>
      <c r="AH121" s="138"/>
      <c r="AI121" s="138"/>
      <c r="AJ121" s="138"/>
      <c r="AK121" s="138"/>
      <c r="AL121" s="138"/>
      <c r="AM121" s="139"/>
    </row>
    <row r="122" spans="1:39" s="1" customFormat="1" ht="20.100000000000001" customHeight="1" x14ac:dyDescent="0.25">
      <c r="A122" s="4"/>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7"/>
    </row>
    <row r="123" spans="1:39" s="1" customFormat="1" ht="20.100000000000001" customHeight="1" x14ac:dyDescent="0.25">
      <c r="A123" s="4"/>
      <c r="B123" s="72" t="s">
        <v>215</v>
      </c>
      <c r="C123" s="72"/>
      <c r="D123" s="72"/>
      <c r="E123" s="72"/>
      <c r="F123" s="72"/>
      <c r="G123" s="72"/>
      <c r="H123" s="72"/>
      <c r="I123" s="72"/>
      <c r="J123" s="72"/>
      <c r="K123" s="72"/>
      <c r="L123" s="72"/>
      <c r="M123" s="72"/>
      <c r="N123" s="72"/>
      <c r="O123" s="72"/>
      <c r="P123" s="72"/>
      <c r="Q123" s="72"/>
      <c r="R123" s="72"/>
      <c r="S123" s="72"/>
      <c r="T123" s="72"/>
      <c r="U123" s="72"/>
      <c r="V123" s="72"/>
      <c r="W123" s="72"/>
      <c r="X123" s="72"/>
      <c r="Y123" s="72"/>
      <c r="Z123" s="72"/>
      <c r="AA123" s="72"/>
      <c r="AB123" s="72"/>
      <c r="AC123" s="72"/>
      <c r="AD123" s="72"/>
      <c r="AE123" s="72"/>
      <c r="AF123" s="5"/>
      <c r="AG123" s="25"/>
      <c r="AH123" s="15" t="s">
        <v>216</v>
      </c>
      <c r="AI123" s="5"/>
      <c r="AJ123" s="25"/>
      <c r="AK123" s="15" t="s">
        <v>217</v>
      </c>
      <c r="AL123" s="5"/>
      <c r="AM123" s="7"/>
    </row>
    <row r="124" spans="1:39" s="1" customFormat="1" ht="20.100000000000001" customHeight="1" x14ac:dyDescent="0.25">
      <c r="A124" s="4"/>
      <c r="B124" s="29"/>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Z124" s="29"/>
      <c r="AA124" s="29"/>
      <c r="AB124" s="29"/>
      <c r="AC124" s="5"/>
      <c r="AD124" s="5"/>
      <c r="AE124" s="5"/>
      <c r="AF124" s="5"/>
      <c r="AG124" s="29"/>
      <c r="AH124" s="29"/>
      <c r="AI124" s="5"/>
      <c r="AJ124" s="29"/>
      <c r="AK124" s="29"/>
      <c r="AL124" s="5"/>
      <c r="AM124" s="7"/>
    </row>
    <row r="125" spans="1:39" s="5" customFormat="1" ht="20.100000000000001" customHeight="1" x14ac:dyDescent="0.25">
      <c r="A125" s="4"/>
      <c r="B125" s="161" t="s">
        <v>218</v>
      </c>
      <c r="C125" s="161"/>
      <c r="D125" s="161"/>
      <c r="E125" s="161"/>
      <c r="F125" s="161"/>
      <c r="G125" s="161"/>
      <c r="H125" s="161"/>
      <c r="I125" s="161"/>
      <c r="J125" s="161"/>
      <c r="K125" s="161"/>
      <c r="L125" s="161"/>
      <c r="M125" s="161"/>
      <c r="N125" s="161"/>
      <c r="O125" s="161"/>
      <c r="P125" s="161"/>
      <c r="Q125" s="161"/>
      <c r="R125" s="161"/>
      <c r="S125" s="161"/>
      <c r="T125" s="161"/>
      <c r="U125" s="161"/>
      <c r="V125" s="161"/>
      <c r="W125" s="161"/>
      <c r="X125" s="161"/>
      <c r="Y125" s="161"/>
      <c r="Z125" s="161"/>
      <c r="AA125" s="161"/>
      <c r="AB125" s="161"/>
      <c r="AG125" s="25"/>
      <c r="AH125" s="15" t="s">
        <v>216</v>
      </c>
      <c r="AJ125" s="25"/>
      <c r="AK125" s="15" t="s">
        <v>217</v>
      </c>
      <c r="AM125" s="7"/>
    </row>
    <row r="126" spans="1:39" s="5" customFormat="1" ht="20.100000000000001" customHeight="1" x14ac:dyDescent="0.25">
      <c r="A126" s="4"/>
      <c r="B126" s="161"/>
      <c r="C126" s="161"/>
      <c r="D126" s="161"/>
      <c r="E126" s="161"/>
      <c r="F126" s="15"/>
      <c r="G126" s="29"/>
      <c r="H126" s="29"/>
      <c r="I126" s="29"/>
      <c r="J126" s="29"/>
      <c r="K126" s="29"/>
      <c r="L126" s="29"/>
      <c r="M126" s="29"/>
      <c r="N126" s="29"/>
      <c r="O126" s="29"/>
      <c r="P126" s="29"/>
      <c r="Q126" s="29"/>
      <c r="R126" s="29"/>
      <c r="S126" s="29"/>
      <c r="T126" s="29"/>
      <c r="U126" s="29"/>
      <c r="V126" s="29"/>
      <c r="W126" s="29"/>
      <c r="X126" s="29"/>
      <c r="Y126" s="29"/>
      <c r="Z126" s="29"/>
      <c r="AA126" s="29"/>
      <c r="AB126" s="29"/>
      <c r="AG126" s="29"/>
      <c r="AH126" s="29"/>
      <c r="AJ126" s="29"/>
      <c r="AK126" s="29"/>
      <c r="AM126" s="7"/>
    </row>
    <row r="127" spans="1:39" s="5" customFormat="1" ht="20.100000000000001" customHeight="1" x14ac:dyDescent="0.25">
      <c r="A127" s="4"/>
      <c r="B127" s="161" t="s">
        <v>219</v>
      </c>
      <c r="C127" s="161"/>
      <c r="D127" s="161"/>
      <c r="E127" s="161"/>
      <c r="F127" s="161"/>
      <c r="G127" s="161"/>
      <c r="H127" s="161"/>
      <c r="I127" s="161"/>
      <c r="J127" s="161"/>
      <c r="K127" s="161"/>
      <c r="L127" s="161"/>
      <c r="M127" s="161"/>
      <c r="N127" s="161"/>
      <c r="O127" s="161"/>
      <c r="P127" s="161"/>
      <c r="Q127" s="161"/>
      <c r="R127" s="161"/>
      <c r="S127" s="161"/>
      <c r="T127" s="161"/>
      <c r="U127" s="161"/>
      <c r="V127" s="161"/>
      <c r="W127" s="161"/>
      <c r="X127" s="161"/>
      <c r="Y127" s="161"/>
      <c r="Z127" s="161"/>
      <c r="AA127" s="161"/>
      <c r="AB127" s="161"/>
      <c r="AG127" s="25"/>
      <c r="AH127" s="15" t="s">
        <v>216</v>
      </c>
      <c r="AJ127" s="25"/>
      <c r="AK127" s="15" t="s">
        <v>217</v>
      </c>
      <c r="AM127" s="7"/>
    </row>
    <row r="128" spans="1:39" s="5" customFormat="1" ht="20.100000000000001" customHeight="1" x14ac:dyDescent="0.25">
      <c r="A128" s="4"/>
      <c r="B128" s="161"/>
      <c r="C128" s="161"/>
      <c r="D128" s="161"/>
      <c r="E128" s="161"/>
      <c r="F128" s="15"/>
      <c r="G128" s="29"/>
      <c r="H128" s="29"/>
      <c r="I128" s="29"/>
      <c r="J128" s="29"/>
      <c r="K128" s="29"/>
      <c r="L128" s="29"/>
      <c r="M128" s="29"/>
      <c r="N128" s="29"/>
      <c r="O128" s="29"/>
      <c r="P128" s="29"/>
      <c r="Q128" s="29"/>
      <c r="R128" s="29"/>
      <c r="S128" s="29"/>
      <c r="T128" s="29"/>
      <c r="U128" s="29"/>
      <c r="V128" s="29"/>
      <c r="W128" s="29"/>
      <c r="X128" s="29"/>
      <c r="Y128" s="29"/>
      <c r="Z128" s="29"/>
      <c r="AA128" s="29"/>
      <c r="AB128" s="29"/>
      <c r="AG128" s="29"/>
      <c r="AH128" s="29"/>
      <c r="AJ128" s="29"/>
      <c r="AK128" s="29"/>
      <c r="AM128" s="7"/>
    </row>
    <row r="129" spans="1:39" s="5" customFormat="1" ht="20.100000000000001" customHeight="1" x14ac:dyDescent="0.25">
      <c r="A129" s="4"/>
      <c r="B129" s="161" t="s">
        <v>220</v>
      </c>
      <c r="C129" s="161"/>
      <c r="D129" s="161"/>
      <c r="E129" s="161"/>
      <c r="F129" s="161"/>
      <c r="G129" s="161"/>
      <c r="H129" s="161"/>
      <c r="I129" s="161"/>
      <c r="J129" s="161"/>
      <c r="K129" s="161"/>
      <c r="L129" s="161"/>
      <c r="M129" s="161"/>
      <c r="N129" s="161"/>
      <c r="O129" s="161"/>
      <c r="P129" s="161"/>
      <c r="Q129" s="161"/>
      <c r="R129" s="161"/>
      <c r="S129" s="161"/>
      <c r="T129" s="161"/>
      <c r="U129" s="161"/>
      <c r="V129" s="161"/>
      <c r="W129" s="161"/>
      <c r="X129" s="161"/>
      <c r="Y129" s="161"/>
      <c r="Z129" s="161"/>
      <c r="AA129" s="161"/>
      <c r="AB129" s="161"/>
      <c r="AG129" s="25"/>
      <c r="AH129" s="15" t="s">
        <v>216</v>
      </c>
      <c r="AJ129" s="25"/>
      <c r="AK129" s="15" t="s">
        <v>217</v>
      </c>
      <c r="AM129" s="7"/>
    </row>
    <row r="130" spans="1:39" s="5" customFormat="1" ht="20.100000000000001" customHeight="1" x14ac:dyDescent="0.25">
      <c r="A130" s="4"/>
      <c r="B130" s="161"/>
      <c r="C130" s="161"/>
      <c r="D130" s="161"/>
      <c r="E130" s="161"/>
      <c r="F130" s="15"/>
      <c r="G130" s="29"/>
      <c r="H130" s="29"/>
      <c r="I130" s="29"/>
      <c r="J130" s="29"/>
      <c r="K130" s="29"/>
      <c r="L130" s="29"/>
      <c r="M130" s="29"/>
      <c r="N130" s="29"/>
      <c r="O130" s="29"/>
      <c r="P130" s="29"/>
      <c r="Q130" s="29"/>
      <c r="R130" s="29"/>
      <c r="S130" s="29"/>
      <c r="T130" s="29"/>
      <c r="U130" s="29"/>
      <c r="V130" s="29"/>
      <c r="W130" s="29"/>
      <c r="X130" s="29"/>
      <c r="Y130" s="29"/>
      <c r="Z130" s="29"/>
      <c r="AA130" s="29"/>
      <c r="AB130" s="29"/>
      <c r="AG130" s="29"/>
      <c r="AH130" s="29"/>
      <c r="AJ130" s="29"/>
      <c r="AK130" s="29"/>
      <c r="AM130" s="7"/>
    </row>
    <row r="131" spans="1:39" s="5" customFormat="1" ht="20.100000000000001" customHeight="1" x14ac:dyDescent="0.25">
      <c r="A131" s="4"/>
      <c r="B131" s="72" t="s">
        <v>221</v>
      </c>
      <c r="C131" s="72"/>
      <c r="D131" s="72"/>
      <c r="E131" s="72"/>
      <c r="F131" s="72"/>
      <c r="G131" s="72"/>
      <c r="H131" s="72"/>
      <c r="I131" s="72"/>
      <c r="J131" s="72"/>
      <c r="K131" s="72"/>
      <c r="L131" s="72"/>
      <c r="M131" s="72"/>
      <c r="N131" s="72"/>
      <c r="O131" s="72"/>
      <c r="P131" s="72"/>
      <c r="Q131" s="72"/>
      <c r="R131" s="72"/>
      <c r="S131" s="72"/>
      <c r="T131" s="72"/>
      <c r="U131" s="72"/>
      <c r="V131" s="72"/>
      <c r="W131" s="72"/>
      <c r="X131" s="72"/>
      <c r="Y131" s="72"/>
      <c r="Z131" s="72"/>
      <c r="AA131" s="72"/>
      <c r="AB131" s="72"/>
      <c r="AC131" s="72"/>
      <c r="AD131" s="72"/>
      <c r="AE131" s="72"/>
      <c r="AG131" s="25"/>
      <c r="AH131" s="15" t="s">
        <v>216</v>
      </c>
      <c r="AJ131" s="25"/>
      <c r="AK131" s="15" t="s">
        <v>217</v>
      </c>
      <c r="AM131" s="7"/>
    </row>
    <row r="132" spans="1:39" s="5" customFormat="1" ht="20.100000000000001" customHeight="1" x14ac:dyDescent="0.25">
      <c r="A132" s="4"/>
      <c r="AM132" s="7"/>
    </row>
    <row r="133" spans="1:39" s="5" customFormat="1" ht="20.100000000000001" customHeight="1" x14ac:dyDescent="0.25">
      <c r="A133" s="4"/>
      <c r="B133" s="72" t="s">
        <v>222</v>
      </c>
      <c r="C133" s="72"/>
      <c r="D133" s="72"/>
      <c r="E133" s="72"/>
      <c r="F133" s="72"/>
      <c r="G133" s="72"/>
      <c r="H133" s="72"/>
      <c r="I133" s="72"/>
      <c r="J133" s="72"/>
      <c r="K133" s="72"/>
      <c r="L133" s="72"/>
      <c r="M133" s="72"/>
      <c r="N133" s="72"/>
      <c r="O133" s="72"/>
      <c r="P133" s="72"/>
      <c r="Q133" s="72"/>
      <c r="R133" s="72"/>
      <c r="S133" s="72"/>
      <c r="T133" s="72"/>
      <c r="U133" s="72"/>
      <c r="V133" s="72"/>
      <c r="W133" s="72"/>
      <c r="X133" s="72"/>
      <c r="Y133" s="72"/>
      <c r="Z133" s="72"/>
      <c r="AA133" s="72"/>
      <c r="AB133" s="72"/>
      <c r="AC133" s="72"/>
      <c r="AD133" s="72"/>
      <c r="AE133" s="72"/>
      <c r="AM133" s="7"/>
    </row>
    <row r="134" spans="1:39" s="5" customFormat="1" ht="20.100000000000001" customHeight="1" x14ac:dyDescent="0.25">
      <c r="A134" s="4"/>
      <c r="B134" s="168"/>
      <c r="C134" s="168"/>
      <c r="D134" s="168"/>
      <c r="E134" s="168"/>
      <c r="F134" s="168"/>
      <c r="G134" s="168"/>
      <c r="H134" s="168"/>
      <c r="I134" s="168"/>
      <c r="J134" s="168"/>
      <c r="K134" s="168"/>
      <c r="L134" s="168"/>
      <c r="M134" s="168"/>
      <c r="N134" s="168"/>
      <c r="O134" s="168"/>
      <c r="P134" s="168"/>
      <c r="Q134" s="168"/>
      <c r="R134" s="168"/>
      <c r="S134" s="168"/>
      <c r="T134" s="168"/>
      <c r="U134" s="168"/>
      <c r="V134" s="168"/>
      <c r="W134" s="168"/>
      <c r="X134" s="168"/>
      <c r="Y134" s="168"/>
      <c r="Z134" s="168"/>
      <c r="AA134" s="168"/>
      <c r="AB134" s="168"/>
      <c r="AC134" s="168"/>
      <c r="AD134" s="168"/>
      <c r="AE134" s="168"/>
      <c r="AF134" s="168"/>
      <c r="AG134" s="168"/>
      <c r="AH134" s="168"/>
      <c r="AI134" s="168"/>
      <c r="AJ134" s="168"/>
      <c r="AK134" s="168"/>
      <c r="AM134" s="7"/>
    </row>
    <row r="135" spans="1:39" s="5" customFormat="1" ht="20.100000000000001" customHeight="1" x14ac:dyDescent="0.25">
      <c r="A135" s="4"/>
      <c r="B135" s="168"/>
      <c r="C135" s="168"/>
      <c r="D135" s="168"/>
      <c r="E135" s="168"/>
      <c r="F135" s="168"/>
      <c r="G135" s="168"/>
      <c r="H135" s="168"/>
      <c r="I135" s="168"/>
      <c r="J135" s="168"/>
      <c r="K135" s="168"/>
      <c r="L135" s="168"/>
      <c r="M135" s="168"/>
      <c r="N135" s="168"/>
      <c r="O135" s="168"/>
      <c r="P135" s="168"/>
      <c r="Q135" s="168"/>
      <c r="R135" s="168"/>
      <c r="S135" s="168"/>
      <c r="T135" s="168"/>
      <c r="U135" s="168"/>
      <c r="V135" s="168"/>
      <c r="W135" s="168"/>
      <c r="X135" s="168"/>
      <c r="Y135" s="168"/>
      <c r="Z135" s="168"/>
      <c r="AA135" s="168"/>
      <c r="AB135" s="168"/>
      <c r="AC135" s="168"/>
      <c r="AD135" s="168"/>
      <c r="AE135" s="168"/>
      <c r="AF135" s="168"/>
      <c r="AG135" s="168"/>
      <c r="AH135" s="168"/>
      <c r="AI135" s="168"/>
      <c r="AJ135" s="168"/>
      <c r="AK135" s="168"/>
      <c r="AM135" s="7"/>
    </row>
    <row r="136" spans="1:39" s="1" customFormat="1" ht="20.100000000000001" customHeight="1" x14ac:dyDescent="0.25">
      <c r="A136" s="4"/>
      <c r="B136" s="169"/>
      <c r="C136" s="169"/>
      <c r="D136" s="169"/>
      <c r="E136" s="169"/>
      <c r="F136" s="169"/>
      <c r="G136" s="169"/>
      <c r="H136" s="169"/>
      <c r="I136" s="169"/>
      <c r="J136" s="169"/>
      <c r="K136" s="169"/>
      <c r="L136" s="169"/>
      <c r="M136" s="169"/>
      <c r="N136" s="169"/>
      <c r="O136" s="169"/>
      <c r="P136" s="169"/>
      <c r="Q136" s="169"/>
      <c r="R136" s="169"/>
      <c r="S136" s="169"/>
      <c r="T136" s="169"/>
      <c r="U136" s="169"/>
      <c r="V136" s="169"/>
      <c r="W136" s="169"/>
      <c r="X136" s="169"/>
      <c r="Y136" s="169"/>
      <c r="Z136" s="169"/>
      <c r="AA136" s="169"/>
      <c r="AB136" s="169"/>
      <c r="AC136" s="169"/>
      <c r="AD136" s="169"/>
      <c r="AE136" s="169"/>
      <c r="AF136" s="169"/>
      <c r="AG136" s="169"/>
      <c r="AH136" s="169"/>
      <c r="AI136" s="169"/>
      <c r="AJ136" s="169"/>
      <c r="AK136" s="169"/>
      <c r="AL136" s="5"/>
      <c r="AM136" s="7"/>
    </row>
    <row r="137" spans="1:39" s="1" customFormat="1" ht="20.100000000000001" customHeight="1" thickBot="1" x14ac:dyDescent="0.3">
      <c r="A137" s="9"/>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11"/>
    </row>
    <row r="138" spans="1:39" s="1" customFormat="1" ht="20.100000000000001" customHeight="1" thickBot="1" x14ac:dyDescent="0.3">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c r="AM138" s="5"/>
    </row>
    <row r="139" spans="1:39" s="1" customFormat="1" ht="20.100000000000001" customHeight="1" thickBot="1" x14ac:dyDescent="0.3">
      <c r="A139" s="170" t="s">
        <v>223</v>
      </c>
      <c r="B139" s="171"/>
      <c r="C139" s="171"/>
      <c r="D139" s="171"/>
      <c r="E139" s="171"/>
      <c r="F139" s="171"/>
      <c r="G139" s="171"/>
      <c r="H139" s="171"/>
      <c r="I139" s="171"/>
      <c r="J139" s="171"/>
      <c r="K139" s="172"/>
      <c r="L139" s="173"/>
      <c r="M139" s="174"/>
      <c r="N139" s="174"/>
      <c r="O139" s="174"/>
      <c r="P139" s="174"/>
      <c r="Q139" s="174"/>
      <c r="R139" s="174"/>
      <c r="S139" s="174"/>
      <c r="T139" s="174"/>
      <c r="U139" s="174"/>
      <c r="V139" s="174"/>
      <c r="W139" s="174"/>
      <c r="X139" s="174"/>
      <c r="Y139" s="174"/>
      <c r="Z139" s="174"/>
      <c r="AA139" s="174"/>
      <c r="AB139" s="174"/>
      <c r="AC139" s="174"/>
      <c r="AD139" s="174"/>
      <c r="AE139" s="174"/>
      <c r="AF139" s="174"/>
      <c r="AG139" s="174"/>
      <c r="AH139" s="174"/>
      <c r="AI139" s="174"/>
      <c r="AJ139" s="174"/>
      <c r="AK139" s="174"/>
      <c r="AL139" s="174"/>
      <c r="AM139" s="175"/>
    </row>
    <row r="140" spans="1:39" s="1" customFormat="1" ht="20.100000000000001" customHeight="1" thickBot="1" x14ac:dyDescent="0.3">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5"/>
    </row>
    <row r="141" spans="1:39" s="1" customFormat="1" ht="20.100000000000001" customHeight="1" thickBot="1" x14ac:dyDescent="0.3">
      <c r="A141" s="162" t="s">
        <v>239</v>
      </c>
      <c r="B141" s="163"/>
      <c r="C141" s="163"/>
      <c r="D141" s="163"/>
      <c r="E141" s="163"/>
      <c r="F141" s="163"/>
      <c r="G141" s="163"/>
      <c r="H141" s="163"/>
      <c r="I141" s="163"/>
      <c r="J141" s="163"/>
      <c r="K141" s="163"/>
      <c r="L141" s="163"/>
      <c r="M141" s="163"/>
      <c r="N141" s="163"/>
      <c r="O141" s="163"/>
      <c r="P141" s="163"/>
      <c r="Q141" s="164"/>
      <c r="R141" s="165" t="s">
        <v>240</v>
      </c>
      <c r="S141" s="166"/>
      <c r="T141" s="166"/>
      <c r="U141" s="166"/>
      <c r="V141" s="166"/>
      <c r="W141" s="166"/>
      <c r="X141" s="166"/>
      <c r="Y141" s="166"/>
      <c r="Z141" s="166"/>
      <c r="AA141" s="166"/>
      <c r="AB141" s="166"/>
      <c r="AC141" s="166"/>
      <c r="AD141" s="166"/>
      <c r="AE141" s="166"/>
      <c r="AF141" s="166"/>
      <c r="AG141" s="166"/>
      <c r="AH141" s="166"/>
      <c r="AI141" s="166"/>
      <c r="AJ141" s="166"/>
      <c r="AK141" s="166"/>
      <c r="AL141" s="166"/>
      <c r="AM141" s="167"/>
    </row>
    <row r="143" spans="1:39" ht="20.100000000000001" customHeight="1" x14ac:dyDescent="0.25">
      <c r="A143" s="168" t="s">
        <v>317</v>
      </c>
      <c r="B143" s="168"/>
      <c r="C143" s="168"/>
      <c r="D143" s="168"/>
      <c r="E143" s="168"/>
      <c r="F143" s="168"/>
      <c r="G143" s="168"/>
      <c r="H143" s="168"/>
      <c r="I143" s="168"/>
      <c r="J143" s="168"/>
      <c r="K143" s="168"/>
      <c r="L143" s="168"/>
      <c r="M143" s="168"/>
      <c r="N143" s="168"/>
      <c r="O143" s="168"/>
      <c r="P143" s="168"/>
      <c r="Q143" s="168"/>
      <c r="R143" s="168"/>
      <c r="S143" s="168"/>
      <c r="T143" s="168"/>
      <c r="U143" s="168"/>
      <c r="V143" s="168"/>
      <c r="W143" s="168"/>
      <c r="X143" s="168"/>
      <c r="Y143" s="168"/>
      <c r="Z143" s="168"/>
      <c r="AA143" s="168"/>
      <c r="AB143" s="168"/>
      <c r="AC143" s="168"/>
      <c r="AD143" s="168"/>
      <c r="AE143" s="168"/>
      <c r="AF143" s="168"/>
      <c r="AG143" s="168"/>
      <c r="AH143" s="168"/>
      <c r="AI143" s="168"/>
      <c r="AJ143" s="168"/>
      <c r="AK143" s="168"/>
      <c r="AL143" s="168"/>
      <c r="AM143" s="168"/>
    </row>
  </sheetData>
  <mergeCells count="89">
    <mergeCell ref="A141:Q141"/>
    <mergeCell ref="R141:AM141"/>
    <mergeCell ref="A143:AM143"/>
    <mergeCell ref="B130:E130"/>
    <mergeCell ref="B131:AE131"/>
    <mergeCell ref="B133:AE133"/>
    <mergeCell ref="B134:AK136"/>
    <mergeCell ref="A139:K139"/>
    <mergeCell ref="L139:AM139"/>
    <mergeCell ref="B129:AB129"/>
    <mergeCell ref="A95:AM95"/>
    <mergeCell ref="B97:J97"/>
    <mergeCell ref="B99:J105"/>
    <mergeCell ref="A107:AM107"/>
    <mergeCell ref="A115:AM115"/>
    <mergeCell ref="A121:AM121"/>
    <mergeCell ref="B123:AE123"/>
    <mergeCell ref="B125:AB125"/>
    <mergeCell ref="B126:E126"/>
    <mergeCell ref="B127:AB127"/>
    <mergeCell ref="B128:E128"/>
    <mergeCell ref="B91:J91"/>
    <mergeCell ref="L91:P91"/>
    <mergeCell ref="T91:AB93"/>
    <mergeCell ref="AD91:AH93"/>
    <mergeCell ref="B93:J93"/>
    <mergeCell ref="L93:P93"/>
    <mergeCell ref="A79:AM79"/>
    <mergeCell ref="A85:AM85"/>
    <mergeCell ref="B87:P87"/>
    <mergeCell ref="T87:AH87"/>
    <mergeCell ref="B89:J89"/>
    <mergeCell ref="L89:P89"/>
    <mergeCell ref="T89:AB89"/>
    <mergeCell ref="AD89:AH89"/>
    <mergeCell ref="B77:J77"/>
    <mergeCell ref="B53:J53"/>
    <mergeCell ref="B55:J55"/>
    <mergeCell ref="B57:J57"/>
    <mergeCell ref="B59:J59"/>
    <mergeCell ref="B61:J61"/>
    <mergeCell ref="B63:J63"/>
    <mergeCell ref="A65:AM65"/>
    <mergeCell ref="B67:J67"/>
    <mergeCell ref="B69:J69"/>
    <mergeCell ref="A73:AM73"/>
    <mergeCell ref="B75:J75"/>
    <mergeCell ref="B35:H35"/>
    <mergeCell ref="A37:AM37"/>
    <mergeCell ref="A43:AM43"/>
    <mergeCell ref="A49:AM49"/>
    <mergeCell ref="B51:J51"/>
    <mergeCell ref="K51:O51"/>
    <mergeCell ref="Q51:W51"/>
    <mergeCell ref="X51:AA51"/>
    <mergeCell ref="AC51:AI51"/>
    <mergeCell ref="AJ51:AL51"/>
    <mergeCell ref="B27:N27"/>
    <mergeCell ref="V27:AL27"/>
    <mergeCell ref="B15:K15"/>
    <mergeCell ref="L15:AL15"/>
    <mergeCell ref="B16:K16"/>
    <mergeCell ref="L16:AL16"/>
    <mergeCell ref="A19:AM19"/>
    <mergeCell ref="B21:K21"/>
    <mergeCell ref="L21:AL21"/>
    <mergeCell ref="B22:K22"/>
    <mergeCell ref="L22:AL22"/>
    <mergeCell ref="B23:K23"/>
    <mergeCell ref="L23:AL23"/>
    <mergeCell ref="A25:AM25"/>
    <mergeCell ref="B12:K12"/>
    <mergeCell ref="L12:AL12"/>
    <mergeCell ref="B13:K13"/>
    <mergeCell ref="L13:AL13"/>
    <mergeCell ref="B14:K14"/>
    <mergeCell ref="L14:AL14"/>
    <mergeCell ref="B9:K9"/>
    <mergeCell ref="L9:AL9"/>
    <mergeCell ref="B10:K10"/>
    <mergeCell ref="L10:AL10"/>
    <mergeCell ref="B11:K11"/>
    <mergeCell ref="L11:AL11"/>
    <mergeCell ref="A1:AM1"/>
    <mergeCell ref="A2:AM2"/>
    <mergeCell ref="A4:AM4"/>
    <mergeCell ref="A6:AM6"/>
    <mergeCell ref="B8:K8"/>
    <mergeCell ref="L8:AL8"/>
  </mergeCells>
  <conditionalFormatting sqref="G128:AB128 AG128:AH128 AJ128:AK128">
    <cfRule type="expression" dxfId="1" priority="2" stopIfTrue="1">
      <formula>IF(AND(#REF!="",#REF!="SIM"),TRUE,FALSE)</formula>
    </cfRule>
  </conditionalFormatting>
  <conditionalFormatting sqref="AG124:AH124 AJ124:AK124 G126:AB126 AG126:AH126 AJ126:AK126 G130:AB130 AG130:AH130 AJ130:AK130">
    <cfRule type="expression" dxfId="0" priority="1" stopIfTrue="1">
      <formula>IF(AND(#REF!="",#REF!="NÃO"),TRUE,FALSE)</formula>
    </cfRule>
  </conditionalFormatting>
  <dataValidations count="2">
    <dataValidation type="whole" operator="greaterThanOrEqual" allowBlank="1" showInputMessage="1" showErrorMessage="1" errorTitle="ATENÇÃO" error="Campo aceita somente números." sqref="AC97 AC99 AC101 AC104" xr:uid="{6D389C24-CFB3-4B90-823D-6D4EC77B931B}">
      <formula1>0</formula1>
    </dataValidation>
    <dataValidation type="date" allowBlank="1" showInputMessage="1" showErrorMessage="1" errorTitle="ATENÇÃO" error="Este campo aceita somente datas no formato DD/MM/AAAA._x000a_Não são aceitas datas futuras e datas anteriores a 180 dias." sqref="J38 J44" xr:uid="{62EB6042-67B9-438F-9AED-8C67FE0BE4EB}">
      <formula1>TODAY()-180</formula1>
      <formula2>TODAY()+7</formula2>
    </dataValidation>
  </dataValidation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1</vt:i4>
      </vt:variant>
    </vt:vector>
  </HeadingPairs>
  <TitlesOfParts>
    <vt:vector size="3" baseType="lpstr">
      <vt:lpstr>TERRENO</vt:lpstr>
      <vt:lpstr>LAUDO DE VISTORIA</vt:lpstr>
      <vt:lpstr>TERRENO!Area_de_impressao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Samuel Jesus de Oliveira</dc:creator>
  <cp:lastModifiedBy>Samuel Jesus de Oliveira</cp:lastModifiedBy>
  <cp:lastPrinted>2025-10-23T22:45:30Z</cp:lastPrinted>
  <dcterms:created xsi:type="dcterms:W3CDTF">2024-06-02T16:00:59Z</dcterms:created>
  <dcterms:modified xsi:type="dcterms:W3CDTF">2025-10-23T23:43:28Z</dcterms:modified>
</cp:coreProperties>
</file>