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II/"/>
    </mc:Choice>
  </mc:AlternateContent>
  <xr:revisionPtr revIDLastSave="68" documentId="8_{0541E7B0-BA47-4D32-857E-0586854F1D18}" xr6:coauthVersionLast="47" xr6:coauthVersionMax="47" xr10:uidLastSave="{B8E849B4-8A92-4DC2-A540-850BE1066C6E}"/>
  <bookViews>
    <workbookView xWindow="-120" yWindow="-120" windowWidth="29040" windowHeight="15720" tabRatio="901" xr2:uid="{C3A22E73-4D52-4DA0-A647-BA53DE8F5818}"/>
  </bookViews>
  <sheets>
    <sheet name="TERRENO E BENFEITORIAS" sheetId="4" r:id="rId1"/>
    <sheet name="VANTAGEM DA COISA FEITA" sheetId="28" r:id="rId2"/>
    <sheet name="DEPRECIAÇÃO" sheetId="27" r:id="rId3"/>
    <sheet name="LAUDO DE VISTORIA" sheetId="24" r:id="rId4"/>
  </sheets>
  <definedNames>
    <definedName name="_xlnm._FilterDatabase" localSheetId="0" hidden="1">'TERRENO E BENFEITORIAS'!$B$17:$R$29</definedName>
    <definedName name="_xlnm.Print_Area" localSheetId="2">DEPRECIAÇÃO!$A$1:$J$340</definedName>
    <definedName name="_xlnm.Print_Area" localSheetId="3">'LAUDO DE VISTORIA'!$A$1:$AM$144</definedName>
    <definedName name="_xlnm.Print_Area" localSheetId="0">'TERRENO E BENFEITORIAS'!$A$1:$R$387</definedName>
    <definedName name="_xlnm.Print_Area" localSheetId="1">'VANTAGEM DA COISA FEITA'!$A$1:$R$20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8" i="4" l="1"/>
  <c r="X319" i="4" l="1"/>
  <c r="Z267" i="4"/>
  <c r="X234" i="4"/>
  <c r="O177" i="4" l="1"/>
  <c r="N177" i="4"/>
  <c r="M177" i="4"/>
  <c r="L177" i="4"/>
  <c r="K177" i="4"/>
  <c r="J177" i="4"/>
  <c r="I177" i="4"/>
  <c r="O176" i="4"/>
  <c r="N176" i="4"/>
  <c r="M176" i="4"/>
  <c r="L176" i="4"/>
  <c r="K176" i="4"/>
  <c r="J176" i="4"/>
  <c r="I176" i="4"/>
  <c r="O175" i="4"/>
  <c r="N175" i="4"/>
  <c r="M175" i="4"/>
  <c r="L175" i="4"/>
  <c r="K175" i="4"/>
  <c r="J175" i="4"/>
  <c r="I175" i="4"/>
  <c r="O174" i="4"/>
  <c r="N174" i="4"/>
  <c r="M174" i="4"/>
  <c r="L174" i="4"/>
  <c r="K174" i="4"/>
  <c r="J174" i="4"/>
  <c r="I174" i="4"/>
  <c r="O173" i="4"/>
  <c r="N173" i="4"/>
  <c r="M173" i="4"/>
  <c r="L173" i="4"/>
  <c r="K173" i="4"/>
  <c r="J173" i="4"/>
  <c r="I173" i="4"/>
  <c r="O172" i="4"/>
  <c r="N172" i="4"/>
  <c r="M172" i="4"/>
  <c r="L172" i="4"/>
  <c r="K172" i="4"/>
  <c r="J172" i="4"/>
  <c r="I172" i="4"/>
  <c r="O171" i="4"/>
  <c r="N171" i="4"/>
  <c r="M171" i="4"/>
  <c r="L171" i="4"/>
  <c r="K171" i="4"/>
  <c r="J171" i="4"/>
  <c r="I171" i="4"/>
  <c r="O170" i="4"/>
  <c r="N170" i="4"/>
  <c r="M170" i="4"/>
  <c r="L170" i="4"/>
  <c r="K170" i="4"/>
  <c r="J170" i="4"/>
  <c r="I170" i="4"/>
  <c r="O169" i="4"/>
  <c r="N169" i="4"/>
  <c r="M169" i="4"/>
  <c r="L169" i="4"/>
  <c r="K169" i="4"/>
  <c r="J169" i="4"/>
  <c r="I169" i="4"/>
  <c r="O168" i="4"/>
  <c r="N168" i="4"/>
  <c r="M168" i="4"/>
  <c r="L168" i="4"/>
  <c r="K168" i="4"/>
  <c r="J168" i="4"/>
  <c r="I168" i="4"/>
  <c r="O167" i="4"/>
  <c r="N167" i="4"/>
  <c r="M167" i="4"/>
  <c r="L167" i="4"/>
  <c r="K167" i="4"/>
  <c r="J167" i="4"/>
  <c r="I167" i="4"/>
  <c r="O166" i="4"/>
  <c r="N166" i="4"/>
  <c r="M166" i="4"/>
  <c r="L166" i="4"/>
  <c r="K166" i="4"/>
  <c r="J166" i="4"/>
  <c r="I166" i="4"/>
  <c r="M146" i="4"/>
  <c r="J159" i="4" s="1"/>
  <c r="M147" i="4"/>
  <c r="K159" i="4" s="1"/>
  <c r="M148" i="4"/>
  <c r="L159" i="4" s="1"/>
  <c r="M149" i="4"/>
  <c r="M159" i="4" s="1"/>
  <c r="M150" i="4"/>
  <c r="N159" i="4" s="1"/>
  <c r="M151" i="4"/>
  <c r="O159" i="4" s="1"/>
  <c r="M145" i="4"/>
  <c r="I159" i="4" s="1"/>
  <c r="G306" i="4"/>
  <c r="G307" i="4"/>
  <c r="G308" i="4"/>
  <c r="G309" i="4"/>
  <c r="G310" i="4"/>
  <c r="G311" i="4"/>
  <c r="G312" i="4"/>
  <c r="G313" i="4"/>
  <c r="G314" i="4"/>
  <c r="G315" i="4"/>
  <c r="G316" i="4"/>
  <c r="G305" i="4"/>
  <c r="G269" i="4"/>
  <c r="G270" i="4"/>
  <c r="G271" i="4"/>
  <c r="G272" i="4"/>
  <c r="G273" i="4"/>
  <c r="G274" i="4"/>
  <c r="G275" i="4"/>
  <c r="G276" i="4"/>
  <c r="G277" i="4"/>
  <c r="G278" i="4"/>
  <c r="G279" i="4"/>
  <c r="G268" i="4"/>
  <c r="G235" i="4"/>
  <c r="G236" i="4"/>
  <c r="G237" i="4"/>
  <c r="G238" i="4"/>
  <c r="G239" i="4"/>
  <c r="G240" i="4"/>
  <c r="G241" i="4"/>
  <c r="G242" i="4"/>
  <c r="G243" i="4"/>
  <c r="G244" i="4"/>
  <c r="G245" i="4"/>
  <c r="G234" i="4"/>
  <c r="P176" i="4" l="1"/>
  <c r="P175" i="4"/>
  <c r="P174" i="4"/>
  <c r="P173" i="4"/>
  <c r="P172" i="4"/>
  <c r="P171" i="4"/>
  <c r="P170" i="4"/>
  <c r="J63" i="4"/>
  <c r="J62" i="4"/>
  <c r="J61" i="4"/>
  <c r="J60" i="4"/>
  <c r="J59" i="4"/>
  <c r="J58" i="4"/>
  <c r="J57" i="4"/>
  <c r="N22" i="4"/>
  <c r="N23" i="4"/>
  <c r="N24" i="4"/>
  <c r="N25" i="4"/>
  <c r="N26" i="4"/>
  <c r="N27" i="4"/>
  <c r="N28" i="4"/>
  <c r="H27" i="4"/>
  <c r="H28" i="4"/>
  <c r="H24" i="4"/>
  <c r="H25" i="4"/>
  <c r="H26" i="4"/>
  <c r="H23" i="4"/>
  <c r="H22" i="4"/>
  <c r="E202" i="4" l="1"/>
  <c r="U171" i="4"/>
  <c r="E203" i="4"/>
  <c r="U172" i="4"/>
  <c r="E201" i="4"/>
  <c r="U170" i="4"/>
  <c r="E204" i="4"/>
  <c r="U173" i="4"/>
  <c r="E205" i="4"/>
  <c r="U174" i="4"/>
  <c r="E206" i="4"/>
  <c r="U175" i="4"/>
  <c r="E207" i="4"/>
  <c r="U176" i="4"/>
  <c r="P23" i="4"/>
  <c r="B58" i="4" s="1"/>
  <c r="P26" i="4"/>
  <c r="B61" i="4" s="1"/>
  <c r="P25" i="4"/>
  <c r="B60" i="4" s="1"/>
  <c r="P24" i="4"/>
  <c r="B59" i="4" s="1"/>
  <c r="P28" i="4"/>
  <c r="B63" i="4" s="1"/>
  <c r="P27" i="4"/>
  <c r="B62" i="4" s="1"/>
  <c r="P22" i="4"/>
  <c r="B57" i="4" s="1"/>
  <c r="P168" i="4" l="1"/>
  <c r="P167" i="4"/>
  <c r="J55" i="4"/>
  <c r="J54" i="4"/>
  <c r="N20" i="4"/>
  <c r="N21" i="4"/>
  <c r="H20" i="4"/>
  <c r="H21" i="4"/>
  <c r="E198" i="4" l="1"/>
  <c r="U167" i="4"/>
  <c r="E199" i="4"/>
  <c r="U168" i="4"/>
  <c r="P21" i="4"/>
  <c r="B56" i="4" s="1"/>
  <c r="P20" i="4"/>
  <c r="B55" i="4" s="1"/>
  <c r="A261" i="27" l="1"/>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M153" i="4"/>
  <c r="C123" i="27" l="1"/>
  <c r="C194" i="27" s="1"/>
  <c r="C261" i="27" s="1"/>
  <c r="A194" i="27"/>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A125" i="27" l="1"/>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N18" i="4" l="1"/>
  <c r="J153" i="4" l="1"/>
  <c r="J53" i="4"/>
  <c r="P169" i="4"/>
  <c r="U169" i="4" s="1"/>
  <c r="P177" i="4"/>
  <c r="U177" i="4" s="1"/>
  <c r="P166" i="4"/>
  <c r="U166" i="4" s="1"/>
  <c r="P146" i="4" l="1"/>
  <c r="P147" i="4"/>
  <c r="P148" i="4"/>
  <c r="P149" i="4"/>
  <c r="P150" i="4"/>
  <c r="P151" i="4"/>
  <c r="P145" i="4"/>
  <c r="P159" i="4" l="1"/>
  <c r="P155" i="4"/>
  <c r="H206" i="4" l="1"/>
  <c r="H198" i="4"/>
  <c r="H207" i="4"/>
  <c r="H208" i="4"/>
  <c r="Y177" i="4" s="1"/>
  <c r="H197" i="4"/>
  <c r="Y166" i="4" s="1"/>
  <c r="H199" i="4"/>
  <c r="H200" i="4"/>
  <c r="Y169" i="4" s="1"/>
  <c r="H201" i="4"/>
  <c r="H202" i="4"/>
  <c r="H204" i="4"/>
  <c r="H205" i="4"/>
  <c r="H203" i="4"/>
  <c r="E360" i="4"/>
  <c r="Y172" i="4" l="1"/>
  <c r="K203" i="4"/>
  <c r="Y174" i="4"/>
  <c r="K205" i="4"/>
  <c r="Y173" i="4"/>
  <c r="K204" i="4"/>
  <c r="Y171" i="4"/>
  <c r="K202" i="4"/>
  <c r="Y170" i="4"/>
  <c r="K201" i="4"/>
  <c r="Y168" i="4"/>
  <c r="K199" i="4"/>
  <c r="Y176" i="4"/>
  <c r="K207" i="4"/>
  <c r="Y167" i="4"/>
  <c r="K198" i="4"/>
  <c r="Y175" i="4"/>
  <c r="K206" i="4"/>
  <c r="Y343" i="4"/>
  <c r="Y344" i="4"/>
  <c r="Y342" i="4"/>
  <c r="Q306" i="4"/>
  <c r="Q305" i="4" a="1"/>
  <c r="Q305" i="4" s="1"/>
  <c r="T307" i="4" l="1"/>
  <c r="T308" i="4" l="1"/>
  <c r="Q307" i="4" s="1"/>
  <c r="Q268" i="4"/>
  <c r="H18" i="4"/>
  <c r="E200" i="4"/>
  <c r="E208" i="4"/>
  <c r="E197" i="4"/>
  <c r="B165" i="4"/>
  <c r="B196" i="4" s="1"/>
  <c r="J50" i="4"/>
  <c r="J56" i="4"/>
  <c r="J64" i="4"/>
  <c r="B52" i="4"/>
  <c r="L63" i="4" l="1"/>
  <c r="N63" i="4" s="1"/>
  <c r="P63" i="4" s="1"/>
  <c r="B176" i="4" s="1"/>
  <c r="B207" i="4" s="1"/>
  <c r="N207" i="4" s="1"/>
  <c r="B315" i="4" s="1"/>
  <c r="L57" i="4"/>
  <c r="N57" i="4" s="1"/>
  <c r="P57" i="4" s="1"/>
  <c r="B170" i="4" s="1"/>
  <c r="B201" i="4" s="1"/>
  <c r="N201" i="4" s="1"/>
  <c r="B309" i="4" s="1"/>
  <c r="L60" i="4"/>
  <c r="N60" i="4" s="1"/>
  <c r="P60" i="4" s="1"/>
  <c r="B173" i="4" s="1"/>
  <c r="B204" i="4" s="1"/>
  <c r="N204" i="4" s="1"/>
  <c r="B312" i="4" s="1"/>
  <c r="L59" i="4"/>
  <c r="N59" i="4" s="1"/>
  <c r="P59" i="4" s="1"/>
  <c r="B172" i="4" s="1"/>
  <c r="B203" i="4" s="1"/>
  <c r="N203" i="4" s="1"/>
  <c r="B311" i="4" s="1"/>
  <c r="L62" i="4"/>
  <c r="N62" i="4" s="1"/>
  <c r="P62" i="4" s="1"/>
  <c r="B175" i="4" s="1"/>
  <c r="B206" i="4" s="1"/>
  <c r="N206" i="4" s="1"/>
  <c r="B314" i="4" s="1"/>
  <c r="L58" i="4"/>
  <c r="N58" i="4" s="1"/>
  <c r="P58" i="4" s="1"/>
  <c r="B171" i="4" s="1"/>
  <c r="B202" i="4" s="1"/>
  <c r="N202" i="4" s="1"/>
  <c r="B310" i="4" s="1"/>
  <c r="L61" i="4"/>
  <c r="N61" i="4" s="1"/>
  <c r="P61" i="4" s="1"/>
  <c r="B174" i="4" s="1"/>
  <c r="B205" i="4" s="1"/>
  <c r="N205" i="4" s="1"/>
  <c r="B313" i="4" s="1"/>
  <c r="L53" i="4"/>
  <c r="N53" i="4" s="1"/>
  <c r="L54" i="4"/>
  <c r="N54" i="4" s="1"/>
  <c r="L55" i="4"/>
  <c r="N55" i="4" s="1"/>
  <c r="P55" i="4" s="1"/>
  <c r="B168" i="4" s="1"/>
  <c r="B199" i="4" s="1"/>
  <c r="N199" i="4" s="1"/>
  <c r="L64" i="4"/>
  <c r="N64" i="4" s="1"/>
  <c r="L56" i="4"/>
  <c r="N56" i="4" s="1"/>
  <c r="B239" i="4" l="1"/>
  <c r="B273" i="4"/>
  <c r="B243" i="4"/>
  <c r="B277" i="4"/>
  <c r="B242" i="4"/>
  <c r="B276" i="4"/>
  <c r="B241" i="4"/>
  <c r="B275" i="4"/>
  <c r="B238" i="4"/>
  <c r="B272" i="4"/>
  <c r="B240" i="4"/>
  <c r="B274" i="4"/>
  <c r="B244" i="4"/>
  <c r="B278" i="4"/>
  <c r="B307" i="4"/>
  <c r="B270" i="4"/>
  <c r="B236" i="4"/>
  <c r="K197" i="4"/>
  <c r="K200" i="4"/>
  <c r="K208" i="4"/>
  <c r="N19" i="4" l="1"/>
  <c r="N29" i="4"/>
  <c r="H19" i="4"/>
  <c r="H29" i="4"/>
  <c r="P29" i="4" l="1"/>
  <c r="P19" i="4"/>
  <c r="B54" i="4" s="1"/>
  <c r="P18" i="4"/>
  <c r="P31" i="4" l="1"/>
  <c r="B64" i="4"/>
  <c r="P64" i="4" s="1"/>
  <c r="B177" i="4" s="1"/>
  <c r="B208" i="4" s="1"/>
  <c r="N208" i="4" s="1"/>
  <c r="B316" i="4" s="1"/>
  <c r="P56" i="4"/>
  <c r="B169" i="4" s="1"/>
  <c r="B200" i="4" s="1"/>
  <c r="N200" i="4" s="1"/>
  <c r="B308" i="4" s="1"/>
  <c r="P54" i="4"/>
  <c r="B53" i="4"/>
  <c r="P53" i="4" s="1"/>
  <c r="B166" i="4" s="1"/>
  <c r="B197" i="4" s="1"/>
  <c r="N197" i="4" s="1"/>
  <c r="P32" i="4"/>
  <c r="B279" i="4" l="1"/>
  <c r="B245" i="4"/>
  <c r="B167" i="4"/>
  <c r="B198" i="4" s="1"/>
  <c r="N198" i="4" s="1"/>
  <c r="B306" i="4" s="1"/>
  <c r="P66" i="4"/>
  <c r="B237" i="4"/>
  <c r="B271" i="4"/>
  <c r="B305" i="4"/>
  <c r="B268" i="4"/>
  <c r="B234" i="4"/>
  <c r="P67" i="4"/>
  <c r="P33" i="4"/>
  <c r="P211" i="4" l="1"/>
  <c r="B269" i="4"/>
  <c r="P270" i="4" s="1"/>
  <c r="B235" i="4"/>
  <c r="P235" i="4" s="1"/>
  <c r="P210" i="4"/>
  <c r="P315" i="4"/>
  <c r="P314" i="4"/>
  <c r="P309" i="4"/>
  <c r="P310" i="4"/>
  <c r="P68" i="4"/>
  <c r="P271" i="4" l="1"/>
  <c r="K343" i="4" s="1"/>
  <c r="AA343" i="4" s="1"/>
  <c r="P275" i="4"/>
  <c r="P276" i="4"/>
  <c r="P244" i="4"/>
  <c r="K342" i="4" s="1"/>
  <c r="AA342" i="4" s="1"/>
  <c r="P238" i="4"/>
  <c r="P239" i="4"/>
  <c r="Y310" i="4"/>
  <c r="Y314" i="4"/>
  <c r="Y312" i="4"/>
  <c r="Y316" i="4"/>
  <c r="Y311" i="4"/>
  <c r="Y315" i="4"/>
  <c r="Y313" i="4"/>
  <c r="Y278" i="4"/>
  <c r="Y273" i="4"/>
  <c r="Y274" i="4"/>
  <c r="Y279" i="4"/>
  <c r="Y276" i="4"/>
  <c r="Y275" i="4"/>
  <c r="Y277" i="4"/>
  <c r="Y250" i="4"/>
  <c r="Y252" i="4"/>
  <c r="Y249" i="4"/>
  <c r="Y246" i="4"/>
  <c r="Y251" i="4"/>
  <c r="Y247" i="4"/>
  <c r="Y248" i="4"/>
  <c r="P212" i="4"/>
  <c r="Y308" i="4"/>
  <c r="Y309" i="4"/>
  <c r="Y271" i="4"/>
  <c r="Y272" i="4"/>
  <c r="Y244" i="4"/>
  <c r="Y245" i="4"/>
  <c r="Y241" i="4"/>
  <c r="Y242" i="4"/>
  <c r="Y243" i="4"/>
  <c r="Y270" i="4"/>
  <c r="Y269" i="4"/>
  <c r="Y268" i="4"/>
  <c r="G343" i="4"/>
  <c r="Z343" i="4" s="1"/>
  <c r="G342" i="4"/>
  <c r="Z342" i="4" s="1"/>
  <c r="P282" i="4"/>
  <c r="O343" i="4" s="1"/>
  <c r="X343" i="4" s="1"/>
  <c r="P237" i="4"/>
  <c r="P236" i="4"/>
  <c r="P274" i="4" l="1"/>
  <c r="W273" i="4" s="1"/>
  <c r="P273" i="4"/>
  <c r="X276" i="4" s="1"/>
  <c r="P281" i="4"/>
  <c r="P245" i="4"/>
  <c r="O342" i="4" s="1"/>
  <c r="X279" i="4"/>
  <c r="P241" i="4" a="1"/>
  <c r="P241" i="4" s="1"/>
  <c r="X248" i="4"/>
  <c r="X252" i="4"/>
  <c r="X246" i="4"/>
  <c r="X250" i="4"/>
  <c r="X249" i="4"/>
  <c r="X247" i="4"/>
  <c r="X251" i="4"/>
  <c r="W246" i="4"/>
  <c r="W250" i="4"/>
  <c r="W248" i="4"/>
  <c r="W252" i="4"/>
  <c r="W247" i="4"/>
  <c r="W251" i="4"/>
  <c r="W249" i="4"/>
  <c r="W272" i="4"/>
  <c r="X244" i="4"/>
  <c r="X245" i="4"/>
  <c r="W244" i="4"/>
  <c r="W245" i="4"/>
  <c r="X242" i="4"/>
  <c r="X241" i="4"/>
  <c r="X243" i="4"/>
  <c r="W241" i="4"/>
  <c r="W242" i="4"/>
  <c r="W243" i="4"/>
  <c r="W269" i="4"/>
  <c r="W270" i="4"/>
  <c r="X342" i="4"/>
  <c r="P278" i="4" l="1" a="1"/>
  <c r="P278" i="4" s="1"/>
  <c r="P279" i="4" s="1"/>
  <c r="X278" i="4"/>
  <c r="W268" i="4"/>
  <c r="W271" i="4"/>
  <c r="X274" i="4"/>
  <c r="X272" i="4"/>
  <c r="W274" i="4"/>
  <c r="X271" i="4"/>
  <c r="W277" i="4"/>
  <c r="W276" i="4"/>
  <c r="W279" i="4"/>
  <c r="W275" i="4"/>
  <c r="X273" i="4"/>
  <c r="W278" i="4"/>
  <c r="X268" i="4"/>
  <c r="X275" i="4"/>
  <c r="X270" i="4"/>
  <c r="X277" i="4"/>
  <c r="X269" i="4"/>
  <c r="N241" i="4"/>
  <c r="P242" i="4"/>
  <c r="Y306" i="4" l="1"/>
  <c r="Y305" i="4"/>
  <c r="Y307" i="4"/>
  <c r="G344" i="4"/>
  <c r="Z344" i="4" s="1"/>
  <c r="P313" i="4"/>
  <c r="P312" i="4"/>
  <c r="P321" i="4"/>
  <c r="O344" i="4" s="1"/>
  <c r="P320" i="4"/>
  <c r="K344" i="4" s="1"/>
  <c r="AA344" i="4" s="1"/>
  <c r="X310" i="4" l="1"/>
  <c r="X314" i="4"/>
  <c r="X313" i="4"/>
  <c r="X311" i="4"/>
  <c r="X315" i="4"/>
  <c r="X312" i="4"/>
  <c r="X316" i="4"/>
  <c r="W310" i="4"/>
  <c r="W314" i="4"/>
  <c r="W311" i="4"/>
  <c r="W315" i="4"/>
  <c r="W316" i="4"/>
  <c r="W313" i="4"/>
  <c r="W312" i="4"/>
  <c r="X308" i="4"/>
  <c r="X309" i="4"/>
  <c r="W308" i="4"/>
  <c r="W309" i="4"/>
  <c r="X307" i="4"/>
  <c r="X305" i="4"/>
  <c r="X306" i="4"/>
  <c r="W306" i="4"/>
  <c r="W307" i="4"/>
  <c r="W305" i="4"/>
  <c r="X344" i="4"/>
  <c r="G346" i="4"/>
  <c r="G349" i="4" s="1"/>
  <c r="E357" i="4" s="1"/>
  <c r="P317" i="4" a="1"/>
  <c r="P317" i="4" s="1"/>
  <c r="G348" i="4" l="1"/>
  <c r="E356" i="4" s="1"/>
  <c r="G347" i="4"/>
  <c r="N317" i="4"/>
  <c r="P318" i="4"/>
  <c r="M385" i="4" l="1"/>
  <c r="M386" i="4" s="1"/>
  <c r="L394" i="4" s="1"/>
  <c r="L392" i="4" s="1"/>
  <c r="L391" i="4" s="1"/>
  <c r="S390" i="4" s="1"/>
  <c r="E366" i="4"/>
  <c r="E365" i="4"/>
  <c r="O366" i="4"/>
  <c r="O365" i="4" l="1"/>
  <c r="O367" i="4" s="1"/>
  <c r="A369" i="4" s="1" a="1"/>
  <c r="A369" i="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<sst xmlns="http://schemas.openxmlformats.org/spreadsheetml/2006/main" count="618" uniqueCount="438">
  <si>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</si>
  <si>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</si>
  <si>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</si>
  <si>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</si>
  <si>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</si>
  <si>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</si>
  <si>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</si>
  <si>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</si>
  <si>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</si>
  <si>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</si>
  <si>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</si>
  <si>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</si>
  <si>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</si>
  <si>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</si>
  <si>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</si>
  <si>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</si>
  <si>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</si>
  <si>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</si>
  <si>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</si>
  <si>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</si>
  <si>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</si>
  <si>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</si>
  <si>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</si>
  <si>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</si>
  <si>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</si>
  <si>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</si>
  <si>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</si>
  <si>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</si>
  <si>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</si>
  <si>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</si>
  <si>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</si>
  <si>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</si>
  <si>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</si>
  <si>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</si>
  <si>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</si>
  <si>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</si>
  <si>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</si>
  <si>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</si>
  <si>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</si>
  <si>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</si>
  <si>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</si>
  <si>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</si>
  <si>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</si>
  <si>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</si>
  <si>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</si>
  <si>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</si>
  <si>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</si>
  <si>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</si>
  <si>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</si>
  <si>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</si>
  <si>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</si>
  <si>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</si>
  <si>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</si>
  <si>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</si>
  <si>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</si>
  <si>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</si>
  <si>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</si>
  <si>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</si>
  <si>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</si>
  <si>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</si>
  <si>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</si>
  <si>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</si>
  <si>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</si>
  <si>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</si>
  <si>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</si>
  <si>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</si>
  <si>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</si>
  <si>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</si>
  <si>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</si>
  <si>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</si>
  <si>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</si>
  <si>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</si>
  <si>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</si>
  <si>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</si>
  <si>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</si>
  <si>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</si>
  <si>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</si>
  <si>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</si>
  <si>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</si>
  <si>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</si>
  <si>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</si>
  <si>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</si>
  <si>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</si>
  <si>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</si>
  <si>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</si>
  <si>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</si>
  <si>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</si>
  <si>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</si>
  <si>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</si>
  <si>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</si>
  <si>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</si>
  <si>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</si>
  <si>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</si>
  <si>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r>
      <rPr>
        <b/>
        <sz val="10"/>
        <rFont val="Arial Nova"/>
        <family val="2"/>
      </rPr>
      <t>NBR 14653-2:2011. Avaliação de bens. Parte 2: Imóveis urbanos.
Item 9.2.3</t>
    </r>
    <r>
      <rPr>
        <sz val="10"/>
        <rFont val="Arial Nova"/>
        <family val="2"/>
      </rPr>
      <t xml:space="preserve"> O grau de precisão deve estar conforme a Tabela 5.</t>
    </r>
  </si>
  <si>
    <r>
      <t>F</t>
    </r>
    <r>
      <rPr>
        <vertAlign val="subscript"/>
        <sz val="10"/>
        <rFont val="Arial Nova"/>
        <family val="2"/>
      </rPr>
      <t>f</t>
    </r>
  </si>
  <si>
    <r>
      <t>F</t>
    </r>
    <r>
      <rPr>
        <vertAlign val="subscript"/>
        <sz val="10"/>
        <rFont val="Arial Nova"/>
        <family val="2"/>
      </rPr>
      <t>t</t>
    </r>
  </si>
  <si>
    <r>
      <t>F</t>
    </r>
    <r>
      <rPr>
        <vertAlign val="subscript"/>
        <sz val="10"/>
        <rFont val="Arial Nova"/>
        <family val="2"/>
      </rPr>
      <t>cs</t>
    </r>
  </si>
  <si>
    <r>
      <t>F</t>
    </r>
    <r>
      <rPr>
        <vertAlign val="subscript"/>
        <sz val="10"/>
        <rFont val="Arial Nova"/>
        <family val="2"/>
      </rPr>
      <t>p</t>
    </r>
  </si>
  <si>
    <r>
      <t>F</t>
    </r>
    <r>
      <rPr>
        <vertAlign val="subscript"/>
        <sz val="10"/>
        <rFont val="Arial Nova"/>
        <family val="2"/>
      </rPr>
      <t>e</t>
    </r>
  </si>
  <si>
    <r>
      <t>M</t>
    </r>
    <r>
      <rPr>
        <vertAlign val="subscript"/>
        <sz val="10"/>
        <rFont val="Arial Nova"/>
        <family val="2"/>
      </rPr>
      <t>p1</t>
    </r>
  </si>
  <si>
    <r>
      <t>M</t>
    </r>
    <r>
      <rPr>
        <vertAlign val="subscript"/>
        <sz val="10"/>
        <rFont val="Arial Nova"/>
        <family val="2"/>
      </rPr>
      <t>p2</t>
    </r>
  </si>
  <si>
    <r>
      <t>M</t>
    </r>
    <r>
      <rPr>
        <vertAlign val="subscript"/>
        <sz val="10"/>
        <rFont val="Arial Nova"/>
        <family val="2"/>
      </rPr>
      <t>p3</t>
    </r>
  </si>
  <si>
    <r>
      <t>M</t>
    </r>
    <r>
      <rPr>
        <vertAlign val="subscript"/>
        <sz val="10"/>
        <rFont val="Arial Nova"/>
        <family val="2"/>
      </rPr>
      <t>p4</t>
    </r>
  </si>
  <si>
    <r>
      <t>M</t>
    </r>
    <r>
      <rPr>
        <vertAlign val="subscript"/>
        <sz val="10"/>
        <rFont val="Arial Nova"/>
        <family val="2"/>
      </rPr>
      <t>p5</t>
    </r>
  </si>
  <si>
    <r>
      <t>M</t>
    </r>
    <r>
      <rPr>
        <vertAlign val="subscript"/>
        <sz val="10"/>
        <rFont val="Arial Nova"/>
        <family val="2"/>
      </rPr>
      <t>p6</t>
    </r>
  </si>
  <si>
    <r>
      <t>M</t>
    </r>
    <r>
      <rPr>
        <vertAlign val="subscript"/>
        <sz val="10"/>
        <rFont val="Arial Nova"/>
        <family val="2"/>
      </rPr>
      <t>p7</t>
    </r>
  </si>
  <si>
    <r>
      <t>Fator do item da amostra (f</t>
    </r>
    <r>
      <rPr>
        <vertAlign val="subscript"/>
        <sz val="10"/>
        <rFont val="Arial Nova"/>
        <family val="2"/>
      </rPr>
      <t>tr</t>
    </r>
    <r>
      <rPr>
        <sz val="10"/>
        <rFont val="Arial Nova"/>
        <family val="2"/>
      </rPr>
      <t>)</t>
    </r>
  </si>
  <si>
    <r>
      <t>Fator do bem avaliando (f</t>
    </r>
    <r>
      <rPr>
        <vertAlign val="subscript"/>
        <sz val="10"/>
        <rFont val="Arial Nova"/>
        <family val="2"/>
      </rPr>
      <t>a</t>
    </r>
    <r>
      <rPr>
        <sz val="10"/>
        <rFont val="Arial Nova"/>
        <family val="2"/>
      </rPr>
      <t>)</t>
    </r>
  </si>
  <si>
    <r>
      <t>t</t>
    </r>
    <r>
      <rPr>
        <vertAlign val="subscript"/>
        <sz val="10"/>
        <rFont val="Arial Nova"/>
        <family val="2"/>
      </rPr>
      <t>crítico</t>
    </r>
  </si>
  <si>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</si>
  <si>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</si>
  <si>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</si>
  <si>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</si>
  <si>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</si>
  <si>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</si>
  <si>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</si>
  <si>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</si>
  <si>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</si>
  <si>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</si>
  <si>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r>
      <t xml:space="preserve">Somatório das porcentagens correspondentes aos melhoramentos públicos </t>
    </r>
    <r>
      <rPr>
        <b/>
        <sz val="10"/>
        <rFont val="Arial Nova"/>
        <family val="2"/>
      </rPr>
      <t>presentes no paradigma e ausentes no bem avaliando</t>
    </r>
  </si>
  <si>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</si>
  <si>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</si>
  <si>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</si>
  <si>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</si>
  <si>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</si>
  <si>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</si>
  <si>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</si>
  <si>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</si>
  <si>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</si>
  <si>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</si>
  <si>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</si>
  <si>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</si>
  <si>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</si>
  <si>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</si>
  <si>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</si>
  <si>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</si>
  <si>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</si>
  <si>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</si>
  <si>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</si>
  <si>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</si>
  <si>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</si>
  <si>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</si>
  <si>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</si>
  <si>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</si>
  <si>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</si>
  <si>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</si>
  <si>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</si>
  <si>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</si>
  <si>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</si>
  <si>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</si>
  <si>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</si>
  <si>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</si>
  <si>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</si>
  <si>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</si>
  <si>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</si>
  <si>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</si>
  <si>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</si>
  <si>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</si>
  <si>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</si>
  <si>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</si>
  <si>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</si>
  <si>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</si>
  <si>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</si>
  <si>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</si>
  <si>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</si>
  <si>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</si>
  <si>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</si>
  <si>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</si>
  <si>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</si>
  <si>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</si>
  <si>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</si>
  <si>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</si>
  <si>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</si>
  <si>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</si>
  <si>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</si>
  <si>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</si>
  <si>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</si>
  <si>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</si>
  <si>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</si>
  <si>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</si>
  <si>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</si>
  <si>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</si>
  <si>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</si>
  <si>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</si>
  <si>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</si>
  <si>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</si>
  <si>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</si>
  <si>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</si>
  <si>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</si>
  <si>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</si>
  <si>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</si>
  <si>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</si>
  <si>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</si>
  <si>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</si>
  <si>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</si>
  <si>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</si>
  <si>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</si>
  <si>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</si>
  <si>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</si>
  <si>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</si>
  <si>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</si>
  <si>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</si>
  <si>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</si>
  <si>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</si>
  <si>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</si>
  <si>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</si>
  <si>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</si>
  <si>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</si>
  <si>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</si>
  <si>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</si>
  <si>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</si>
  <si>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</si>
  <si>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</si>
  <si>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</si>
  <si>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</si>
  <si>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</si>
  <si>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</si>
  <si>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</si>
  <si>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</si>
  <si>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</si>
  <si>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</si>
  <si>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</si>
  <si>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</si>
  <si>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</si>
  <si>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</si>
  <si>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</si>
  <si>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</si>
  <si>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</si>
  <si>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</si>
  <si>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</si>
  <si>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</si>
  <si>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</si>
  <si>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</si>
  <si>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</si>
  <si>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</si>
  <si>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</si>
  <si>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</si>
  <si>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</si>
  <si>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</si>
  <si>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</si>
  <si>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</si>
  <si>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</si>
  <si>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TRIBUNAL DE JUSTIÇA DO ESTADO DO MARANHÃO</t>
  </si>
  <si>
    <t>VARA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</si>
  <si>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</si>
  <si>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</si>
  <si>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</si>
  <si>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</si>
  <si>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</si>
  <si>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</si>
  <si>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</si>
  <si>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</si>
  <si>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</si>
  <si>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</si>
  <si>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</si>
  <si>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</si>
  <si>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</si>
  <si>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</si>
  <si>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</si>
  <si>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</si>
  <si>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</si>
  <si>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</si>
  <si>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</si>
  <si>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</si>
  <si>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</si>
  <si>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</si>
  <si>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</si>
  <si>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</si>
  <si>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</si>
  <si>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</si>
  <si>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</si>
  <si>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</si>
  <si>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</si>
  <si>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</si>
  <si>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</si>
  <si>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</si>
  <si>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</si>
  <si>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AVALIAÇÃO DE TERRENO PELO MÉTODO COMPARATIVO DIRETO DE DADOS DE MERCADO</t>
  </si>
  <si>
    <t>INFORMAR O NÚMERO DE DADOS QUE FORAM EFETIVAMENTE UTILIZADOS</t>
  </si>
  <si>
    <t>O grau de precisão calculado foi superio a 50% (cinquenta por cento). Não há classificação do resultado quanto à precisão, sendo necessário apresentar justificativa com base no diagnóstico do mercado (Nota feita à tabela 5 do item 9.2.3 da NBR 14653-2:2011 (Avaliação de bens. Parte 2: Imóveis urbanos).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</si>
  <si>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</si>
  <si>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</si>
  <si>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</si>
  <si>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</si>
  <si>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</si>
  <si>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</si>
  <si>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</si>
  <si>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</si>
  <si>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</si>
  <si>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</si>
  <si>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</si>
  <si>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</si>
  <si>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</si>
  <si>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</si>
  <si>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</si>
  <si>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</si>
  <si>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</si>
  <si>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</si>
  <si>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</si>
  <si>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</si>
  <si>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</si>
  <si>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</si>
  <si>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</si>
  <si>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</si>
  <si>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</si>
  <si>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</si>
  <si>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</si>
  <si>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</si>
  <si>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</si>
  <si>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</si>
  <si>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</si>
  <si>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</si>
  <si>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</si>
  <si>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</si>
  <si>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</si>
  <si>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</si>
  <si>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</si>
  <si>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</si>
  <si>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</si>
  <si>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</si>
  <si>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</si>
  <si>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</si>
  <si>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</si>
  <si>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</si>
  <si>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</si>
  <si>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</si>
  <si>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</si>
  <si>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</si>
  <si>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</si>
  <si>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</si>
  <si>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</si>
  <si>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</si>
  <si>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</si>
  <si>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</si>
  <si>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</si>
  <si>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</si>
  <si>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</si>
  <si>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</si>
  <si>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</si>
  <si>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</si>
  <si>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</si>
  <si>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</si>
  <si>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</si>
  <si>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</si>
  <si>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</si>
  <si>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</si>
  <si>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</si>
  <si>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</si>
  <si>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</si>
  <si>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</si>
  <si>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</si>
  <si>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</si>
  <si>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</si>
  <si>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</si>
  <si>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</si>
  <si>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</si>
  <si>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</si>
  <si>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</si>
  <si>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</si>
  <si>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</si>
  <si>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</si>
  <si>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</si>
  <si>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</si>
  <si>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</si>
  <si>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</si>
  <si>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</si>
  <si>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</si>
  <si>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</si>
  <si>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</si>
  <si>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</si>
  <si>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</si>
  <si>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</si>
  <si>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</si>
  <si>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</si>
  <si>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</si>
  <si>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</si>
  <si>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</si>
  <si>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</si>
  <si>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</si>
  <si>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</si>
  <si>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</si>
  <si>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</si>
  <si>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</si>
  <si>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</si>
  <si>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</si>
  <si>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</si>
  <si>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</si>
  <si>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</si>
  <si>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</si>
  <si>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</si>
  <si>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</si>
  <si>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</si>
  <si>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</si>
  <si>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</si>
  <si>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</si>
  <si>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</si>
  <si>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</si>
  <si>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</si>
  <si>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</si>
  <si>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</si>
  <si>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</si>
  <si>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</si>
  <si>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</si>
  <si>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</si>
  <si>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</si>
  <si>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</si>
  <si>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</si>
  <si>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</si>
  <si>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Preço</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</si>
  <si>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</si>
  <si>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</si>
  <si>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Fator mínimo</t>
  </si>
  <si>
    <t>Elementos da amostra antes da homogeneização</t>
  </si>
  <si>
    <t>Fator máximo</t>
  </si>
  <si>
    <t>Faixa inalterável</t>
  </si>
  <si>
    <t>Elementos da amostra após a homogeneização</t>
  </si>
  <si>
    <t>Frente padrão para a zona</t>
  </si>
  <si>
    <t>Plano, em nível</t>
  </si>
  <si>
    <t>Seco</t>
  </si>
  <si>
    <t>Dentro dos limites mínimo e máximo</t>
  </si>
  <si>
    <t>Meio de quadra</t>
  </si>
  <si>
    <t>Característica do terreno padrão</t>
  </si>
  <si>
    <t>Fator do terreno padrão</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</si>
  <si>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</si>
  <si>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</si>
  <si>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</si>
  <si>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</si>
  <si>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</si>
  <si>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t>Terreno à venda</t>
  </si>
  <si>
    <t>Elemento comparativo</t>
  </si>
  <si>
    <t>INTERVALO DE CONFIANÇA E GRAU DE PRECISÃO</t>
  </si>
  <si>
    <t>Água</t>
  </si>
  <si>
    <t>Esgoto</t>
  </si>
  <si>
    <t>Luz pública</t>
  </si>
  <si>
    <t>Luz domiciliar</t>
  </si>
  <si>
    <t>Guias-sarjetas</t>
  </si>
  <si>
    <t>Telefone</t>
  </si>
  <si>
    <t>Melhoramentos públicos do bem avaliando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</si>
</sst>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_ ;[Red]\-#,##0.00\ "/>
    <numFmt numFmtId="165" formatCode="0.000000"/>
    <numFmt numFmtId="166" formatCode="0.0000"/>
    <numFmt numFmtId="167" formatCode="#,##0.0000"/>
    <numFmt numFmtId="168" formatCode="#,##0.00_ ;\-#,##0.00\ "/>
    <numFmt numFmtId="169" formatCode="0.000"/>
    <numFmt numFmtId="170" formatCode="#,##0_ ;[Red]\-#,##0\ "/>
    <numFmt numFmtId="171" formatCode="#,##0.000000_ ;[Red]\-#,##0.000000\ "/>
    <numFmt numFmtId="172" formatCode="#,##0.00000_ ;[Red]\-#,##0.00000\ "/>
    <numFmt numFmtId="173" formatCode="0.0"/>
  </numFmts>
  <fonts count="25"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0.5"/>
      <name val="Arial Nova"/>
      <family val="2"/>
    </font>
    <font>
      <b/>
      <sz val="11"/>
      <name val="Aptos"/>
      <family val="2"/>
    </font>
    <font>
      <sz val="10"/>
      <color theme="0"/>
      <name val="Arial Nova"/>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sz val="11"/>
      <color theme="0"/>
      <name val="Aptos"/>
      <family val="2"/>
    </font>
    <font>
      <sz val="10"/>
      <name val="Aptos"/>
      <family val="2"/>
    </font>
    <font>
      <vertAlign val="subscript"/>
      <sz val="10"/>
      <name val="Aptos"/>
      <family val="2"/>
    </font>
    <font>
      <b/>
      <sz val="11"/>
      <color theme="0"/>
      <name val="Arial"/>
      <family val="2"/>
    </font>
    <font>
      <i/>
      <sz val="10"/>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4">
    <xf numFmtId="0" fontId="0" fillId="0" borderId="0" xfId="0"/>
    <xf numFmtId="0" fontId="3" fillId="0" borderId="0" xfId="0" applyFont="1" applyAlignment="1" applyProtection="1">
      <alignment horizontal="justify" vertical="center" wrapText="1"/>
      <protection hidden="1"/>
    </xf>
    <xf numFmtId="0" fontId="3" fillId="4"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164" fontId="3" fillId="0" borderId="0" xfId="0" applyNumberFormat="1" applyFont="1" applyAlignment="1" applyProtection="1">
      <alignment vertical="center" wrapText="1"/>
      <protection hidden="1"/>
    </xf>
    <xf numFmtId="0" fontId="3" fillId="0" borderId="5" xfId="0" applyFont="1" applyBorder="1" applyAlignment="1" applyProtection="1">
      <alignment vertical="center" wrapText="1"/>
      <protection hidden="1"/>
    </xf>
    <xf numFmtId="9" fontId="3" fillId="0" borderId="0" xfId="2" applyFont="1" applyAlignment="1" applyProtection="1">
      <alignment vertical="center" wrapText="1"/>
      <protection hidden="1"/>
    </xf>
    <xf numFmtId="9" fontId="3" fillId="0" borderId="0" xfId="0" applyNumberFormat="1" applyFont="1" applyAlignment="1" applyProtection="1">
      <alignment vertical="center" wrapText="1"/>
      <protection hidden="1"/>
    </xf>
    <xf numFmtId="43" fontId="3" fillId="0" borderId="0" xfId="1" applyFont="1" applyAlignment="1" applyProtection="1">
      <alignment vertical="center" wrapText="1"/>
      <protection hidden="1"/>
    </xf>
    <xf numFmtId="0" fontId="3" fillId="3" borderId="2" xfId="0" applyFont="1" applyFill="1" applyBorder="1" applyAlignment="1" applyProtection="1">
      <alignment vertical="center" wrapText="1"/>
      <protection hidden="1"/>
    </xf>
    <xf numFmtId="10" fontId="3" fillId="0" borderId="0" xfId="2" applyNumberFormat="1" applyFont="1" applyBorder="1" applyAlignment="1" applyProtection="1">
      <alignment horizontal="right" vertical="center" wrapText="1"/>
      <protection hidden="1"/>
    </xf>
    <xf numFmtId="0" fontId="3"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4" fontId="3" fillId="0" borderId="5" xfId="2" applyNumberFormat="1" applyFont="1" applyFill="1" applyBorder="1" applyAlignment="1" applyProtection="1">
      <alignment horizontal="right" vertical="center" wrapText="1" readingOrder="1"/>
      <protection locked="0"/>
    </xf>
    <xf numFmtId="4" fontId="3" fillId="0" borderId="13" xfId="2" applyNumberFormat="1" applyFont="1" applyFill="1" applyBorder="1" applyAlignment="1" applyProtection="1">
      <alignment horizontal="right" vertical="center" wrapText="1" readingOrder="1"/>
      <protection locked="0"/>
    </xf>
    <xf numFmtId="164" fontId="3" fillId="0" borderId="13" xfId="0" applyNumberFormat="1" applyFont="1" applyBorder="1" applyAlignment="1" applyProtection="1">
      <alignment vertical="center" wrapText="1"/>
      <protection locked="0"/>
    </xf>
    <xf numFmtId="164" fontId="3" fillId="3" borderId="13" xfId="0" applyNumberFormat="1" applyFont="1" applyFill="1" applyBorder="1" applyAlignment="1" applyProtection="1">
      <alignment vertical="center" wrapText="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justify" vertical="top" wrapText="1"/>
      <protection hidden="1"/>
    </xf>
    <xf numFmtId="0" fontId="15" fillId="0" borderId="0" xfId="0" applyFont="1" applyAlignment="1" applyProtection="1">
      <alignment vertical="center"/>
      <protection hidden="1"/>
    </xf>
    <xf numFmtId="0" fontId="3" fillId="0" borderId="25"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170" fontId="15" fillId="0" borderId="0" xfId="0" applyNumberFormat="1" applyFont="1" applyAlignment="1" applyProtection="1">
      <alignment horizontal="right" vertical="center" wrapText="1" readingOrder="1"/>
      <protection hidden="1"/>
    </xf>
    <xf numFmtId="171" fontId="15" fillId="0" borderId="0" xfId="0" applyNumberFormat="1" applyFont="1" applyAlignment="1" applyProtection="1">
      <alignment horizontal="right" vertical="center" wrapText="1" readingOrder="1"/>
      <protection hidden="1"/>
    </xf>
    <xf numFmtId="172" fontId="15" fillId="0" borderId="0" xfId="0" applyNumberFormat="1" applyFont="1" applyAlignment="1" applyProtection="1">
      <alignment horizontal="right" vertical="center" wrapText="1" readingOrder="1"/>
      <protection hidden="1"/>
    </xf>
    <xf numFmtId="0" fontId="15" fillId="0" borderId="0" xfId="0" applyFont="1" applyAlignment="1" applyProtection="1">
      <alignment horizontal="right" vertical="center" wrapText="1" readingOrder="1"/>
      <protection hidden="1"/>
    </xf>
    <xf numFmtId="0" fontId="3" fillId="0" borderId="30" xfId="0" applyFont="1" applyBorder="1" applyAlignment="1" applyProtection="1">
      <alignment horizontal="center" vertical="center" wrapText="1"/>
      <protection hidden="1"/>
    </xf>
    <xf numFmtId="1" fontId="15" fillId="0" borderId="30"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9" fontId="15" fillId="3" borderId="3" xfId="2" applyFont="1" applyFill="1" applyBorder="1" applyAlignment="1" applyProtection="1">
      <alignment horizontal="center" vertical="center" wrapText="1"/>
      <protection hidden="1"/>
    </xf>
    <xf numFmtId="4" fontId="15" fillId="0" borderId="3" xfId="0" applyNumberFormat="1" applyFont="1" applyBorder="1" applyAlignment="1" applyProtection="1">
      <alignment horizontal="right" vertical="center" wrapText="1"/>
      <protection hidden="1"/>
    </xf>
    <xf numFmtId="0" fontId="18"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5" fillId="0" borderId="3" xfId="2" applyFont="1" applyBorder="1" applyAlignment="1" applyProtection="1">
      <alignment horizontal="center" vertical="center" wrapText="1"/>
      <protection hidden="1"/>
    </xf>
    <xf numFmtId="10" fontId="15"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5" fillId="0" borderId="3" xfId="0" applyNumberFormat="1" applyFont="1" applyBorder="1" applyAlignment="1" applyProtection="1">
      <alignment horizontal="right" vertical="center" wrapText="1"/>
      <protection hidden="1"/>
    </xf>
    <xf numFmtId="0" fontId="0" fillId="0" borderId="0" xfId="0" applyAlignment="1" applyProtection="1">
      <alignment vertical="center"/>
      <protection hidden="1"/>
    </xf>
    <xf numFmtId="0" fontId="12" fillId="0" borderId="0" xfId="0" applyFont="1" applyAlignment="1" applyProtection="1">
      <alignment horizontal="center" vertical="center"/>
      <protection hidden="1"/>
    </xf>
    <xf numFmtId="0" fontId="0" fillId="0" borderId="1" xfId="0"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0" fillId="0" borderId="3" xfId="0" applyBorder="1" applyAlignment="1" applyProtection="1">
      <alignment vertical="center"/>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20" xfId="0" applyBorder="1" applyProtection="1">
      <protection hidden="1"/>
    </xf>
    <xf numFmtId="0" fontId="7" fillId="0" borderId="0" xfId="0" applyFont="1" applyAlignment="1" applyProtection="1">
      <alignment vertical="center"/>
      <protection hidden="1"/>
    </xf>
    <xf numFmtId="0" fontId="7"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15" xfId="0" applyFont="1" applyBorder="1" applyAlignment="1" applyProtection="1">
      <alignment vertical="center"/>
      <protection hidden="1"/>
    </xf>
    <xf numFmtId="0" fontId="9" fillId="0" borderId="9" xfId="0" applyFont="1" applyBorder="1" applyAlignment="1" applyProtection="1">
      <alignment vertical="center"/>
      <protection hidden="1"/>
    </xf>
    <xf numFmtId="0" fontId="0" fillId="0" borderId="1" xfId="0" applyBorder="1" applyAlignment="1" applyProtection="1">
      <alignment vertical="center"/>
      <protection hidden="1"/>
    </xf>
    <xf numFmtId="0" fontId="9" fillId="0" borderId="1" xfId="0" applyFont="1" applyBorder="1" applyAlignment="1" applyProtection="1">
      <alignment vertical="center"/>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vertical="center" wrapText="1"/>
      <protection hidden="1"/>
    </xf>
    <xf numFmtId="14" fontId="9" fillId="0" borderId="0" xfId="0" applyNumberFormat="1" applyFont="1" applyAlignment="1" applyProtection="1">
      <alignment vertical="center"/>
      <protection hidden="1"/>
    </xf>
    <xf numFmtId="49" fontId="9" fillId="0" borderId="0" xfId="0" applyNumberFormat="1" applyFont="1" applyAlignment="1" applyProtection="1">
      <alignment vertical="center"/>
      <protection hidden="1"/>
    </xf>
    <xf numFmtId="0" fontId="7" fillId="0" borderId="9" xfId="0" applyFont="1" applyBorder="1" applyAlignment="1" applyProtection="1">
      <alignment vertical="center" wrapText="1"/>
      <protection hidden="1"/>
    </xf>
    <xf numFmtId="0" fontId="9" fillId="0" borderId="3"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7" fillId="0" borderId="12" xfId="0" applyFont="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7"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4" fontId="3" fillId="0" borderId="1" xfId="2" applyNumberFormat="1" applyFont="1" applyFill="1" applyBorder="1" applyAlignment="1" applyProtection="1">
      <alignment horizontal="right" vertical="center" wrapText="1" readingOrder="1"/>
      <protection hidden="1"/>
    </xf>
    <xf numFmtId="0" fontId="3" fillId="0" borderId="5" xfId="0" applyFont="1" applyBorder="1" applyAlignment="1" applyProtection="1">
      <alignment horizontal="center" vertical="center" wrapText="1"/>
      <protection hidden="1"/>
    </xf>
    <xf numFmtId="0" fontId="3" fillId="0" borderId="13" xfId="0" applyFont="1" applyBorder="1" applyAlignment="1" applyProtection="1">
      <alignment horizontal="center" vertical="center" wrapText="1"/>
      <protection hidden="1"/>
    </xf>
    <xf numFmtId="165" fontId="3" fillId="0" borderId="0" xfId="1" applyNumberFormat="1" applyFont="1" applyBorder="1" applyAlignment="1" applyProtection="1">
      <alignment horizontal="right" vertical="center" wrapText="1"/>
      <protection hidden="1"/>
    </xf>
    <xf numFmtId="164" fontId="8" fillId="0" borderId="0" xfId="0" applyNumberFormat="1" applyFont="1" applyAlignment="1" applyProtection="1">
      <alignment vertical="center" wrapText="1"/>
      <protection hidden="1"/>
    </xf>
    <xf numFmtId="10" fontId="8" fillId="0" borderId="0" xfId="0" applyNumberFormat="1" applyFont="1" applyAlignment="1" applyProtection="1">
      <alignment vertical="center" wrapText="1"/>
      <protection hidden="1"/>
    </xf>
    <xf numFmtId="0" fontId="20" fillId="0" borderId="0" xfId="0" applyFont="1" applyAlignment="1" applyProtection="1">
      <alignment horizontal="justify"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justify" vertical="top" wrapText="1"/>
      <protection hidden="1"/>
    </xf>
    <xf numFmtId="0" fontId="23" fillId="0" borderId="0" xfId="0" applyFont="1" applyAlignment="1" applyProtection="1">
      <alignment horizontal="center" vertical="center" wrapText="1"/>
      <protection hidden="1"/>
    </xf>
    <xf numFmtId="10" fontId="20" fillId="0" borderId="0" xfId="0" applyNumberFormat="1" applyFont="1" applyAlignment="1" applyProtection="1">
      <alignment horizontal="center" vertical="center" wrapText="1"/>
      <protection hidden="1"/>
    </xf>
    <xf numFmtId="0" fontId="20" fillId="0" borderId="0" xfId="0" applyFont="1" applyAlignment="1" applyProtection="1">
      <alignment horizontal="right" vertical="center" wrapText="1"/>
      <protection hidden="1"/>
    </xf>
    <xf numFmtId="169" fontId="20" fillId="0" borderId="0" xfId="0" applyNumberFormat="1" applyFont="1" applyAlignment="1" applyProtection="1">
      <alignment horizontal="right" vertical="center" wrapText="1"/>
      <protection hidden="1"/>
    </xf>
    <xf numFmtId="169" fontId="20" fillId="0" borderId="0" xfId="0" applyNumberFormat="1" applyFont="1" applyAlignment="1" applyProtection="1">
      <alignment horizontal="justify" vertical="top" wrapText="1"/>
      <protection hidden="1"/>
    </xf>
    <xf numFmtId="0" fontId="8" fillId="0" borderId="0" xfId="0" applyFont="1" applyAlignment="1" applyProtection="1">
      <alignment horizontal="justify" vertical="top" wrapText="1"/>
      <protection hidden="1"/>
    </xf>
    <xf numFmtId="0" fontId="8" fillId="0" borderId="0" xfId="0" applyFont="1" applyAlignment="1" applyProtection="1">
      <alignment wrapText="1"/>
      <protection hidden="1"/>
    </xf>
    <xf numFmtId="0" fontId="24" fillId="0" borderId="0" xfId="0" applyFont="1" applyAlignment="1" applyProtection="1">
      <alignment horizontal="center" vertical="center" wrapText="1"/>
      <protection hidden="1"/>
    </xf>
    <xf numFmtId="0" fontId="3" fillId="0" borderId="0" xfId="0" applyFont="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2" fontId="3" fillId="0" borderId="5" xfId="0" applyNumberFormat="1" applyFont="1" applyBorder="1" applyAlignment="1" applyProtection="1">
      <alignment horizontal="left" vertical="center" wrapText="1"/>
      <protection hidden="1"/>
    </xf>
    <xf numFmtId="164" fontId="8" fillId="0" borderId="0" xfId="0" applyNumberFormat="1"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4" fontId="8" fillId="0" borderId="0" xfId="0" applyNumberFormat="1" applyFont="1" applyAlignment="1" applyProtection="1">
      <alignment horizontal="left" vertical="center" wrapText="1"/>
      <protection hidden="1"/>
    </xf>
    <xf numFmtId="4" fontId="8" fillId="0" borderId="0" xfId="0" applyNumberFormat="1" applyFont="1" applyAlignment="1" applyProtection="1">
      <alignment vertical="center" wrapText="1"/>
      <protection hidden="1"/>
    </xf>
    <xf numFmtId="0" fontId="20" fillId="0" borderId="0" xfId="0" applyFont="1" applyAlignment="1" applyProtection="1">
      <alignment horizontal="left" vertical="center" wrapText="1"/>
      <protection hidden="1"/>
    </xf>
    <xf numFmtId="0" fontId="20" fillId="0" borderId="0" xfId="0" applyFont="1" applyAlignment="1" applyProtection="1">
      <alignment vertical="center" wrapText="1"/>
      <protection hidden="1"/>
    </xf>
    <xf numFmtId="4" fontId="3" fillId="0" borderId="5" xfId="2" applyNumberFormat="1" applyFont="1" applyFill="1" applyBorder="1" applyAlignment="1" applyProtection="1">
      <alignment horizontal="right" vertical="center" wrapText="1" readingOrder="1"/>
      <protection hidden="1"/>
    </xf>
    <xf numFmtId="164" fontId="3" fillId="0" borderId="5" xfId="0" applyNumberFormat="1" applyFont="1" applyBorder="1" applyAlignment="1" applyProtection="1">
      <alignment vertical="center" wrapText="1"/>
      <protection hidden="1"/>
    </xf>
    <xf numFmtId="0" fontId="3" fillId="0" borderId="5" xfId="0" applyFont="1" applyBorder="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164" fontId="3" fillId="0" borderId="2" xfId="0" applyNumberFormat="1" applyFont="1" applyBorder="1" applyAlignment="1" applyProtection="1">
      <alignment horizontal="center" vertical="center" wrapText="1"/>
      <protection hidden="1"/>
    </xf>
    <xf numFmtId="164" fontId="3" fillId="0" borderId="5" xfId="0" applyNumberFormat="1" applyFont="1" applyBorder="1" applyAlignment="1" applyProtection="1">
      <alignment horizontal="center" vertical="center" wrapText="1"/>
      <protection hidden="1"/>
    </xf>
    <xf numFmtId="4" fontId="3" fillId="0" borderId="0" xfId="2" applyNumberFormat="1" applyFont="1" applyFill="1" applyAlignment="1" applyProtection="1">
      <alignment horizontal="right" vertical="center" wrapText="1" readingOrder="1"/>
      <protection hidden="1"/>
    </xf>
    <xf numFmtId="164" fontId="3" fillId="0" borderId="13" xfId="0" applyNumberFormat="1" applyFont="1" applyBorder="1" applyAlignment="1" applyProtection="1">
      <alignment vertical="center" wrapText="1"/>
      <protection hidden="1"/>
    </xf>
    <xf numFmtId="0" fontId="3" fillId="0" borderId="13" xfId="0"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2" fillId="5" borderId="2" xfId="0" applyFont="1" applyFill="1" applyBorder="1" applyAlignment="1" applyProtection="1">
      <alignment vertical="center" wrapText="1"/>
      <protection hidden="1"/>
    </xf>
    <xf numFmtId="0" fontId="2" fillId="3" borderId="0" xfId="0" applyFont="1" applyFill="1" applyAlignment="1" applyProtection="1">
      <alignment horizontal="left" vertical="center" wrapText="1"/>
      <protection hidden="1"/>
    </xf>
    <xf numFmtId="0" fontId="3" fillId="0" borderId="2" xfId="0"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hidden="1"/>
    </xf>
    <xf numFmtId="0" fontId="3" fillId="0" borderId="2" xfId="0" applyFont="1" applyBorder="1" applyAlignment="1" applyProtection="1">
      <alignment horizontal="right" vertical="center" wrapText="1"/>
      <protection hidden="1"/>
    </xf>
    <xf numFmtId="10" fontId="3" fillId="0" borderId="2" xfId="2" applyNumberFormat="1" applyFont="1" applyBorder="1" applyAlignment="1" applyProtection="1">
      <alignment vertical="center" wrapText="1"/>
      <protection hidden="1"/>
    </xf>
    <xf numFmtId="164" fontId="3" fillId="0" borderId="0" xfId="0" applyNumberFormat="1" applyFont="1" applyAlignment="1" applyProtection="1">
      <alignment vertical="center" wrapText="1"/>
      <protection hidden="1"/>
    </xf>
    <xf numFmtId="4" fontId="3" fillId="0" borderId="2" xfId="0" applyNumberFormat="1" applyFont="1" applyBorder="1" applyAlignment="1" applyProtection="1">
      <alignment horizontal="right" vertical="center" wrapText="1"/>
      <protection hidden="1"/>
    </xf>
    <xf numFmtId="0" fontId="3" fillId="0" borderId="0" xfId="0" applyFont="1" applyAlignment="1" applyProtection="1">
      <alignment horizontal="justify" vertical="center" wrapText="1"/>
      <protection hidden="1"/>
    </xf>
    <xf numFmtId="0" fontId="3" fillId="0" borderId="2" xfId="0" applyFont="1" applyBorder="1" applyAlignment="1" applyProtection="1">
      <alignment horizontal="justify" vertical="center" wrapText="1"/>
      <protection hidden="1"/>
    </xf>
    <xf numFmtId="0" fontId="2" fillId="3" borderId="0" xfId="0" applyFont="1" applyFill="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164" fontId="3" fillId="0" borderId="5" xfId="0" applyNumberFormat="1" applyFont="1" applyBorder="1" applyAlignment="1" applyProtection="1">
      <alignment horizontal="right" vertical="center" wrapText="1"/>
      <protection hidden="1"/>
    </xf>
    <xf numFmtId="164" fontId="3" fillId="0" borderId="13" xfId="0" applyNumberFormat="1" applyFont="1" applyBorder="1" applyAlignment="1" applyProtection="1">
      <alignment horizontal="center" vertical="center" wrapText="1"/>
      <protection hidden="1"/>
    </xf>
    <xf numFmtId="164" fontId="3" fillId="0" borderId="0" xfId="0" applyNumberFormat="1" applyFont="1" applyAlignment="1" applyProtection="1">
      <alignment horizontal="right" vertical="center" wrapText="1"/>
      <protection hidden="1"/>
    </xf>
    <xf numFmtId="164" fontId="3" fillId="0" borderId="5" xfId="0" applyNumberFormat="1" applyFont="1" applyBorder="1" applyAlignment="1" applyProtection="1">
      <alignment vertical="center" wrapText="1"/>
      <protection locked="0"/>
    </xf>
    <xf numFmtId="10" fontId="3" fillId="0" borderId="2" xfId="2" applyNumberFormat="1" applyFont="1" applyBorder="1" applyAlignment="1" applyProtection="1">
      <alignment horizontal="right" vertical="center" wrapText="1"/>
      <protection hidden="1"/>
    </xf>
    <xf numFmtId="10" fontId="3" fillId="0" borderId="5" xfId="2" applyNumberFormat="1" applyFont="1" applyBorder="1" applyAlignment="1" applyProtection="1">
      <alignment vertical="center" wrapText="1"/>
      <protection hidden="1"/>
    </xf>
    <xf numFmtId="10" fontId="3" fillId="0" borderId="5" xfId="0" applyNumberFormat="1" applyFont="1" applyBorder="1" applyAlignment="1" applyProtection="1">
      <alignment vertical="center" wrapText="1"/>
      <protection hidden="1"/>
    </xf>
    <xf numFmtId="0" fontId="2" fillId="5" borderId="0" xfId="0" applyFont="1" applyFill="1" applyAlignment="1" applyProtection="1">
      <alignment horizontal="center" vertical="center" wrapText="1"/>
      <protection hidden="1"/>
    </xf>
    <xf numFmtId="164" fontId="3" fillId="0" borderId="2" xfId="0" applyNumberFormat="1" applyFont="1" applyBorder="1" applyAlignment="1" applyProtection="1">
      <alignment vertical="center" wrapText="1"/>
      <protection hidden="1"/>
    </xf>
    <xf numFmtId="10" fontId="3" fillId="0" borderId="0" xfId="0" applyNumberFormat="1" applyFont="1" applyAlignment="1" applyProtection="1">
      <alignment vertical="center" wrapText="1"/>
      <protection hidden="1"/>
    </xf>
    <xf numFmtId="1" fontId="3" fillId="0" borderId="5" xfId="1" applyNumberFormat="1" applyFont="1" applyBorder="1" applyAlignment="1" applyProtection="1">
      <alignment horizontal="right" vertical="center" wrapText="1"/>
      <protection hidden="1"/>
    </xf>
    <xf numFmtId="0" fontId="2" fillId="0" borderId="1" xfId="0" applyFont="1" applyBorder="1" applyAlignment="1" applyProtection="1">
      <alignment horizontal="center" vertical="center" wrapText="1"/>
      <protection hidden="1"/>
    </xf>
    <xf numFmtId="0" fontId="3" fillId="0" borderId="5" xfId="0" applyFont="1" applyBorder="1" applyAlignment="1" applyProtection="1">
      <alignment vertical="center" wrapText="1"/>
      <protection locked="0"/>
    </xf>
    <xf numFmtId="164" fontId="3" fillId="0" borderId="0" xfId="0" applyNumberFormat="1" applyFont="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2" borderId="2" xfId="0" applyFont="1" applyFill="1" applyBorder="1" applyAlignment="1" applyProtection="1">
      <alignment vertical="center" wrapText="1"/>
      <protection hidden="1"/>
    </xf>
    <xf numFmtId="164" fontId="3" fillId="0" borderId="0" xfId="0" applyNumberFormat="1" applyFont="1" applyAlignment="1" applyProtection="1">
      <alignment vertical="center" wrapText="1"/>
      <protection locked="0"/>
    </xf>
    <xf numFmtId="164" fontId="3" fillId="0" borderId="13" xfId="0" applyNumberFormat="1" applyFont="1" applyBorder="1" applyAlignment="1" applyProtection="1">
      <alignment vertical="center" wrapText="1"/>
      <protection locked="0"/>
    </xf>
    <xf numFmtId="0" fontId="3" fillId="0" borderId="3" xfId="0" applyFont="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9" fontId="3" fillId="0" borderId="2" xfId="2" applyFont="1" applyBorder="1" applyAlignment="1" applyProtection="1">
      <alignment vertical="center" wrapText="1"/>
      <protection hidden="1"/>
    </xf>
    <xf numFmtId="165" fontId="3" fillId="0" borderId="5" xfId="1"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164" fontId="3" fillId="0" borderId="1" xfId="0" applyNumberFormat="1" applyFont="1" applyBorder="1" applyAlignment="1" applyProtection="1">
      <alignment horizontal="center" vertical="center" wrapText="1"/>
      <protection hidden="1"/>
    </xf>
    <xf numFmtId="164" fontId="3" fillId="0" borderId="13" xfId="0" applyNumberFormat="1" applyFont="1" applyBorder="1" applyAlignment="1" applyProtection="1">
      <alignment horizontal="right" vertical="center" wrapText="1"/>
      <protection hidden="1"/>
    </xf>
    <xf numFmtId="1" fontId="3" fillId="0" borderId="2" xfId="1" applyNumberFormat="1" applyFont="1" applyBorder="1" applyAlignment="1" applyProtection="1">
      <alignment horizontal="right" vertical="center" wrapText="1"/>
      <protection locked="0"/>
    </xf>
    <xf numFmtId="0" fontId="8" fillId="0" borderId="0" xfId="0" applyFont="1" applyAlignment="1" applyProtection="1">
      <alignment vertical="center" wrapText="1"/>
      <protection hidden="1"/>
    </xf>
    <xf numFmtId="0" fontId="6" fillId="0" borderId="3" xfId="0" applyFont="1" applyBorder="1" applyAlignment="1" applyProtection="1">
      <alignment horizontal="center" vertical="center" wrapText="1"/>
      <protection hidden="1"/>
    </xf>
    <xf numFmtId="0" fontId="3" fillId="0" borderId="0" xfId="0" applyFont="1" applyAlignment="1" applyProtection="1">
      <alignment horizontal="justify" wrapText="1"/>
      <protection hidden="1"/>
    </xf>
    <xf numFmtId="0" fontId="3" fillId="0" borderId="0" xfId="0" applyFont="1" applyAlignment="1" applyProtection="1">
      <alignment horizontal="right" vertical="center" wrapText="1"/>
      <protection hidden="1"/>
    </xf>
    <xf numFmtId="9" fontId="3" fillId="0" borderId="5" xfId="2" applyFont="1" applyBorder="1" applyAlignment="1" applyProtection="1">
      <alignment horizontal="right" vertical="center" wrapText="1"/>
      <protection hidden="1"/>
    </xf>
    <xf numFmtId="10" fontId="3" fillId="0" borderId="2" xfId="2" applyNumberFormat="1" applyFont="1" applyFill="1" applyBorder="1" applyAlignment="1" applyProtection="1">
      <alignment horizontal="right" vertical="center" wrapText="1"/>
      <protection hidden="1"/>
    </xf>
    <xf numFmtId="9" fontId="3" fillId="0" borderId="3" xfId="2"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1" fillId="3" borderId="2" xfId="0" applyFont="1" applyFill="1" applyBorder="1" applyAlignment="1" applyProtection="1">
      <alignment horizontal="center" vertical="center" wrapText="1"/>
      <protection hidden="1"/>
    </xf>
    <xf numFmtId="164" fontId="3" fillId="0" borderId="2" xfId="0" applyNumberFormat="1" applyFont="1" applyBorder="1" applyAlignment="1" applyProtection="1">
      <alignment horizontal="right" vertical="center" wrapText="1"/>
      <protection locked="0"/>
    </xf>
    <xf numFmtId="0" fontId="21" fillId="0" borderId="5" xfId="0" applyFont="1" applyBorder="1" applyAlignment="1" applyProtection="1">
      <alignment vertical="center" wrapText="1"/>
      <protection hidden="1"/>
    </xf>
    <xf numFmtId="0" fontId="3" fillId="3" borderId="0" xfId="0" applyFont="1" applyFill="1" applyAlignment="1" applyProtection="1">
      <alignment horizontal="center" vertical="center" wrapText="1"/>
      <protection hidden="1"/>
    </xf>
    <xf numFmtId="10" fontId="3" fillId="0" borderId="2" xfId="0" applyNumberFormat="1" applyFont="1" applyBorder="1" applyAlignment="1" applyProtection="1">
      <alignment vertical="center" wrapText="1"/>
      <protection hidden="1"/>
    </xf>
    <xf numFmtId="0" fontId="3" fillId="0" borderId="5" xfId="0" applyFont="1" applyBorder="1" applyAlignment="1" applyProtection="1">
      <alignment horizontal="right" vertical="center" wrapText="1"/>
      <protection locked="0"/>
    </xf>
    <xf numFmtId="0" fontId="2" fillId="5" borderId="0" xfId="0" applyFont="1" applyFill="1" applyAlignment="1" applyProtection="1">
      <alignment vertical="center" wrapText="1"/>
      <protection hidden="1"/>
    </xf>
    <xf numFmtId="166" fontId="3" fillId="0" borderId="5" xfId="0" applyNumberFormat="1" applyFont="1" applyBorder="1" applyAlignment="1" applyProtection="1">
      <alignment horizontal="right" vertical="center" wrapText="1"/>
      <protection hidden="1"/>
    </xf>
    <xf numFmtId="0" fontId="9" fillId="0" borderId="0" xfId="0" applyFont="1" applyAlignment="1" applyProtection="1">
      <alignment horizontal="left" vertical="center" wrapText="1"/>
      <protection hidden="1"/>
    </xf>
    <xf numFmtId="0" fontId="9" fillId="0" borderId="5" xfId="0" applyFont="1" applyBorder="1" applyAlignment="1" applyProtection="1">
      <alignment vertical="center" wrapText="1"/>
      <protection hidden="1"/>
    </xf>
    <xf numFmtId="10" fontId="9" fillId="0" borderId="5" xfId="2" applyNumberFormat="1" applyFont="1" applyBorder="1" applyAlignment="1" applyProtection="1">
      <alignment vertical="center" wrapText="1"/>
      <protection hidden="1"/>
    </xf>
    <xf numFmtId="0" fontId="7" fillId="0" borderId="2" xfId="0"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9" fillId="0" borderId="2" xfId="0" applyFont="1" applyBorder="1" applyAlignment="1" applyProtection="1">
      <alignment vertical="center" wrapText="1"/>
      <protection locked="0"/>
    </xf>
    <xf numFmtId="0" fontId="9" fillId="0" borderId="2" xfId="0" applyFont="1" applyBorder="1" applyAlignment="1" applyProtection="1">
      <alignment vertical="center" wrapText="1"/>
      <protection hidden="1"/>
    </xf>
    <xf numFmtId="0" fontId="9" fillId="0" borderId="0" xfId="0" applyFont="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3" fillId="0" borderId="13" xfId="0" applyFont="1" applyBorder="1" applyAlignment="1" applyProtection="1">
      <alignment vertical="center" wrapText="1"/>
      <protection locked="0"/>
    </xf>
    <xf numFmtId="0" fontId="7" fillId="0" borderId="0" xfId="0" applyFont="1" applyAlignment="1" applyProtection="1">
      <alignment vertical="center" wrapText="1"/>
      <protection hidden="1"/>
    </xf>
    <xf numFmtId="0" fontId="9" fillId="0" borderId="0" xfId="0" applyFont="1" applyAlignment="1" applyProtection="1">
      <alignment vertical="center" wrapText="1"/>
      <protection hidden="1"/>
    </xf>
    <xf numFmtId="1" fontId="3" fillId="0" borderId="2" xfId="1" applyNumberFormat="1" applyFont="1" applyBorder="1" applyAlignment="1" applyProtection="1">
      <alignment vertical="center" wrapText="1"/>
      <protection locked="0"/>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top" wrapText="1"/>
      <protection hidden="1"/>
    </xf>
    <xf numFmtId="0" fontId="2" fillId="6" borderId="23" xfId="0" applyFont="1" applyFill="1" applyBorder="1" applyAlignment="1" applyProtection="1">
      <alignment horizontal="center" vertical="center" wrapText="1"/>
      <protection hidden="1"/>
    </xf>
    <xf numFmtId="10" fontId="3" fillId="0" borderId="23" xfId="0" applyNumberFormat="1" applyFont="1" applyBorder="1" applyAlignment="1" applyProtection="1">
      <alignment horizontal="center" vertical="center" wrapText="1"/>
      <protection hidden="1"/>
    </xf>
    <xf numFmtId="0" fontId="23" fillId="0" borderId="0" xfId="0" applyFont="1" applyAlignment="1" applyProtection="1">
      <alignment horizontal="justify" wrapText="1"/>
      <protection hidden="1"/>
    </xf>
    <xf numFmtId="0" fontId="3" fillId="6" borderId="23" xfId="0" applyFont="1" applyFill="1" applyBorder="1" applyAlignment="1" applyProtection="1">
      <alignment horizontal="justify" vertical="center" wrapText="1"/>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horizontal="center" vertical="center" textRotation="90" wrapText="1"/>
      <protection hidden="1"/>
    </xf>
    <xf numFmtId="0" fontId="3" fillId="0" borderId="0" xfId="0" applyFont="1" applyAlignment="1" applyProtection="1">
      <alignment vertical="top" wrapText="1"/>
      <protection hidden="1"/>
    </xf>
    <xf numFmtId="0" fontId="2" fillId="3" borderId="24" xfId="0" applyFont="1" applyFill="1" applyBorder="1" applyAlignment="1" applyProtection="1">
      <alignment horizontal="center" vertical="center" wrapText="1" readingOrder="1"/>
      <protection hidden="1"/>
    </xf>
    <xf numFmtId="0" fontId="3" fillId="7" borderId="23"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16" fillId="0" borderId="23" xfId="0" applyFont="1" applyBorder="1" applyAlignment="1" applyProtection="1">
      <alignment horizontal="right" vertical="center" wrapText="1"/>
      <protection hidden="1"/>
    </xf>
    <xf numFmtId="9" fontId="16" fillId="0" borderId="23" xfId="0" applyNumberFormat="1" applyFont="1" applyBorder="1" applyAlignment="1" applyProtection="1">
      <alignment horizontal="right" vertical="center" wrapText="1"/>
      <protection hidden="1"/>
    </xf>
    <xf numFmtId="0" fontId="16" fillId="0" borderId="23" xfId="0" applyFont="1" applyBorder="1" applyAlignment="1" applyProtection="1">
      <alignment horizontal="left" vertical="center" wrapText="1"/>
      <protection hidden="1"/>
    </xf>
    <xf numFmtId="0" fontId="3" fillId="7" borderId="23" xfId="0" applyFont="1" applyFill="1" applyBorder="1" applyAlignment="1" applyProtection="1">
      <alignment horizontal="center" vertical="center" textRotation="90" wrapText="1"/>
      <protection hidden="1"/>
    </xf>
    <xf numFmtId="0" fontId="3" fillId="0" borderId="23" xfId="0" applyFont="1" applyBorder="1" applyAlignment="1" applyProtection="1">
      <alignment horizontal="center" vertical="center" wrapText="1"/>
      <protection hidden="1"/>
    </xf>
    <xf numFmtId="0" fontId="15" fillId="0" borderId="23" xfId="0" applyFont="1" applyBorder="1" applyAlignment="1" applyProtection="1">
      <alignment horizontal="left" vertical="center" wrapText="1"/>
      <protection hidden="1"/>
    </xf>
    <xf numFmtId="2" fontId="15" fillId="0" borderId="23" xfId="0" applyNumberFormat="1" applyFont="1" applyBorder="1" applyAlignment="1" applyProtection="1">
      <alignment horizontal="right" vertical="center" wrapText="1"/>
      <protection hidden="1"/>
    </xf>
    <xf numFmtId="0" fontId="15" fillId="0" borderId="23" xfId="0" applyFont="1" applyBorder="1" applyAlignment="1" applyProtection="1">
      <alignment horizontal="justify" vertical="center" wrapText="1"/>
      <protection hidden="1"/>
    </xf>
    <xf numFmtId="0" fontId="3" fillId="3" borderId="0" xfId="0" applyFont="1" applyFill="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readingOrder="1"/>
      <protection hidden="1"/>
    </xf>
    <xf numFmtId="0" fontId="3" fillId="3" borderId="23" xfId="0" applyFont="1" applyFill="1" applyBorder="1" applyAlignment="1" applyProtection="1">
      <alignment horizontal="center" vertical="center" wrapText="1"/>
      <protection hidden="1"/>
    </xf>
    <xf numFmtId="173" fontId="15" fillId="0" borderId="23" xfId="0" applyNumberFormat="1" applyFont="1" applyBorder="1" applyAlignment="1" applyProtection="1">
      <alignment horizontal="right" vertical="center" wrapText="1"/>
      <protection hidden="1"/>
    </xf>
    <xf numFmtId="0" fontId="15" fillId="0" borderId="30" xfId="0" applyFont="1" applyBorder="1" applyAlignment="1" applyProtection="1">
      <alignment horizontal="left" vertical="center" wrapText="1"/>
      <protection hidden="1"/>
    </xf>
    <xf numFmtId="0" fontId="15" fillId="0" borderId="30"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3" fillId="8" borderId="3" xfId="0" applyFont="1" applyFill="1" applyBorder="1" applyAlignment="1" applyProtection="1">
      <alignment horizontal="center" vertical="center" wrapText="1"/>
      <protection hidden="1"/>
    </xf>
    <xf numFmtId="10" fontId="15" fillId="0" borderId="3"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0" fontId="15"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0" fontId="2" fillId="7" borderId="31"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5" fillId="7" borderId="3" xfId="0" applyFont="1" applyFill="1" applyBorder="1" applyAlignment="1" applyProtection="1">
      <alignment horizontal="center" vertical="center" wrapText="1"/>
      <protection hidden="1"/>
    </xf>
    <xf numFmtId="0" fontId="0" fillId="0" borderId="0" xfId="0" applyProtection="1">
      <protection hidden="1"/>
    </xf>
    <xf numFmtId="168" fontId="7" fillId="5" borderId="10" xfId="0" applyNumberFormat="1" applyFont="1" applyFill="1" applyBorder="1" applyAlignment="1" applyProtection="1">
      <alignment horizontal="left" vertical="center"/>
      <protection hidden="1"/>
    </xf>
    <xf numFmtId="168" fontId="7" fillId="5" borderId="7" xfId="0" applyNumberFormat="1" applyFont="1" applyFill="1" applyBorder="1" applyAlignment="1" applyProtection="1">
      <alignment horizontal="left" vertical="center"/>
      <protection hidden="1"/>
    </xf>
    <xf numFmtId="168" fontId="7" fillId="5" borderId="11" xfId="0" applyNumberFormat="1" applyFont="1" applyFill="1" applyBorder="1" applyAlignment="1" applyProtection="1">
      <alignment horizontal="left" vertical="center"/>
      <protection hidden="1"/>
    </xf>
    <xf numFmtId="0" fontId="9" fillId="0" borderId="0" xfId="0" applyFont="1" applyAlignment="1" applyProtection="1">
      <alignment vertical="center"/>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20" fontId="0" fillId="0" borderId="21" xfId="0" applyNumberFormat="1" applyBorder="1" applyProtection="1">
      <protection hidden="1"/>
    </xf>
    <xf numFmtId="20" fontId="0" fillId="0" borderId="20" xfId="0" applyNumberFormat="1" applyBorder="1" applyProtection="1">
      <protection hidden="1"/>
    </xf>
    <xf numFmtId="20" fontId="0" fillId="0" borderId="22" xfId="0" applyNumberFormat="1" applyBorder="1" applyProtection="1">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1"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 xfId="0" applyBorder="1" applyProtection="1">
      <protection hidden="1"/>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protection hidden="1"/>
    </xf>
    <xf numFmtId="3" fontId="0" fillId="0" borderId="3" xfId="0" applyNumberFormat="1" applyBorder="1" applyAlignment="1" applyProtection="1">
      <alignment vertical="center"/>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3" xfId="0" applyBorder="1" applyProtection="1">
      <protection hidden="1"/>
    </xf>
    <xf numFmtId="0" fontId="0" fillId="0" borderId="3" xfId="0" applyBorder="1" applyAlignment="1" applyProtection="1">
      <alignment vertical="center" shrinkToFit="1"/>
      <protection hidden="1"/>
    </xf>
    <xf numFmtId="0" fontId="10" fillId="0" borderId="3" xfId="0" applyFont="1" applyBorder="1" applyProtection="1">
      <protection hidden="1"/>
    </xf>
    <xf numFmtId="0" fontId="7" fillId="0" borderId="0" xfId="0" applyFont="1" applyAlignment="1" applyProtection="1">
      <alignment vertical="center"/>
      <protection hidden="1"/>
    </xf>
    <xf numFmtId="168" fontId="7" fillId="5" borderId="8" xfId="0" applyNumberFormat="1" applyFont="1" applyFill="1" applyBorder="1" applyAlignment="1" applyProtection="1">
      <alignment horizontal="left" vertical="center"/>
      <protection hidden="1"/>
    </xf>
    <xf numFmtId="168" fontId="7" fillId="5" borderId="0" xfId="0" applyNumberFormat="1" applyFont="1" applyFill="1" applyAlignment="1" applyProtection="1">
      <alignment horizontal="left" vertical="center"/>
      <protection hidden="1"/>
    </xf>
    <xf numFmtId="168" fontId="7" fillId="5" borderId="9" xfId="0" applyNumberFormat="1" applyFont="1" applyFill="1" applyBorder="1" applyAlignment="1" applyProtection="1">
      <alignment horizontal="left" vertical="center"/>
      <protection hidden="1"/>
    </xf>
    <xf numFmtId="0" fontId="10" fillId="0" borderId="4" xfId="0" applyFont="1" applyBorder="1" applyProtection="1">
      <protection hidden="1"/>
    </xf>
    <xf numFmtId="0" fontId="10" fillId="0" borderId="5" xfId="0" applyFont="1" applyBorder="1" applyProtection="1">
      <protection hidden="1"/>
    </xf>
    <xf numFmtId="0" fontId="10" fillId="0" borderId="6" xfId="0" applyFont="1" applyBorder="1" applyProtection="1">
      <protection hidden="1"/>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cellXfs>
  <cellStyles count="3">
    <cellStyle name="Normal" xfId="0" builtinId="0"/>
    <cellStyle name="Porcentagem" xfId="2" builtinId="5"/>
    <cellStyle name="Vírgula" xfId="1" builtinId="3"/>
  </cellStyles>
  <dxfs count="10">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s>
  <tableStyles count="0" defaultTableStyle="TableStyleMedium2" defaultPivotStyle="PivotStyleLight16"/>
  <colors>
    <mruColors>
      <color rgb="FF213A8F"/>
      <color rgb="FFB8C5EE"/>
      <color rgb="FFE52621"/>
      <color rgb="FFFFFFFF"/>
      <color rgb="FF010101"/>
      <color rgb="FFB9CFD9"/>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itens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BENFEITORIAS'!$J$53:$J$64</c:f>
              <c:numCache>
                <c:formatCode>#,##0.00_ ;[Red]\-#,##0.00\ </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itens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Ref>
              <c:f>'TERRENO E BENFEITORIAS'!$J$53:$J$64</c:f>
              <c:numCache>
                <c:formatCode>#,##0.00_ ;[Red]\-#,##0.00\ </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0-AEE4-4CF8-812E-E46FA56CA779}"/>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AEE4-4CF8-812E-E46FA56CA779}"/>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itens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Itens da amostra</c:v>
          </c:tx>
          <c:spPr>
            <a:solidFill>
              <a:schemeClr val="accent1"/>
            </a:solidFill>
            <a:ln>
              <a:noFill/>
            </a:ln>
            <a:effectLst/>
          </c:spPr>
          <c:invertIfNegative val="0"/>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BENFEITORIAS'!$L$53:$L$64</c:f>
              <c:numCache>
                <c:formatCode>#,##0.00_ ;[Red]\-#,##0.00\ </c:formatCode>
                <c:ptCount val="12"/>
                <c:pt idx="0">
                  <c:v>0.95000000000000018</c:v>
                </c:pt>
                <c:pt idx="1">
                  <c:v>0.95000000000000018</c:v>
                </c:pt>
                <c:pt idx="2">
                  <c:v>0.95000000000000018</c:v>
                </c:pt>
                <c:pt idx="3">
                  <c:v>0.95000000000000018</c:v>
                </c:pt>
                <c:pt idx="4">
                  <c:v>0.95000000000000018</c:v>
                </c:pt>
                <c:pt idx="5">
                  <c:v>0.95000000000000018</c:v>
                </c:pt>
                <c:pt idx="6">
                  <c:v>0.95000000000000018</c:v>
                </c:pt>
                <c:pt idx="7">
                  <c:v>0.95000000000000018</c:v>
                </c:pt>
                <c:pt idx="8">
                  <c:v>0.95000000000000018</c:v>
                </c:pt>
                <c:pt idx="9">
                  <c:v>0.95000000000000018</c:v>
                </c:pt>
                <c:pt idx="10">
                  <c:v>0.95000000000000018</c:v>
                </c:pt>
                <c:pt idx="11">
                  <c:v>0.95000000000000018</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BENFEITORIAS'!$Y$240</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BENFEITORIAS'!$Y$241:$Y$252</c:f>
              <c:numCache>
                <c:formatCode>#,##0.00_ ;[Red]\-#,##0.00\ </c:formatCode>
                <c:ptCount val="12"/>
                <c:pt idx="0">
                  <c:v>505.50378884180799</c:v>
                </c:pt>
                <c:pt idx="1">
                  <c:v>505.50378884180799</c:v>
                </c:pt>
                <c:pt idx="2">
                  <c:v>505.50378884180799</c:v>
                </c:pt>
                <c:pt idx="3">
                  <c:v>505.50378884180799</c:v>
                </c:pt>
                <c:pt idx="4">
                  <c:v>505.50378884180799</c:v>
                </c:pt>
                <c:pt idx="5">
                  <c:v>505.50378884180799</c:v>
                </c:pt>
                <c:pt idx="6">
                  <c:v>505.50378884180799</c:v>
                </c:pt>
                <c:pt idx="7">
                  <c:v>505.50378884180799</c:v>
                </c:pt>
                <c:pt idx="8">
                  <c:v>505.50378884180799</c:v>
                </c:pt>
                <c:pt idx="9">
                  <c:v>505.50378884180799</c:v>
                </c:pt>
                <c:pt idx="10">
                  <c:v>505.50378884180799</c:v>
                </c:pt>
                <c:pt idx="11">
                  <c:v>505.50378884180799</c:v>
                </c:pt>
              </c:numCache>
            </c:numRef>
          </c:val>
          <c:smooth val="0"/>
          <c:extLst>
            <c:ext xmlns:c16="http://schemas.microsoft.com/office/drawing/2014/chart" uri="{C3380CC4-5D6E-409C-BE32-E72D297353CC}">
              <c16:uniqueId val="{00000000-484F-41FF-9D0C-44D82ACD1104}"/>
            </c:ext>
          </c:extLst>
        </c:ser>
        <c:ser>
          <c:idx val="2"/>
          <c:order val="2"/>
          <c:tx>
            <c:strRef>
              <c:f>'TERRENO E BENFEITORIAS'!$X$240</c:f>
              <c:strCache>
                <c:ptCount val="1"/>
                <c:pt idx="0">
                  <c:v>Limite superior</c:v>
                </c:pt>
              </c:strCache>
            </c:strRef>
          </c:tx>
          <c:spPr>
            <a:ln w="12700" cap="sq">
              <a:solidFill>
                <a:srgbClr val="0070C0"/>
              </a:solidFill>
              <a:prstDash val="solid"/>
              <a:round/>
            </a:ln>
            <a:effectLst/>
          </c:spPr>
          <c:marker>
            <c:symbol val="none"/>
          </c:marker>
          <c:val>
            <c:numRef>
              <c:f>'TERRENO E BENFEITORIAS'!$X$241:$X$252</c:f>
              <c:numCache>
                <c:formatCode>#,##0.00_ ;[Red]\-#,##0.00\ </c:formatCode>
                <c:ptCount val="12"/>
                <c:pt idx="0">
                  <c:v>657.15492549435044</c:v>
                </c:pt>
                <c:pt idx="1">
                  <c:v>657.15492549435044</c:v>
                </c:pt>
                <c:pt idx="2">
                  <c:v>657.15492549435044</c:v>
                </c:pt>
                <c:pt idx="3">
                  <c:v>657.15492549435044</c:v>
                </c:pt>
                <c:pt idx="4">
                  <c:v>657.15492549435044</c:v>
                </c:pt>
                <c:pt idx="5">
                  <c:v>657.15492549435044</c:v>
                </c:pt>
                <c:pt idx="6">
                  <c:v>657.15492549435044</c:v>
                </c:pt>
                <c:pt idx="7">
                  <c:v>657.15492549435044</c:v>
                </c:pt>
                <c:pt idx="8">
                  <c:v>657.15492549435044</c:v>
                </c:pt>
                <c:pt idx="9">
                  <c:v>657.15492549435044</c:v>
                </c:pt>
                <c:pt idx="10">
                  <c:v>657.15492549435044</c:v>
                </c:pt>
                <c:pt idx="11">
                  <c:v>657.15492549435044</c:v>
                </c:pt>
              </c:numCache>
            </c:numRef>
          </c:val>
          <c:smooth val="0"/>
          <c:extLst>
            <c:ext xmlns:c16="http://schemas.microsoft.com/office/drawing/2014/chart" uri="{C3380CC4-5D6E-409C-BE32-E72D297353CC}">
              <c16:uniqueId val="{00000001-484F-41FF-9D0C-44D82ACD1104}"/>
            </c:ext>
          </c:extLst>
        </c:ser>
        <c:ser>
          <c:idx val="1"/>
          <c:order val="3"/>
          <c:tx>
            <c:strRef>
              <c:f>'TERRENO E BENFEITORIAS'!$W$240</c:f>
              <c:strCache>
                <c:ptCount val="1"/>
                <c:pt idx="0">
                  <c:v>Limite inferior</c:v>
                </c:pt>
              </c:strCache>
            </c:strRef>
          </c:tx>
          <c:spPr>
            <a:ln w="12700" cap="sq">
              <a:solidFill>
                <a:srgbClr val="FF0000"/>
              </a:solidFill>
              <a:round/>
            </a:ln>
            <a:effectLst/>
          </c:spPr>
          <c:marker>
            <c:symbol val="none"/>
          </c:marker>
          <c:val>
            <c:numRef>
              <c:f>'TERRENO E BENFEITORIAS'!$W$241:$W$252</c:f>
              <c:numCache>
                <c:formatCode>#,##0.00_ ;[Red]\-#,##0.00\ </c:formatCode>
                <c:ptCount val="12"/>
                <c:pt idx="0">
                  <c:v>353.8526521892656</c:v>
                </c:pt>
                <c:pt idx="1">
                  <c:v>353.8526521892656</c:v>
                </c:pt>
                <c:pt idx="2">
                  <c:v>353.8526521892656</c:v>
                </c:pt>
                <c:pt idx="3">
                  <c:v>353.8526521892656</c:v>
                </c:pt>
                <c:pt idx="4">
                  <c:v>353.8526521892656</c:v>
                </c:pt>
                <c:pt idx="5">
                  <c:v>353.8526521892656</c:v>
                </c:pt>
                <c:pt idx="6">
                  <c:v>353.8526521892656</c:v>
                </c:pt>
                <c:pt idx="7">
                  <c:v>353.8526521892656</c:v>
                </c:pt>
                <c:pt idx="8">
                  <c:v>353.8526521892656</c:v>
                </c:pt>
                <c:pt idx="9">
                  <c:v>353.8526521892656</c:v>
                </c:pt>
                <c:pt idx="10">
                  <c:v>353.8526521892656</c:v>
                </c:pt>
                <c:pt idx="11">
                  <c:v>353.8526521892656</c:v>
                </c:pt>
              </c:numCache>
            </c:numRef>
          </c:val>
          <c:smooth val="0"/>
          <c:extLst>
            <c:ext xmlns:c16="http://schemas.microsoft.com/office/drawing/2014/chart" uri="{C3380CC4-5D6E-409C-BE32-E72D297353CC}">
              <c16:uniqueId val="{00000002-484F-41FF-9D0C-44D82ACD1104}"/>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BENFEITORIAS'!$B$233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BENFEITORIAS'!$B$234:$B$245</c:f>
              <c:numCache>
                <c:formatCode>#,##0.00_ ;[Red]\-#,##0.00\ </c:formatCode>
                <c:ptCount val="12"/>
                <c:pt idx="0">
                  <c:v>475.00000000000011</c:v>
                </c:pt>
                <c:pt idx="1">
                  <c:v>480.93750000000011</c:v>
                </c:pt>
                <c:pt idx="2">
                  <c:v>527.25000000000011</c:v>
                </c:pt>
                <c:pt idx="3">
                  <c:v>541.50000000000011</c:v>
                </c:pt>
                <c:pt idx="4">
                  <c:v>527.25000000000011</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484F-41FF-9D0C-44D82ACD1104}"/>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BENFEITORIAS'!$Y$267</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BENFEITORIAS'!$Y$268:$Y$294</c:f>
              <c:numCache>
                <c:formatCode>#,##0.00_ ;[Red]\-#,##0.00\ </c:formatCode>
                <c:ptCount val="27"/>
                <c:pt idx="0">
                  <c:v>505.50378884180799</c:v>
                </c:pt>
                <c:pt idx="1">
                  <c:v>505.50378884180799</c:v>
                </c:pt>
                <c:pt idx="2">
                  <c:v>505.50378884180799</c:v>
                </c:pt>
                <c:pt idx="3">
                  <c:v>505.50378884180799</c:v>
                </c:pt>
                <c:pt idx="4">
                  <c:v>505.50378884180799</c:v>
                </c:pt>
                <c:pt idx="5">
                  <c:v>505.50378884180799</c:v>
                </c:pt>
                <c:pt idx="6">
                  <c:v>505.50378884180799</c:v>
                </c:pt>
                <c:pt idx="7">
                  <c:v>505.50378884180799</c:v>
                </c:pt>
                <c:pt idx="8">
                  <c:v>505.50378884180799</c:v>
                </c:pt>
                <c:pt idx="9">
                  <c:v>505.50378884180799</c:v>
                </c:pt>
                <c:pt idx="10">
                  <c:v>505.50378884180799</c:v>
                </c:pt>
                <c:pt idx="11">
                  <c:v>505.50378884180799</c:v>
                </c:pt>
              </c:numCache>
            </c:numRef>
          </c:val>
          <c:smooth val="0"/>
          <c:extLst>
            <c:ext xmlns:c16="http://schemas.microsoft.com/office/drawing/2014/chart" uri="{C3380CC4-5D6E-409C-BE32-E72D297353CC}">
              <c16:uniqueId val="{00000000-DDF0-4DE9-AAF2-3FDD6E683B54}"/>
            </c:ext>
          </c:extLst>
        </c:ser>
        <c:ser>
          <c:idx val="1"/>
          <c:order val="2"/>
          <c:tx>
            <c:strRef>
              <c:f>'TERRENO E BENFEITORIAS'!$W$267</c:f>
              <c:strCache>
                <c:ptCount val="1"/>
                <c:pt idx="0">
                  <c:v>Limite inferior</c:v>
                </c:pt>
              </c:strCache>
            </c:strRef>
          </c:tx>
          <c:spPr>
            <a:ln w="12700" cap="sq">
              <a:solidFill>
                <a:srgbClr val="FF0000"/>
              </a:solidFill>
              <a:round/>
            </a:ln>
            <a:effectLst/>
          </c:spPr>
          <c:marker>
            <c:symbol val="none"/>
          </c:marker>
          <c:val>
            <c:numRef>
              <c:f>'TERRENO E BENFEITORIAS'!$W$268:$W$294</c:f>
              <c:numCache>
                <c:formatCode>#,##0.00_ ;[Red]\-#,##0.00\ </c:formatCode>
                <c:ptCount val="27"/>
                <c:pt idx="0">
                  <c:v>418.23340374248397</c:v>
                </c:pt>
                <c:pt idx="1">
                  <c:v>418.23340374248397</c:v>
                </c:pt>
                <c:pt idx="2">
                  <c:v>418.23340374248397</c:v>
                </c:pt>
                <c:pt idx="3">
                  <c:v>418.23340374248397</c:v>
                </c:pt>
                <c:pt idx="4">
                  <c:v>418.23340374248397</c:v>
                </c:pt>
                <c:pt idx="5">
                  <c:v>418.23340374248397</c:v>
                </c:pt>
                <c:pt idx="6">
                  <c:v>418.23340374248397</c:v>
                </c:pt>
                <c:pt idx="7">
                  <c:v>418.23340374248397</c:v>
                </c:pt>
                <c:pt idx="8">
                  <c:v>418.23340374248397</c:v>
                </c:pt>
                <c:pt idx="9">
                  <c:v>418.23340374248397</c:v>
                </c:pt>
                <c:pt idx="10">
                  <c:v>418.23340374248397</c:v>
                </c:pt>
                <c:pt idx="11">
                  <c:v>418.23340374248397</c:v>
                </c:pt>
              </c:numCache>
            </c:numRef>
          </c:val>
          <c:smooth val="0"/>
          <c:extLst>
            <c:ext xmlns:c16="http://schemas.microsoft.com/office/drawing/2014/chart" uri="{C3380CC4-5D6E-409C-BE32-E72D297353CC}">
              <c16:uniqueId val="{00000001-DDF0-4DE9-AAF2-3FDD6E683B54}"/>
            </c:ext>
          </c:extLst>
        </c:ser>
        <c:ser>
          <c:idx val="3"/>
          <c:order val="3"/>
          <c:tx>
            <c:strRef>
              <c:f>'TERRENO E BENFEITORIAS'!$X$267</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BENFEITORIAS'!$X$268:$X$294</c:f>
              <c:numCache>
                <c:formatCode>#,##0.00_ ;[Red]\-#,##0.00\ </c:formatCode>
                <c:ptCount val="27"/>
                <c:pt idx="0">
                  <c:v>592.77417394113195</c:v>
                </c:pt>
                <c:pt idx="1">
                  <c:v>592.77417394113195</c:v>
                </c:pt>
                <c:pt idx="2">
                  <c:v>592.77417394113195</c:v>
                </c:pt>
                <c:pt idx="3">
                  <c:v>592.77417394113195</c:v>
                </c:pt>
                <c:pt idx="4">
                  <c:v>592.77417394113195</c:v>
                </c:pt>
                <c:pt idx="5">
                  <c:v>592.77417394113195</c:v>
                </c:pt>
                <c:pt idx="6">
                  <c:v>592.77417394113195</c:v>
                </c:pt>
                <c:pt idx="7">
                  <c:v>592.77417394113195</c:v>
                </c:pt>
                <c:pt idx="8">
                  <c:v>592.77417394113195</c:v>
                </c:pt>
                <c:pt idx="9">
                  <c:v>592.77417394113195</c:v>
                </c:pt>
                <c:pt idx="10">
                  <c:v>592.77417394113195</c:v>
                </c:pt>
                <c:pt idx="11">
                  <c:v>592.77417394113195</c:v>
                </c:pt>
              </c:numCache>
            </c:numRef>
          </c:val>
          <c:smooth val="0"/>
          <c:extLst>
            <c:ext xmlns:c16="http://schemas.microsoft.com/office/drawing/2014/chart" uri="{C3380CC4-5D6E-409C-BE32-E72D297353CC}">
              <c16:uniqueId val="{00000002-DDF0-4DE9-AAF2-3FDD6E683B54}"/>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BENFEITORIAS'!$B$267</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BENFEITORIAS'!$B$268:$B$279</c:f>
              <c:numCache>
                <c:formatCode>#,##0.00_ ;[Red]\-#,##0.00\ </c:formatCode>
                <c:ptCount val="12"/>
                <c:pt idx="0">
                  <c:v>475.00000000000011</c:v>
                </c:pt>
                <c:pt idx="1">
                  <c:v>480.93750000000011</c:v>
                </c:pt>
                <c:pt idx="2">
                  <c:v>527.25000000000011</c:v>
                </c:pt>
                <c:pt idx="3">
                  <c:v>541.50000000000011</c:v>
                </c:pt>
                <c:pt idx="4">
                  <c:v>527.25000000000011</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DDF0-4DE9-AAF2-3FDD6E683B54}"/>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BENFEITORIAS'!$Y$304</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BENFEITORIAS'!$Y$305:$Y$316</c:f>
              <c:numCache>
                <c:formatCode>#,##0.00_ ;[Red]\-#,##0.00\ </c:formatCode>
                <c:ptCount val="12"/>
                <c:pt idx="0">
                  <c:v>505.50378884180799</c:v>
                </c:pt>
                <c:pt idx="1">
                  <c:v>505.50378884180799</c:v>
                </c:pt>
                <c:pt idx="2">
                  <c:v>505.50378884180799</c:v>
                </c:pt>
                <c:pt idx="3">
                  <c:v>505.50378884180799</c:v>
                </c:pt>
                <c:pt idx="4">
                  <c:v>505.50378884180799</c:v>
                </c:pt>
                <c:pt idx="5">
                  <c:v>505.50378884180799</c:v>
                </c:pt>
                <c:pt idx="6">
                  <c:v>505.50378884180799</c:v>
                </c:pt>
                <c:pt idx="7">
                  <c:v>505.50378884180799</c:v>
                </c:pt>
                <c:pt idx="8">
                  <c:v>505.50378884180799</c:v>
                </c:pt>
                <c:pt idx="9">
                  <c:v>505.50378884180799</c:v>
                </c:pt>
                <c:pt idx="10">
                  <c:v>505.50378884180799</c:v>
                </c:pt>
                <c:pt idx="11">
                  <c:v>505.50378884180799</c:v>
                </c:pt>
              </c:numCache>
            </c:numRef>
          </c:val>
          <c:smooth val="0"/>
          <c:extLst>
            <c:ext xmlns:c16="http://schemas.microsoft.com/office/drawing/2014/chart" uri="{C3380CC4-5D6E-409C-BE32-E72D297353CC}">
              <c16:uniqueId val="{00000000-F6AC-49A8-8BA0-5C08782582A7}"/>
            </c:ext>
          </c:extLst>
        </c:ser>
        <c:ser>
          <c:idx val="3"/>
          <c:order val="2"/>
          <c:tx>
            <c:strRef>
              <c:f>'TERRENO E BENFEITORIAS'!$W$304</c:f>
              <c:strCache>
                <c:ptCount val="1"/>
                <c:pt idx="0">
                  <c:v>Limite inferior</c:v>
                </c:pt>
              </c:strCache>
            </c:strRef>
          </c:tx>
          <c:spPr>
            <a:ln w="12700" cap="sq">
              <a:solidFill>
                <a:srgbClr val="FF0000"/>
              </a:solidFill>
              <a:round/>
            </a:ln>
            <a:effectLst/>
          </c:spPr>
          <c:marker>
            <c:symbol val="none"/>
          </c:marker>
          <c:val>
            <c:numRef>
              <c:f>'TERRENO E BENFEITORIAS'!$W$305:$W$316</c:f>
              <c:numCache>
                <c:formatCode>#,##0.00_ ;[Red]\-#,##0.00\ </c:formatCode>
                <c:ptCount val="12"/>
                <c:pt idx="0">
                  <c:v>404.90984249276158</c:v>
                </c:pt>
                <c:pt idx="1">
                  <c:v>404.90984249276158</c:v>
                </c:pt>
                <c:pt idx="2">
                  <c:v>404.90984249276158</c:v>
                </c:pt>
                <c:pt idx="3">
                  <c:v>404.90984249276158</c:v>
                </c:pt>
                <c:pt idx="4">
                  <c:v>404.90984249276158</c:v>
                </c:pt>
                <c:pt idx="5">
                  <c:v>404.90984249276158</c:v>
                </c:pt>
                <c:pt idx="6">
                  <c:v>404.90984249276158</c:v>
                </c:pt>
                <c:pt idx="7">
                  <c:v>404.90984249276158</c:v>
                </c:pt>
                <c:pt idx="8">
                  <c:v>404.90984249276158</c:v>
                </c:pt>
                <c:pt idx="9">
                  <c:v>404.90984249276158</c:v>
                </c:pt>
                <c:pt idx="10">
                  <c:v>404.90984249276158</c:v>
                </c:pt>
                <c:pt idx="11">
                  <c:v>404.90984249276158</c:v>
                </c:pt>
              </c:numCache>
            </c:numRef>
          </c:val>
          <c:smooth val="0"/>
          <c:extLst>
            <c:ext xmlns:c16="http://schemas.microsoft.com/office/drawing/2014/chart" uri="{C3380CC4-5D6E-409C-BE32-E72D297353CC}">
              <c16:uniqueId val="{00000001-F6AC-49A8-8BA0-5C08782582A7}"/>
            </c:ext>
          </c:extLst>
        </c:ser>
        <c:ser>
          <c:idx val="2"/>
          <c:order val="3"/>
          <c:tx>
            <c:strRef>
              <c:f>'TERRENO E BENFEITORIAS'!$X$304</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BENFEITORIAS'!$X$305:$X$316</c:f>
              <c:numCache>
                <c:formatCode>#,##0.00_ ;[Red]\-#,##0.00\ </c:formatCode>
                <c:ptCount val="12"/>
                <c:pt idx="0">
                  <c:v>606.09773519085434</c:v>
                </c:pt>
                <c:pt idx="1">
                  <c:v>606.09773519085434</c:v>
                </c:pt>
                <c:pt idx="2">
                  <c:v>606.09773519085434</c:v>
                </c:pt>
                <c:pt idx="3">
                  <c:v>606.09773519085434</c:v>
                </c:pt>
                <c:pt idx="4">
                  <c:v>606.09773519085434</c:v>
                </c:pt>
                <c:pt idx="5">
                  <c:v>606.09773519085434</c:v>
                </c:pt>
                <c:pt idx="6">
                  <c:v>606.09773519085434</c:v>
                </c:pt>
                <c:pt idx="7">
                  <c:v>606.09773519085434</c:v>
                </c:pt>
                <c:pt idx="8">
                  <c:v>606.09773519085434</c:v>
                </c:pt>
                <c:pt idx="9">
                  <c:v>606.09773519085434</c:v>
                </c:pt>
                <c:pt idx="10">
                  <c:v>606.09773519085434</c:v>
                </c:pt>
                <c:pt idx="11">
                  <c:v>606.09773519085434</c:v>
                </c:pt>
              </c:numCache>
            </c:numRef>
          </c:val>
          <c:smooth val="0"/>
          <c:extLst>
            <c:ext xmlns:c16="http://schemas.microsoft.com/office/drawing/2014/chart" uri="{C3380CC4-5D6E-409C-BE32-E72D297353CC}">
              <c16:uniqueId val="{00000002-F6AC-49A8-8BA0-5C08782582A7}"/>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BENFEITORIAS'!$B$304</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BENFEITORIAS'!$B$305:$B$316</c:f>
              <c:numCache>
                <c:formatCode>#,##0.00_ ;[Red]\-#,##0.00\ </c:formatCode>
                <c:ptCount val="12"/>
                <c:pt idx="0">
                  <c:v>475.00000000000011</c:v>
                </c:pt>
                <c:pt idx="1">
                  <c:v>480.93750000000011</c:v>
                </c:pt>
                <c:pt idx="2">
                  <c:v>527.25000000000011</c:v>
                </c:pt>
                <c:pt idx="3">
                  <c:v>541.50000000000011</c:v>
                </c:pt>
                <c:pt idx="4">
                  <c:v>527.25000000000011</c:v>
                </c:pt>
                <c:pt idx="5">
                  <c:v>513.00000000000011</c:v>
                </c:pt>
                <c:pt idx="6">
                  <c:v>427.50000000000006</c:v>
                </c:pt>
                <c:pt idx="7">
                  <c:v>530.10000000000014</c:v>
                </c:pt>
                <c:pt idx="8">
                  <c:v>526.68000000000006</c:v>
                </c:pt>
                <c:pt idx="9">
                  <c:v>538.65000000000009</c:v>
                </c:pt>
                <c:pt idx="10">
                  <c:v>427.50000000000006</c:v>
                </c:pt>
                <c:pt idx="11">
                  <c:v>550.67796610169501</c:v>
                </c:pt>
              </c:numCache>
            </c:numRef>
          </c:yVal>
          <c:smooth val="0"/>
          <c:extLst>
            <c:ext xmlns:c16="http://schemas.microsoft.com/office/drawing/2014/chart" uri="{C3380CC4-5D6E-409C-BE32-E72D297353CC}">
              <c16:uniqueId val="{00000003-F6AC-49A8-8BA0-5C08782582A7}"/>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Faixa de variação dos fatores por melhoramentos públicos</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1"/>
          <c:order val="1"/>
          <c:tx>
            <c:v>Elementos da amostra antes da homogeneização</c:v>
          </c:tx>
          <c:spPr>
            <a:solidFill>
              <a:srgbClr val="FF0000"/>
            </a:solidFill>
            <a:ln>
              <a:noFill/>
            </a:ln>
            <a:effectLst/>
          </c:spPr>
          <c:invertIfNegative val="0"/>
          <c:val>
            <c:numRef>
              <c:f>'TERRENO E BENFEITORIAS'!$U$166:$U$177</c:f>
              <c:numCache>
                <c:formatCode>#,##0.00_ ;[Red]\-#,##0.00\ </c:formatCode>
                <c:ptCount val="12"/>
                <c:pt idx="0">
                  <c:v>1.9</c:v>
                </c:pt>
                <c:pt idx="1">
                  <c:v>1.9</c:v>
                </c:pt>
                <c:pt idx="2">
                  <c:v>1.9</c:v>
                </c:pt>
                <c:pt idx="3">
                  <c:v>1.9</c:v>
                </c:pt>
                <c:pt idx="4">
                  <c:v>1.9</c:v>
                </c:pt>
                <c:pt idx="5">
                  <c:v>1.9</c:v>
                </c:pt>
                <c:pt idx="6">
                  <c:v>1.9</c:v>
                </c:pt>
                <c:pt idx="7">
                  <c:v>1.9</c:v>
                </c:pt>
                <c:pt idx="8">
                  <c:v>1.9</c:v>
                </c:pt>
                <c:pt idx="9">
                  <c:v>1.9</c:v>
                </c:pt>
                <c:pt idx="10">
                  <c:v>1.9</c:v>
                </c:pt>
                <c:pt idx="11">
                  <c:v>1.9</c:v>
                </c:pt>
              </c:numCache>
            </c:numRef>
          </c:val>
          <c:extLst>
            <c:ext xmlns:c16="http://schemas.microsoft.com/office/drawing/2014/chart" uri="{C3380CC4-5D6E-409C-BE32-E72D297353CC}">
              <c16:uniqueId val="{0000000C-64EE-4234-9212-7AF31F565007}"/>
            </c:ext>
          </c:extLst>
        </c:ser>
        <c:ser>
          <c:idx val="3"/>
          <c:order val="3"/>
          <c:tx>
            <c:v>Faixa inalterável</c:v>
          </c:tx>
          <c:spPr>
            <a:solidFill>
              <a:schemeClr val="bg1">
                <a:lumMod val="95000"/>
              </a:schemeClr>
            </a:solidFill>
            <a:ln>
              <a:noFill/>
            </a:ln>
            <a:effectLst/>
          </c:spPr>
          <c:invertIfNegative val="0"/>
          <c:val>
            <c:numRef>
              <c:f>'TERRENO E BENFEITORIAS'!$W$166:$W$177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D-64EE-4234-9212-7AF31F565007}"/>
            </c:ext>
          </c:extLst>
        </c:ser>
        <c:dLbls>
          <c:showLegendKey val="0"/>
          <c:showVal val="0"/>
          <c:showCatName val="0"/>
          <c:showSerName val="0"/>
          <c:showPercent val="0"/>
          <c:showBubbleSize val="0"/>
        </c:dLbls>
        <c:gapWidth val="219"/>
        <c:overlap val="100"/>
        <c:axId val="1095974352"/>
        <c:axId val="1095975312"/>
      </c:barChart>
      <c:lineChart>
        <c:grouping val="standard"/>
        <c:varyColors val="0"/>
        <c:ser>
          <c:idx val="0"/>
          <c:order val="0"/>
          <c:tx>
            <c:v>Fator mínimo</c:v>
          </c:tx>
          <c:spPr>
            <a:ln w="28575" cap="rnd">
              <a:solidFill>
                <a:schemeClr val="tx2">
                  <a:lumMod val="50000"/>
                  <a:lumOff val="50000"/>
                </a:schemeClr>
              </a:solidFill>
              <a:round/>
            </a:ln>
            <a:effectLst/>
          </c:spPr>
          <c:marker>
            <c:symbol val="none"/>
          </c:marker>
          <c:val>
            <c:numRef>
              <c:f>'TERRENO E BENFEITORIAS'!$T$166:$T$177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E-64EE-4234-9212-7AF31F565007}"/>
            </c:ext>
          </c:extLst>
        </c:ser>
        <c:ser>
          <c:idx val="2"/>
          <c:order val="2"/>
          <c:tx>
            <c:v>Fator máximo</c:v>
          </c:tx>
          <c:spPr>
            <a:ln w="28575" cap="rnd">
              <a:solidFill>
                <a:schemeClr val="bg1">
                  <a:lumMod val="50000"/>
                </a:schemeClr>
              </a:solidFill>
              <a:round/>
            </a:ln>
            <a:effectLst/>
          </c:spPr>
          <c:marker>
            <c:symbol val="none"/>
          </c:marker>
          <c:val>
            <c:numRef>
              <c:f>'TERRENO E BENFEITORIAS'!$V$166:$V$177</c:f>
              <c:numCache>
                <c:formatCode>General</c:formatCode>
                <c:ptCount val="12"/>
                <c:pt idx="0">
                  <c:v>1.82</c:v>
                </c:pt>
                <c:pt idx="1">
                  <c:v>1.82</c:v>
                </c:pt>
                <c:pt idx="2">
                  <c:v>1.82</c:v>
                </c:pt>
                <c:pt idx="3">
                  <c:v>1.82</c:v>
                </c:pt>
                <c:pt idx="4">
                  <c:v>1.82</c:v>
                </c:pt>
                <c:pt idx="5">
                  <c:v>1.82</c:v>
                </c:pt>
                <c:pt idx="6">
                  <c:v>1.82</c:v>
                </c:pt>
                <c:pt idx="7">
                  <c:v>1.82</c:v>
                </c:pt>
                <c:pt idx="8">
                  <c:v>1.82</c:v>
                </c:pt>
                <c:pt idx="9">
                  <c:v>1.82</c:v>
                </c:pt>
                <c:pt idx="10">
                  <c:v>1.82</c:v>
                </c:pt>
                <c:pt idx="11">
                  <c:v>1.82</c:v>
                </c:pt>
              </c:numCache>
            </c:numRef>
          </c:val>
          <c:smooth val="0"/>
          <c:extLst>
            <c:ext xmlns:c16="http://schemas.microsoft.com/office/drawing/2014/chart" uri="{C3380CC4-5D6E-409C-BE32-E72D297353CC}">
              <c16:uniqueId val="{0000000F-64EE-4234-9212-7AF31F565007}"/>
            </c:ext>
          </c:extLst>
        </c:ser>
        <c:dLbls>
          <c:showLegendKey val="0"/>
          <c:showVal val="0"/>
          <c:showCatName val="0"/>
          <c:showSerName val="0"/>
          <c:showPercent val="0"/>
          <c:showBubbleSize val="0"/>
        </c:dLbls>
        <c:marker val="1"/>
        <c:smooth val="0"/>
        <c:axId val="1095974352"/>
        <c:axId val="1095975312"/>
      </c:lineChart>
      <c:catAx>
        <c:axId val="1095974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5312"/>
        <c:crosses val="autoZero"/>
        <c:auto val="1"/>
        <c:lblAlgn val="ctr"/>
        <c:lblOffset val="100"/>
        <c:noMultiLvlLbl val="0"/>
      </c:catAx>
      <c:valAx>
        <c:axId val="1095975312"/>
        <c:scaling>
          <c:orientation val="minMax"/>
          <c:max val="2"/>
          <c:min val="0"/>
        </c:scaling>
        <c:delete val="0"/>
        <c:axPos val="l"/>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435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Faixa de variação dos fatores por melhoramentos públicos</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1"/>
          <c:order val="1"/>
          <c:tx>
            <c:v>Elementos da amostra após a homogeneização</c:v>
          </c:tx>
          <c:spPr>
            <a:solidFill>
              <a:schemeClr val="tx2">
                <a:lumMod val="75000"/>
                <a:lumOff val="25000"/>
              </a:schemeClr>
            </a:solidFill>
            <a:ln>
              <a:noFill/>
            </a:ln>
            <a:effectLst/>
          </c:spPr>
          <c:invertIfNegative val="0"/>
          <c:val>
            <c:numRef>
              <c:f>'TERRENO E BENFEITORIAS'!$H$197:$H$208</c:f>
              <c:numCache>
                <c:formatCode>#,##0.00_ ;[Red]\-#,##0.00\ </c:formatCode>
                <c:ptCount val="12"/>
                <c:pt idx="0">
                  <c:v>1.9</c:v>
                </c:pt>
                <c:pt idx="1">
                  <c:v>1.9</c:v>
                </c:pt>
                <c:pt idx="2">
                  <c:v>1.9</c:v>
                </c:pt>
                <c:pt idx="3">
                  <c:v>1.9</c:v>
                </c:pt>
                <c:pt idx="4">
                  <c:v>1.9</c:v>
                </c:pt>
                <c:pt idx="5">
                  <c:v>1.9</c:v>
                </c:pt>
                <c:pt idx="6">
                  <c:v>1.9</c:v>
                </c:pt>
                <c:pt idx="7">
                  <c:v>1.9</c:v>
                </c:pt>
                <c:pt idx="8">
                  <c:v>1.9</c:v>
                </c:pt>
                <c:pt idx="9">
                  <c:v>1.9</c:v>
                </c:pt>
                <c:pt idx="10">
                  <c:v>1.9</c:v>
                </c:pt>
                <c:pt idx="11">
                  <c:v>1.9</c:v>
                </c:pt>
              </c:numCache>
            </c:numRef>
          </c:val>
          <c:extLst>
            <c:ext xmlns:c16="http://schemas.microsoft.com/office/drawing/2014/chart" uri="{C3380CC4-5D6E-409C-BE32-E72D297353CC}">
              <c16:uniqueId val="{0000000C-8D06-4913-933A-EA4A9E906649}"/>
            </c:ext>
          </c:extLst>
        </c:ser>
        <c:ser>
          <c:idx val="3"/>
          <c:order val="3"/>
          <c:tx>
            <c:v>Faixa inalterável</c:v>
          </c:tx>
          <c:spPr>
            <a:solidFill>
              <a:schemeClr val="bg1">
                <a:lumMod val="95000"/>
              </a:schemeClr>
            </a:solidFill>
            <a:ln>
              <a:noFill/>
            </a:ln>
            <a:effectLst/>
          </c:spPr>
          <c:invertIfNegative val="0"/>
          <c:val>
            <c:numRef>
              <c:f>'TERRENO E BENFEITORIAS'!$W$166:$W$177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extLst>
            <c:ext xmlns:c16="http://schemas.microsoft.com/office/drawing/2014/chart" uri="{C3380CC4-5D6E-409C-BE32-E72D297353CC}">
              <c16:uniqueId val="{0000000D-8D06-4913-933A-EA4A9E906649}"/>
            </c:ext>
          </c:extLst>
        </c:ser>
        <c:dLbls>
          <c:showLegendKey val="0"/>
          <c:showVal val="0"/>
          <c:showCatName val="0"/>
          <c:showSerName val="0"/>
          <c:showPercent val="0"/>
          <c:showBubbleSize val="0"/>
        </c:dLbls>
        <c:gapWidth val="219"/>
        <c:overlap val="100"/>
        <c:axId val="1095974352"/>
        <c:axId val="1095975312"/>
      </c:barChart>
      <c:lineChart>
        <c:grouping val="standard"/>
        <c:varyColors val="0"/>
        <c:ser>
          <c:idx val="0"/>
          <c:order val="0"/>
          <c:tx>
            <c:v>Fator mínimo</c:v>
          </c:tx>
          <c:spPr>
            <a:ln w="28575" cap="rnd">
              <a:solidFill>
                <a:schemeClr val="tx2">
                  <a:lumMod val="50000"/>
                  <a:lumOff val="50000"/>
                </a:schemeClr>
              </a:solidFill>
              <a:round/>
            </a:ln>
            <a:effectLst/>
          </c:spPr>
          <c:marker>
            <c:symbol val="none"/>
          </c:marker>
          <c:val>
            <c:numRef>
              <c:f>'TERRENO E BENFEITORIAS'!$T$166:$T$177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extLst>
            <c:ext xmlns:c16="http://schemas.microsoft.com/office/drawing/2014/chart" uri="{C3380CC4-5D6E-409C-BE32-E72D297353CC}">
              <c16:uniqueId val="{0000000E-8D06-4913-933A-EA4A9E906649}"/>
            </c:ext>
          </c:extLst>
        </c:ser>
        <c:ser>
          <c:idx val="2"/>
          <c:order val="2"/>
          <c:tx>
            <c:v>Fator máximo</c:v>
          </c:tx>
          <c:spPr>
            <a:ln w="28575" cap="rnd">
              <a:solidFill>
                <a:schemeClr val="bg1">
                  <a:lumMod val="50000"/>
                </a:schemeClr>
              </a:solidFill>
              <a:round/>
            </a:ln>
            <a:effectLst/>
          </c:spPr>
          <c:marker>
            <c:symbol val="none"/>
          </c:marker>
          <c:val>
            <c:numRef>
              <c:f>'TERRENO E BENFEITORIAS'!$V$166:$V$177</c:f>
              <c:numCache>
                <c:formatCode>General</c:formatCode>
                <c:ptCount val="12"/>
                <c:pt idx="0">
                  <c:v>1.82</c:v>
                </c:pt>
                <c:pt idx="1">
                  <c:v>1.82</c:v>
                </c:pt>
                <c:pt idx="2">
                  <c:v>1.82</c:v>
                </c:pt>
                <c:pt idx="3">
                  <c:v>1.82</c:v>
                </c:pt>
                <c:pt idx="4">
                  <c:v>1.82</c:v>
                </c:pt>
                <c:pt idx="5">
                  <c:v>1.82</c:v>
                </c:pt>
                <c:pt idx="6">
                  <c:v>1.82</c:v>
                </c:pt>
                <c:pt idx="7">
                  <c:v>1.82</c:v>
                </c:pt>
                <c:pt idx="8">
                  <c:v>1.82</c:v>
                </c:pt>
                <c:pt idx="9">
                  <c:v>1.82</c:v>
                </c:pt>
                <c:pt idx="10">
                  <c:v>1.82</c:v>
                </c:pt>
                <c:pt idx="11">
                  <c:v>1.82</c:v>
                </c:pt>
              </c:numCache>
            </c:numRef>
          </c:val>
          <c:smooth val="0"/>
          <c:extLst>
            <c:ext xmlns:c16="http://schemas.microsoft.com/office/drawing/2014/chart" uri="{C3380CC4-5D6E-409C-BE32-E72D297353CC}">
              <c16:uniqueId val="{0000000F-8D06-4913-933A-EA4A9E906649}"/>
            </c:ext>
          </c:extLst>
        </c:ser>
        <c:dLbls>
          <c:showLegendKey val="0"/>
          <c:showVal val="0"/>
          <c:showCatName val="0"/>
          <c:showSerName val="0"/>
          <c:showPercent val="0"/>
          <c:showBubbleSize val="0"/>
        </c:dLbls>
        <c:marker val="1"/>
        <c:smooth val="0"/>
        <c:axId val="1095974352"/>
        <c:axId val="1095975312"/>
      </c:lineChart>
      <c:catAx>
        <c:axId val="109597435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5312"/>
        <c:crosses val="autoZero"/>
        <c:auto val="1"/>
        <c:lblAlgn val="ctr"/>
        <c:lblOffset val="100"/>
        <c:noMultiLvlLbl val="0"/>
      </c:catAx>
      <c:valAx>
        <c:axId val="1095975312"/>
        <c:scaling>
          <c:orientation val="minMax"/>
          <c:max val="2"/>
          <c:min val="0"/>
        </c:scaling>
        <c:delete val="0"/>
        <c:axPos val="l"/>
        <c:numFmt formatCode="#,##0.00_ ;[Red]\-#,##0.00\ "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1095974352"/>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38101</xdr:rowOff>
    </xdr:from>
    <xdr:to>
      <xdr:col>11</xdr:col>
      <xdr:colOff>228601</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2</xdr:col>
      <xdr:colOff>0</xdr:colOff>
      <xdr:row>72</xdr:row>
      <xdr:rowOff>0</xdr:rowOff>
    </xdr:from>
    <xdr:to>
      <xdr:col>11</xdr:col>
      <xdr:colOff>564975</xdr:colOff>
      <xdr:row>86</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88</xdr:row>
      <xdr:rowOff>0</xdr:rowOff>
    </xdr:from>
    <xdr:to>
      <xdr:col>11</xdr:col>
      <xdr:colOff>564975</xdr:colOff>
      <xdr:row>102</xdr:row>
      <xdr:rowOff>132900</xdr:rowOff>
    </xdr:to>
    <xdr:graphicFrame macro="">
      <xdr:nvGraphicFramePr>
        <xdr:cNvPr id="8" name="Gráfico 7">
          <a:extLst>
            <a:ext uri="{FF2B5EF4-FFF2-40B4-BE49-F238E27FC236}">
              <a16:creationId xmlns:a16="http://schemas.microsoft.com/office/drawing/2014/main" id="{C8FA57C0-7196-411F-811B-E7D8BC66E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106</xdr:row>
      <xdr:rowOff>0</xdr:rowOff>
    </xdr:from>
    <xdr:to>
      <xdr:col>11</xdr:col>
      <xdr:colOff>564975</xdr:colOff>
      <xdr:row>120</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124</xdr:row>
      <xdr:rowOff>0</xdr:rowOff>
    </xdr:from>
    <xdr:to>
      <xdr:col>11</xdr:col>
      <xdr:colOff>564975</xdr:colOff>
      <xdr:row>138</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xdr:col>
      <xdr:colOff>0</xdr:colOff>
      <xdr:row>246</xdr:row>
      <xdr:rowOff>247649</xdr:rowOff>
    </xdr:from>
    <xdr:to>
      <xdr:col>11</xdr:col>
      <xdr:colOff>564975</xdr:colOff>
      <xdr:row>261</xdr:row>
      <xdr:rowOff>132899</xdr:rowOff>
    </xdr:to>
    <xdr:graphicFrame macro="">
      <xdr:nvGraphicFramePr>
        <xdr:cNvPr id="5" name="Gráfico 4">
          <a:extLst>
            <a:ext uri="{FF2B5EF4-FFF2-40B4-BE49-F238E27FC236}">
              <a16:creationId xmlns:a16="http://schemas.microsoft.com/office/drawing/2014/main" id="{6F8D843B-C616-4DBB-B82E-F336C4380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0</xdr:colOff>
      <xdr:row>284</xdr:row>
      <xdr:rowOff>0</xdr:rowOff>
    </xdr:from>
    <xdr:to>
      <xdr:col>11</xdr:col>
      <xdr:colOff>564975</xdr:colOff>
      <xdr:row>298</xdr:row>
      <xdr:rowOff>132900</xdr:rowOff>
    </xdr:to>
    <xdr:graphicFrame macro="">
      <xdr:nvGraphicFramePr>
        <xdr:cNvPr id="10" name="Gráfico 9">
          <a:extLst>
            <a:ext uri="{FF2B5EF4-FFF2-40B4-BE49-F238E27FC236}">
              <a16:creationId xmlns:a16="http://schemas.microsoft.com/office/drawing/2014/main" id="{5DD56E9A-F126-4CF1-B331-6D8E125FD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322</xdr:row>
      <xdr:rowOff>247629</xdr:rowOff>
    </xdr:from>
    <xdr:to>
      <xdr:col>11</xdr:col>
      <xdr:colOff>564975</xdr:colOff>
      <xdr:row>337</xdr:row>
      <xdr:rowOff>132879</xdr:rowOff>
    </xdr:to>
    <xdr:graphicFrame macro="">
      <xdr:nvGraphicFramePr>
        <xdr:cNvPr id="12" name="Gráfico 11">
          <a:extLst>
            <a:ext uri="{FF2B5EF4-FFF2-40B4-BE49-F238E27FC236}">
              <a16:creationId xmlns:a16="http://schemas.microsoft.com/office/drawing/2014/main" id="{65CDE212-AE99-46DE-84A9-5A07E16BE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xdr:col>
      <xdr:colOff>0</xdr:colOff>
      <xdr:row>178</xdr:row>
      <xdr:rowOff>0</xdr:rowOff>
    </xdr:from>
    <xdr:to>
      <xdr:col>11</xdr:col>
      <xdr:colOff>564975</xdr:colOff>
      <xdr:row>192</xdr:row>
      <xdr:rowOff>132900</xdr:rowOff>
    </xdr:to>
    <xdr:graphicFrame macro="">
      <xdr:nvGraphicFramePr>
        <xdr:cNvPr id="3" name="Gráfico 2">
          <a:extLst>
            <a:ext uri="{FF2B5EF4-FFF2-40B4-BE49-F238E27FC236}">
              <a16:creationId xmlns:a16="http://schemas.microsoft.com/office/drawing/2014/main" id="{E4C1BFBA-59F0-480E-BF7E-752CEDD64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2</xdr:col>
      <xdr:colOff>0</xdr:colOff>
      <xdr:row>213</xdr:row>
      <xdr:rowOff>0</xdr:rowOff>
    </xdr:from>
    <xdr:to>
      <xdr:col>11</xdr:col>
      <xdr:colOff>564975</xdr:colOff>
      <xdr:row>227</xdr:row>
      <xdr:rowOff>132900</xdr:rowOff>
    </xdr:to>
    <xdr:graphicFrame macro="">
      <xdr:nvGraphicFramePr>
        <xdr:cNvPr id="16" name="Gráfico 15">
          <a:extLst>
            <a:ext uri="{FF2B5EF4-FFF2-40B4-BE49-F238E27FC236}">
              <a16:creationId xmlns:a16="http://schemas.microsoft.com/office/drawing/2014/main" id="{417A956E-5BC2-46B8-BA44-3D6F680B84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N421"/>
  <sheetViews>
    <sheetView tabSelected="1" topLeftCell="A14" zoomScaleNormal="100" workbookViewId="0">
      <selection activeCell="O159" sqref="O159"/>
    </sheetView>
  </sheetViews>
  <sheetFormatPr defaultColWidth="4.75" defaultRowHeight="20.100000000000001" customHeight="1" x14ac:dyDescent="0.25"/>
  <cols>
    <col min="1" max="18" width="8.625" style="3" customWidth="1"/>
    <col min="19" max="21" width="25.625" style="89" customWidth="1"/>
    <col min="22" max="22" width="25.625" style="90" customWidth="1"/>
    <col min="23" max="35" width="20.625" style="4" customWidth="1"/>
    <col min="36" max="37" width="4.75" style="4" customWidth="1"/>
    <col min="38" max="128" width="4.75" style="3" customWidth="1"/>
    <col min="129" max="16384" width="4.75" style="3"/>
  </cols>
  <sheetData>
    <row r="1" spans="1:18" ht="140.1" customHeight="1" x14ac:dyDescent="0.25">
      <c r="A1" s="2"/>
      <c r="B1" s="2"/>
      <c r="C1" s="2"/>
      <c r="D1" s="2"/>
      <c r="E1" s="2"/>
      <c r="F1" s="2"/>
      <c r="G1" s="2"/>
      <c r="H1" s="2"/>
      <c r="I1" s="2"/>
      <c r="J1" s="2"/>
      <c r="K1" s="2"/>
      <c r="L1" s="2"/>
      <c r="M1" s="2"/>
      <c r="N1" s="2"/>
      <c r="O1" s="2"/>
      <c r="P1" s="2"/>
      <c r="Q1" s="2"/>
      <c r="R1" s="2"/>
    </row>
    <row r="2" spans="1:18" ht="5.0999999999999996" customHeight="1" x14ac:dyDescent="0.25"/>
    <row r="3" spans="1:18" ht="5.0999999999999996" customHeight="1" x14ac:dyDescent="0.25">
      <c r="A3" s="2"/>
      <c r="B3" s="2"/>
      <c r="C3" s="2"/>
      <c r="D3" s="2"/>
      <c r="E3" s="2"/>
      <c r="F3" s="2"/>
      <c r="G3" s="2"/>
      <c r="H3" s="2"/>
      <c r="I3" s="2"/>
      <c r="J3" s="2"/>
      <c r="K3" s="2"/>
      <c r="L3" s="2"/>
      <c r="M3" s="2"/>
      <c r="N3" s="2"/>
      <c r="O3" s="2"/>
      <c r="P3" s="2"/>
      <c r="Q3" s="2"/>
      <c r="R3" s="2"/>
    </row>
    <row r="5" spans="1:18" ht="20.100000000000001" customHeight="1" x14ac:dyDescent="0.25">
      <c r="A5" s="137" t="s">
        <v>277</v>
      </c>
      <c r="B5" s="137"/>
      <c r="C5" s="137"/>
      <c r="D5" s="137"/>
      <c r="E5" s="137"/>
      <c r="F5" s="137"/>
      <c r="G5" s="137"/>
      <c r="H5" s="137"/>
      <c r="I5" s="137"/>
      <c r="J5" s="137"/>
      <c r="K5" s="137"/>
      <c r="L5" s="137"/>
      <c r="M5" s="137"/>
      <c r="N5" s="137"/>
      <c r="O5" s="137"/>
      <c r="P5" s="137"/>
      <c r="Q5" s="137"/>
      <c r="R5" s="137"/>
    </row>
    <row r="7" spans="1:18" ht="20.100000000000001" customHeight="1" x14ac:dyDescent="0.25">
      <c r="A7" s="137" t="s">
        <v>265</v>
      </c>
      <c r="B7" s="137"/>
      <c r="C7" s="137"/>
      <c r="D7" s="137"/>
      <c r="E7" s="137"/>
      <c r="F7" s="137"/>
      <c r="G7" s="137"/>
      <c r="H7" s="137"/>
      <c r="I7" s="137"/>
      <c r="J7" s="137"/>
      <c r="K7" s="137"/>
      <c r="L7" s="137"/>
      <c r="M7" s="137"/>
      <c r="N7" s="137"/>
      <c r="O7" s="137"/>
      <c r="P7" s="137"/>
      <c r="Q7" s="137"/>
      <c r="R7" s="137"/>
    </row>
    <row r="9" spans="1:18" ht="20.100000000000001" customHeight="1" x14ac:dyDescent="0.25">
      <c r="A9" s="155" t="s">
        <v>283</v>
      </c>
      <c r="B9" s="155"/>
      <c r="C9" s="155"/>
      <c r="D9" s="155"/>
      <c r="E9" s="155"/>
      <c r="F9" s="155"/>
      <c r="G9" s="155"/>
      <c r="H9" s="155"/>
      <c r="I9" s="155"/>
      <c r="J9" s="155"/>
      <c r="K9" s="155"/>
      <c r="L9" s="155"/>
      <c r="M9" s="155"/>
      <c r="N9" s="155"/>
      <c r="O9" s="155"/>
      <c r="P9" s="155"/>
      <c r="Q9" s="155"/>
      <c r="R9" s="155"/>
    </row>
    <row r="10" spans="1:18" ht="20.100000000000001" customHeight="1" x14ac:dyDescent="0.25">
      <c r="A10" s="136" t="s">
        <v>17</v>
      </c>
      <c r="B10" s="136"/>
      <c r="C10" s="136" t="s">
        <v>87</v>
      </c>
      <c r="D10" s="136"/>
      <c r="E10" s="136"/>
      <c r="F10" s="136"/>
      <c r="G10" s="136"/>
      <c r="H10" s="136"/>
      <c r="I10" s="136"/>
      <c r="J10" s="136" t="s">
        <v>88</v>
      </c>
      <c r="K10" s="136"/>
      <c r="L10" s="136"/>
      <c r="M10" s="136"/>
      <c r="N10" s="136"/>
      <c r="O10" s="136"/>
      <c r="P10" s="136"/>
      <c r="Q10" s="136"/>
      <c r="R10" s="136"/>
    </row>
    <row r="11" spans="1:18" ht="20.100000000000001" customHeight="1" x14ac:dyDescent="0.25">
      <c r="A11" s="140">
        <v>2</v>
      </c>
      <c r="B11" s="140"/>
      <c r="C11" s="140" t="s">
        <v>282</v>
      </c>
      <c r="D11" s="140"/>
      <c r="E11" s="140"/>
      <c r="F11" s="140"/>
      <c r="G11" s="140"/>
      <c r="H11" s="140"/>
      <c r="I11" s="140"/>
      <c r="J11" s="141" t="s">
        <v>91</v>
      </c>
      <c r="K11" s="141"/>
      <c r="L11" s="141"/>
      <c r="M11" s="140" t="s">
        <v>92</v>
      </c>
      <c r="N11" s="140"/>
      <c r="O11" s="140"/>
      <c r="P11" s="140" t="s">
        <v>82</v>
      </c>
      <c r="Q11" s="140"/>
      <c r="R11" s="140"/>
    </row>
    <row r="12" spans="1:18" ht="20.100000000000001" customHeight="1" x14ac:dyDescent="0.25">
      <c r="A12" s="140"/>
      <c r="B12" s="140"/>
      <c r="C12" s="140"/>
      <c r="D12" s="140"/>
      <c r="E12" s="140"/>
      <c r="F12" s="140"/>
      <c r="G12" s="140"/>
      <c r="H12" s="140"/>
      <c r="I12" s="140"/>
      <c r="J12" s="141">
        <v>12</v>
      </c>
      <c r="K12" s="141"/>
      <c r="L12" s="141"/>
      <c r="M12" s="140">
        <v>5</v>
      </c>
      <c r="N12" s="140"/>
      <c r="O12" s="140"/>
      <c r="P12" s="140">
        <v>3</v>
      </c>
      <c r="Q12" s="140"/>
      <c r="R12" s="140"/>
    </row>
    <row r="15" spans="1:18" ht="20.100000000000001" customHeight="1" x14ac:dyDescent="0.25">
      <c r="A15" s="109" t="s">
        <v>20</v>
      </c>
      <c r="B15" s="109"/>
      <c r="C15" s="109"/>
      <c r="D15" s="109"/>
      <c r="E15" s="109"/>
      <c r="F15" s="109"/>
      <c r="G15" s="109"/>
      <c r="H15" s="109"/>
      <c r="I15" s="109"/>
      <c r="J15" s="109"/>
      <c r="K15" s="109"/>
      <c r="L15" s="109"/>
      <c r="M15" s="109"/>
      <c r="N15" s="109"/>
      <c r="O15" s="109"/>
      <c r="P15" s="109"/>
      <c r="Q15" s="109"/>
      <c r="R15" s="109"/>
    </row>
    <row r="17" spans="1:21" ht="39.950000000000003" customHeight="1" thickBot="1" x14ac:dyDescent="0.3">
      <c r="A17" s="5" t="s">
        <v>17</v>
      </c>
      <c r="B17" s="102" t="s">
        <v>408</v>
      </c>
      <c r="C17" s="102"/>
      <c r="D17" s="102"/>
      <c r="E17" s="102" t="s">
        <v>18</v>
      </c>
      <c r="F17" s="102"/>
      <c r="G17" s="102"/>
      <c r="H17" s="102" t="s">
        <v>19</v>
      </c>
      <c r="I17" s="102"/>
      <c r="J17" s="102"/>
      <c r="K17" s="102" t="s">
        <v>263</v>
      </c>
      <c r="L17" s="102"/>
      <c r="M17" s="102"/>
      <c r="N17" s="102" t="s">
        <v>21</v>
      </c>
      <c r="O17" s="102"/>
      <c r="P17" s="102" t="s">
        <v>22</v>
      </c>
      <c r="Q17" s="102"/>
      <c r="R17" s="102"/>
      <c r="T17" s="133" t="s">
        <v>14</v>
      </c>
      <c r="U17" s="133"/>
    </row>
    <row r="18" spans="1:21" ht="20.100000000000001" customHeight="1" x14ac:dyDescent="0.25">
      <c r="A18" s="73">
        <v>1</v>
      </c>
      <c r="B18" s="115">
        <v>200000</v>
      </c>
      <c r="C18" s="115"/>
      <c r="D18" s="115"/>
      <c r="E18" s="138">
        <v>360</v>
      </c>
      <c r="F18" s="138"/>
      <c r="G18" s="138"/>
      <c r="H18" s="115">
        <f>B18/E18</f>
        <v>555.55555555555554</v>
      </c>
      <c r="I18" s="115"/>
      <c r="J18" s="115"/>
      <c r="K18" s="134" t="s">
        <v>428</v>
      </c>
      <c r="L18" s="134"/>
      <c r="M18" s="134"/>
      <c r="N18" s="135">
        <f>VLOOKUP(K18,$T$19:$U$20,2,0)</f>
        <v>0.9</v>
      </c>
      <c r="O18" s="135"/>
      <c r="P18" s="130">
        <f>H18*N18</f>
        <v>500</v>
      </c>
      <c r="Q18" s="130"/>
      <c r="R18" s="130"/>
      <c r="T18" s="88" t="s">
        <v>429</v>
      </c>
      <c r="U18" s="20" t="s">
        <v>15</v>
      </c>
    </row>
    <row r="19" spans="1:21" ht="20.100000000000001" customHeight="1" x14ac:dyDescent="0.25">
      <c r="A19" s="73">
        <v>2</v>
      </c>
      <c r="B19" s="100">
        <v>180000</v>
      </c>
      <c r="C19" s="100"/>
      <c r="D19" s="100"/>
      <c r="E19" s="125">
        <v>320</v>
      </c>
      <c r="F19" s="125"/>
      <c r="G19" s="125"/>
      <c r="H19" s="100">
        <f>B19/E19</f>
        <v>562.5</v>
      </c>
      <c r="I19" s="100"/>
      <c r="J19" s="100"/>
      <c r="K19" s="134" t="s">
        <v>428</v>
      </c>
      <c r="L19" s="134"/>
      <c r="M19" s="134"/>
      <c r="N19" s="104">
        <f>VLOOKUP(K19,$T$19:$U$20,2,0)</f>
        <v>0.9</v>
      </c>
      <c r="O19" s="104"/>
      <c r="P19" s="100">
        <f>H19*N19</f>
        <v>506.25</v>
      </c>
      <c r="Q19" s="100"/>
      <c r="R19" s="100"/>
      <c r="T19" s="91" t="s">
        <v>428</v>
      </c>
      <c r="U19" s="92">
        <v>0.9</v>
      </c>
    </row>
    <row r="20" spans="1:21" ht="20.100000000000001" customHeight="1" x14ac:dyDescent="0.25">
      <c r="A20" s="73">
        <v>3</v>
      </c>
      <c r="B20" s="100">
        <v>185000</v>
      </c>
      <c r="C20" s="100"/>
      <c r="D20" s="100"/>
      <c r="E20" s="125">
        <v>300</v>
      </c>
      <c r="F20" s="125"/>
      <c r="G20" s="125"/>
      <c r="H20" s="100">
        <f t="shared" ref="H20:H21" si="0">B20/E20</f>
        <v>616.66666666666663</v>
      </c>
      <c r="I20" s="100"/>
      <c r="J20" s="100"/>
      <c r="K20" s="134" t="s">
        <v>428</v>
      </c>
      <c r="L20" s="134"/>
      <c r="M20" s="134"/>
      <c r="N20" s="104">
        <f>VLOOKUP(K20,$T$19:$U$20,2,0)</f>
        <v>0.9</v>
      </c>
      <c r="O20" s="104"/>
      <c r="P20" s="100">
        <f t="shared" ref="P20:P21" si="1">H20*N20</f>
        <v>555</v>
      </c>
      <c r="Q20" s="100"/>
      <c r="R20" s="100"/>
      <c r="T20" s="91" t="s">
        <v>16</v>
      </c>
      <c r="U20" s="92">
        <v>1</v>
      </c>
    </row>
    <row r="21" spans="1:21" ht="20.100000000000001" customHeight="1" x14ac:dyDescent="0.25">
      <c r="A21" s="73">
        <v>4</v>
      </c>
      <c r="B21" s="100">
        <v>190000</v>
      </c>
      <c r="C21" s="100"/>
      <c r="D21" s="100"/>
      <c r="E21" s="125">
        <v>300</v>
      </c>
      <c r="F21" s="125"/>
      <c r="G21" s="125"/>
      <c r="H21" s="100">
        <f t="shared" si="0"/>
        <v>633.33333333333337</v>
      </c>
      <c r="I21" s="100"/>
      <c r="J21" s="100"/>
      <c r="K21" s="134" t="s">
        <v>428</v>
      </c>
      <c r="L21" s="134"/>
      <c r="M21" s="134"/>
      <c r="N21" s="104">
        <f>VLOOKUP(K21,$T$19:$U$20,2,0)</f>
        <v>0.9</v>
      </c>
      <c r="O21" s="104"/>
      <c r="P21" s="100">
        <f t="shared" si="1"/>
        <v>570</v>
      </c>
      <c r="Q21" s="100"/>
      <c r="R21" s="100"/>
    </row>
    <row r="22" spans="1:21" ht="20.100000000000001" customHeight="1" x14ac:dyDescent="0.25">
      <c r="A22" s="73">
        <v>5</v>
      </c>
      <c r="B22" s="100">
        <v>185000</v>
      </c>
      <c r="C22" s="100"/>
      <c r="D22" s="100"/>
      <c r="E22" s="125">
        <v>300</v>
      </c>
      <c r="F22" s="125"/>
      <c r="G22" s="125"/>
      <c r="H22" s="100">
        <f t="shared" ref="H22:H24" si="2">B22/E22</f>
        <v>616.66666666666663</v>
      </c>
      <c r="I22" s="100"/>
      <c r="J22" s="100"/>
      <c r="K22" s="134" t="s">
        <v>428</v>
      </c>
      <c r="L22" s="134"/>
      <c r="M22" s="134"/>
      <c r="N22" s="104">
        <f t="shared" ref="N22:N28" si="3">VLOOKUP(K22,$T$19:$U$20,2,0)</f>
        <v>0.9</v>
      </c>
      <c r="O22" s="104"/>
      <c r="P22" s="100">
        <f t="shared" ref="P22:P28" si="4">H22*N22</f>
        <v>555</v>
      </c>
      <c r="Q22" s="100"/>
      <c r="R22" s="100"/>
    </row>
    <row r="23" spans="1:21" ht="20.100000000000001" customHeight="1" x14ac:dyDescent="0.25">
      <c r="A23" s="73">
        <v>6</v>
      </c>
      <c r="B23" s="100">
        <v>150000</v>
      </c>
      <c r="C23" s="100"/>
      <c r="D23" s="100"/>
      <c r="E23" s="125">
        <v>250</v>
      </c>
      <c r="F23" s="125"/>
      <c r="G23" s="125"/>
      <c r="H23" s="100">
        <f t="shared" si="2"/>
        <v>600</v>
      </c>
      <c r="I23" s="100"/>
      <c r="J23" s="100"/>
      <c r="K23" s="134" t="s">
        <v>428</v>
      </c>
      <c r="L23" s="134"/>
      <c r="M23" s="134"/>
      <c r="N23" s="104">
        <f t="shared" si="3"/>
        <v>0.9</v>
      </c>
      <c r="O23" s="104"/>
      <c r="P23" s="100">
        <f t="shared" si="4"/>
        <v>540</v>
      </c>
      <c r="Q23" s="100"/>
      <c r="R23" s="100"/>
    </row>
    <row r="24" spans="1:21" ht="20.100000000000001" customHeight="1" x14ac:dyDescent="0.25">
      <c r="A24" s="73">
        <v>7</v>
      </c>
      <c r="B24" s="100">
        <v>125000</v>
      </c>
      <c r="C24" s="100"/>
      <c r="D24" s="100"/>
      <c r="E24" s="125">
        <v>250</v>
      </c>
      <c r="F24" s="125"/>
      <c r="G24" s="125"/>
      <c r="H24" s="100">
        <f t="shared" si="2"/>
        <v>500</v>
      </c>
      <c r="I24" s="100"/>
      <c r="J24" s="100"/>
      <c r="K24" s="134" t="s">
        <v>428</v>
      </c>
      <c r="L24" s="134"/>
      <c r="M24" s="134"/>
      <c r="N24" s="104">
        <f t="shared" si="3"/>
        <v>0.9</v>
      </c>
      <c r="O24" s="104"/>
      <c r="P24" s="100">
        <f t="shared" si="4"/>
        <v>450</v>
      </c>
      <c r="Q24" s="100"/>
      <c r="R24" s="100"/>
    </row>
    <row r="25" spans="1:21" ht="20.100000000000001" customHeight="1" x14ac:dyDescent="0.25">
      <c r="A25" s="73">
        <v>8</v>
      </c>
      <c r="B25" s="100">
        <v>186000</v>
      </c>
      <c r="C25" s="100"/>
      <c r="D25" s="100"/>
      <c r="E25" s="125">
        <v>300</v>
      </c>
      <c r="F25" s="125"/>
      <c r="G25" s="125"/>
      <c r="H25" s="100">
        <f t="shared" ref="H25:H28" si="5">B25/E25</f>
        <v>620</v>
      </c>
      <c r="I25" s="100"/>
      <c r="J25" s="100"/>
      <c r="K25" s="134" t="s">
        <v>428</v>
      </c>
      <c r="L25" s="134"/>
      <c r="M25" s="134"/>
      <c r="N25" s="104">
        <f t="shared" si="3"/>
        <v>0.9</v>
      </c>
      <c r="O25" s="104"/>
      <c r="P25" s="100">
        <f t="shared" si="4"/>
        <v>558</v>
      </c>
      <c r="Q25" s="100"/>
      <c r="R25" s="100"/>
    </row>
    <row r="26" spans="1:21" ht="20.100000000000001" customHeight="1" x14ac:dyDescent="0.25">
      <c r="A26" s="73">
        <v>9</v>
      </c>
      <c r="B26" s="100">
        <v>154000</v>
      </c>
      <c r="C26" s="100"/>
      <c r="D26" s="100"/>
      <c r="E26" s="125">
        <v>250</v>
      </c>
      <c r="F26" s="125"/>
      <c r="G26" s="125"/>
      <c r="H26" s="100">
        <f t="shared" si="5"/>
        <v>616</v>
      </c>
      <c r="I26" s="100"/>
      <c r="J26" s="100"/>
      <c r="K26" s="134" t="s">
        <v>428</v>
      </c>
      <c r="L26" s="134"/>
      <c r="M26" s="134"/>
      <c r="N26" s="104">
        <f t="shared" si="3"/>
        <v>0.9</v>
      </c>
      <c r="O26" s="104"/>
      <c r="P26" s="100">
        <f t="shared" si="4"/>
        <v>554.4</v>
      </c>
      <c r="Q26" s="100"/>
      <c r="R26" s="100"/>
    </row>
    <row r="27" spans="1:21" ht="20.100000000000001" customHeight="1" x14ac:dyDescent="0.25">
      <c r="A27" s="73">
        <v>10</v>
      </c>
      <c r="B27" s="100">
        <v>189000</v>
      </c>
      <c r="C27" s="100"/>
      <c r="D27" s="100"/>
      <c r="E27" s="125">
        <v>300</v>
      </c>
      <c r="F27" s="125"/>
      <c r="G27" s="125"/>
      <c r="H27" s="100">
        <f t="shared" si="5"/>
        <v>630</v>
      </c>
      <c r="I27" s="100"/>
      <c r="J27" s="100"/>
      <c r="K27" s="134" t="s">
        <v>428</v>
      </c>
      <c r="L27" s="134"/>
      <c r="M27" s="134"/>
      <c r="N27" s="104">
        <f t="shared" si="3"/>
        <v>0.9</v>
      </c>
      <c r="O27" s="104"/>
      <c r="P27" s="100">
        <f t="shared" si="4"/>
        <v>567</v>
      </c>
      <c r="Q27" s="100"/>
      <c r="R27" s="100"/>
    </row>
    <row r="28" spans="1:21" ht="20.100000000000001" customHeight="1" x14ac:dyDescent="0.25">
      <c r="A28" s="73">
        <v>11</v>
      </c>
      <c r="B28" s="100">
        <v>125000</v>
      </c>
      <c r="C28" s="100"/>
      <c r="D28" s="100"/>
      <c r="E28" s="125">
        <v>250</v>
      </c>
      <c r="F28" s="125"/>
      <c r="G28" s="125"/>
      <c r="H28" s="100">
        <f t="shared" si="5"/>
        <v>500</v>
      </c>
      <c r="I28" s="100"/>
      <c r="J28" s="100"/>
      <c r="K28" s="134" t="s">
        <v>428</v>
      </c>
      <c r="L28" s="134"/>
      <c r="M28" s="134"/>
      <c r="N28" s="104">
        <f t="shared" si="3"/>
        <v>0.9</v>
      </c>
      <c r="O28" s="104"/>
      <c r="P28" s="100">
        <f t="shared" si="4"/>
        <v>450</v>
      </c>
      <c r="Q28" s="100"/>
      <c r="R28" s="100"/>
    </row>
    <row r="29" spans="1:21" ht="20.100000000000001" customHeight="1" thickBot="1" x14ac:dyDescent="0.3">
      <c r="A29" s="74">
        <v>12</v>
      </c>
      <c r="B29" s="106">
        <v>190000</v>
      </c>
      <c r="C29" s="106"/>
      <c r="D29" s="106"/>
      <c r="E29" s="139">
        <v>295</v>
      </c>
      <c r="F29" s="139"/>
      <c r="G29" s="139"/>
      <c r="H29" s="106">
        <f>B29/E29</f>
        <v>644.06779661016947</v>
      </c>
      <c r="I29" s="106"/>
      <c r="J29" s="106"/>
      <c r="K29" s="175" t="s">
        <v>428</v>
      </c>
      <c r="L29" s="175"/>
      <c r="M29" s="175"/>
      <c r="N29" s="123">
        <f>VLOOKUP(K29,$T$19:$U$20,2,0)</f>
        <v>0.9</v>
      </c>
      <c r="O29" s="123"/>
      <c r="P29" s="106">
        <f>H29*N29</f>
        <v>579.66101694915255</v>
      </c>
      <c r="Q29" s="106"/>
      <c r="R29" s="106"/>
    </row>
    <row r="31" spans="1:21" ht="20.100000000000001" customHeight="1" x14ac:dyDescent="0.25">
      <c r="L31" s="111" t="s">
        <v>36</v>
      </c>
      <c r="M31" s="111"/>
      <c r="N31" s="111"/>
      <c r="O31" s="111"/>
      <c r="P31" s="130">
        <f>AVERAGE(P18:R29)</f>
        <v>532.10925141242933</v>
      </c>
      <c r="Q31" s="130"/>
      <c r="R31" s="130"/>
    </row>
    <row r="32" spans="1:21" ht="20.100000000000001" customHeight="1" x14ac:dyDescent="0.25">
      <c r="L32" s="108" t="s">
        <v>37</v>
      </c>
      <c r="M32" s="108"/>
      <c r="N32" s="108"/>
      <c r="O32" s="108"/>
      <c r="P32" s="130">
        <f>STDEVA(P18:R29)</f>
        <v>45.101150767594298</v>
      </c>
      <c r="Q32" s="130"/>
      <c r="R32" s="130"/>
    </row>
    <row r="33" spans="1:18" ht="20.100000000000001" customHeight="1" x14ac:dyDescent="0.25">
      <c r="L33" s="101" t="s">
        <v>35</v>
      </c>
      <c r="M33" s="101"/>
      <c r="N33" s="101"/>
      <c r="O33" s="101"/>
      <c r="P33" s="114">
        <f>P32/P31</f>
        <v>8.4759193056459597E-2</v>
      </c>
      <c r="Q33" s="114"/>
      <c r="R33" s="114"/>
    </row>
    <row r="36" spans="1:18" ht="20.100000000000001" customHeight="1" x14ac:dyDescent="0.25">
      <c r="A36" s="109" t="s">
        <v>29</v>
      </c>
      <c r="B36" s="109"/>
      <c r="C36" s="109"/>
      <c r="D36" s="109"/>
      <c r="E36" s="109"/>
      <c r="F36" s="109"/>
      <c r="G36" s="109"/>
      <c r="H36" s="109"/>
      <c r="I36" s="109"/>
      <c r="J36" s="109"/>
      <c r="K36" s="109"/>
      <c r="L36" s="109"/>
      <c r="M36" s="109"/>
      <c r="N36" s="109"/>
      <c r="O36" s="109"/>
      <c r="P36" s="109"/>
      <c r="Q36" s="109"/>
      <c r="R36" s="109"/>
    </row>
    <row r="38" spans="1:18" ht="80.099999999999994" customHeight="1" x14ac:dyDescent="0.25">
      <c r="A38" s="117" t="s">
        <v>85</v>
      </c>
      <c r="B38" s="117"/>
      <c r="C38" s="117"/>
      <c r="D38" s="117"/>
      <c r="E38" s="117"/>
      <c r="F38" s="117"/>
      <c r="G38" s="117"/>
      <c r="H38" s="117"/>
      <c r="I38" s="117"/>
      <c r="J38" s="117"/>
      <c r="K38" s="117"/>
      <c r="L38" s="117"/>
      <c r="M38" s="117"/>
      <c r="N38" s="117"/>
      <c r="O38" s="117"/>
      <c r="P38" s="117"/>
      <c r="Q38" s="117"/>
      <c r="R38" s="117"/>
    </row>
    <row r="40" spans="1:18" ht="20.100000000000001" customHeight="1" x14ac:dyDescent="0.25">
      <c r="A40" s="156" t="s">
        <v>23</v>
      </c>
      <c r="B40" s="156"/>
      <c r="C40" s="156"/>
      <c r="D40" s="156"/>
      <c r="E40" s="156"/>
      <c r="F40" s="156"/>
      <c r="G40" s="156"/>
      <c r="H40" s="156" t="s">
        <v>86</v>
      </c>
      <c r="I40" s="156"/>
      <c r="J40" s="102" t="s">
        <v>421</v>
      </c>
      <c r="K40" s="102"/>
      <c r="L40" s="102"/>
      <c r="M40" s="102"/>
      <c r="N40" s="102"/>
      <c r="O40" s="159" t="s">
        <v>422</v>
      </c>
      <c r="P40" s="159"/>
      <c r="Q40" s="159"/>
      <c r="R40" s="159"/>
    </row>
    <row r="41" spans="1:18" ht="20.100000000000001" customHeight="1" x14ac:dyDescent="0.25">
      <c r="A41" s="158" t="s">
        <v>24</v>
      </c>
      <c r="B41" s="158"/>
      <c r="C41" s="158"/>
      <c r="D41" s="158"/>
      <c r="E41" s="158"/>
      <c r="F41" s="158"/>
      <c r="G41" s="158"/>
      <c r="H41" s="173" t="s">
        <v>423</v>
      </c>
      <c r="I41" s="173"/>
      <c r="J41" s="101" t="s">
        <v>416</v>
      </c>
      <c r="K41" s="101"/>
      <c r="L41" s="101"/>
      <c r="M41" s="101"/>
      <c r="N41" s="101"/>
      <c r="O41" s="100">
        <v>1</v>
      </c>
      <c r="P41" s="100"/>
      <c r="Q41" s="100"/>
      <c r="R41" s="100"/>
    </row>
    <row r="42" spans="1:18" ht="20.100000000000001" customHeight="1" x14ac:dyDescent="0.25">
      <c r="A42" s="158" t="s">
        <v>27</v>
      </c>
      <c r="B42" s="158"/>
      <c r="C42" s="158"/>
      <c r="D42" s="158"/>
      <c r="E42" s="158"/>
      <c r="F42" s="158"/>
      <c r="G42" s="158"/>
      <c r="H42" s="174" t="s">
        <v>424</v>
      </c>
      <c r="I42" s="174"/>
      <c r="J42" s="101" t="s">
        <v>417</v>
      </c>
      <c r="K42" s="101"/>
      <c r="L42" s="101"/>
      <c r="M42" s="101"/>
      <c r="N42" s="101"/>
      <c r="O42" s="100">
        <v>1</v>
      </c>
      <c r="P42" s="100"/>
      <c r="Q42" s="100"/>
      <c r="R42" s="100"/>
    </row>
    <row r="43" spans="1:18" ht="20.100000000000001" customHeight="1" x14ac:dyDescent="0.25">
      <c r="A43" s="158" t="s">
        <v>28</v>
      </c>
      <c r="B43" s="158"/>
      <c r="C43" s="158"/>
      <c r="D43" s="158"/>
      <c r="E43" s="158"/>
      <c r="F43" s="158"/>
      <c r="G43" s="158"/>
      <c r="H43" s="174" t="s">
        <v>425</v>
      </c>
      <c r="I43" s="174"/>
      <c r="J43" s="101" t="s">
        <v>418</v>
      </c>
      <c r="K43" s="101"/>
      <c r="L43" s="101"/>
      <c r="M43" s="101"/>
      <c r="N43" s="101"/>
      <c r="O43" s="100">
        <v>1</v>
      </c>
      <c r="P43" s="100"/>
      <c r="Q43" s="100"/>
      <c r="R43" s="100"/>
    </row>
    <row r="44" spans="1:18" ht="20.100000000000001" customHeight="1" x14ac:dyDescent="0.25">
      <c r="A44" s="158" t="s">
        <v>25</v>
      </c>
      <c r="B44" s="158"/>
      <c r="C44" s="158"/>
      <c r="D44" s="158"/>
      <c r="E44" s="158"/>
      <c r="F44" s="158"/>
      <c r="G44" s="158"/>
      <c r="H44" s="174" t="s">
        <v>426</v>
      </c>
      <c r="I44" s="174"/>
      <c r="J44" s="101" t="s">
        <v>419</v>
      </c>
      <c r="K44" s="101"/>
      <c r="L44" s="101"/>
      <c r="M44" s="101"/>
      <c r="N44" s="101"/>
      <c r="O44" s="100">
        <v>1</v>
      </c>
      <c r="P44" s="100"/>
      <c r="Q44" s="100"/>
      <c r="R44" s="100"/>
    </row>
    <row r="45" spans="1:18" ht="20.100000000000001" customHeight="1" x14ac:dyDescent="0.25">
      <c r="A45" s="158" t="s">
        <v>26</v>
      </c>
      <c r="B45" s="158"/>
      <c r="C45" s="158"/>
      <c r="D45" s="158"/>
      <c r="E45" s="158"/>
      <c r="F45" s="158"/>
      <c r="G45" s="158"/>
      <c r="H45" s="174" t="s">
        <v>427</v>
      </c>
      <c r="I45" s="174"/>
      <c r="J45" s="101" t="s">
        <v>420</v>
      </c>
      <c r="K45" s="101"/>
      <c r="L45" s="101"/>
      <c r="M45" s="101"/>
      <c r="N45" s="101"/>
      <c r="O45" s="100">
        <v>1</v>
      </c>
      <c r="P45" s="100"/>
      <c r="Q45" s="100"/>
      <c r="R45" s="100"/>
    </row>
    <row r="48" spans="1:18" ht="20.100000000000001" customHeight="1" x14ac:dyDescent="0.25">
      <c r="A48" s="159" t="s">
        <v>33</v>
      </c>
      <c r="B48" s="159"/>
      <c r="C48" s="159"/>
      <c r="D48" s="159"/>
      <c r="E48" s="159" t="s">
        <v>34</v>
      </c>
      <c r="F48" s="159"/>
      <c r="G48" s="159"/>
      <c r="H48" s="159"/>
      <c r="I48" s="159"/>
      <c r="J48" s="159" t="s">
        <v>30</v>
      </c>
      <c r="K48" s="159"/>
    </row>
    <row r="49" spans="1:18" ht="20.100000000000001" customHeight="1" x14ac:dyDescent="0.25">
      <c r="A49" s="102"/>
      <c r="B49" s="102"/>
      <c r="C49" s="102"/>
      <c r="D49" s="102"/>
      <c r="E49" s="5" t="s">
        <v>94</v>
      </c>
      <c r="F49" s="5" t="s">
        <v>95</v>
      </c>
      <c r="G49" s="5" t="s">
        <v>96</v>
      </c>
      <c r="H49" s="5" t="s">
        <v>97</v>
      </c>
      <c r="I49" s="5" t="s">
        <v>98</v>
      </c>
      <c r="J49" s="102"/>
      <c r="K49" s="102"/>
    </row>
    <row r="50" spans="1:18" ht="20.100000000000001" customHeight="1" thickBot="1" x14ac:dyDescent="0.3">
      <c r="A50" s="19"/>
      <c r="B50" s="19"/>
      <c r="C50" s="19"/>
      <c r="D50" s="19"/>
      <c r="E50" s="18">
        <v>1</v>
      </c>
      <c r="F50" s="18">
        <v>0.95</v>
      </c>
      <c r="G50" s="18">
        <v>1</v>
      </c>
      <c r="H50" s="18">
        <v>1</v>
      </c>
      <c r="I50" s="18">
        <v>1</v>
      </c>
      <c r="J50" s="106">
        <f>SUM(E50:I50)-COUNT(E50:I50)+1</f>
        <v>0.95000000000000018</v>
      </c>
      <c r="K50" s="106"/>
    </row>
    <row r="52" spans="1:18" ht="39.950000000000003" customHeight="1" x14ac:dyDescent="0.25">
      <c r="A52" s="5" t="s">
        <v>17</v>
      </c>
      <c r="B52" s="102" t="str">
        <f>P17</f>
        <v>Valor unitário ajustado</v>
      </c>
      <c r="C52" s="102"/>
      <c r="D52" s="102"/>
      <c r="E52" s="5" t="s">
        <v>94</v>
      </c>
      <c r="F52" s="5" t="s">
        <v>95</v>
      </c>
      <c r="G52" s="5" t="s">
        <v>96</v>
      </c>
      <c r="H52" s="5" t="s">
        <v>97</v>
      </c>
      <c r="I52" s="5" t="s">
        <v>98</v>
      </c>
      <c r="J52" s="102" t="s">
        <v>30</v>
      </c>
      <c r="K52" s="102"/>
      <c r="L52" s="102" t="s">
        <v>31</v>
      </c>
      <c r="M52" s="102"/>
      <c r="N52" s="102" t="s">
        <v>23</v>
      </c>
      <c r="O52" s="102"/>
      <c r="P52" s="102" t="s">
        <v>32</v>
      </c>
      <c r="Q52" s="102"/>
      <c r="R52" s="102"/>
    </row>
    <row r="53" spans="1:18" ht="20.100000000000001" customHeight="1" x14ac:dyDescent="0.25">
      <c r="A53" s="73">
        <v>1</v>
      </c>
      <c r="B53" s="100">
        <f>P18</f>
        <v>500</v>
      </c>
      <c r="C53" s="100"/>
      <c r="D53" s="100"/>
      <c r="E53" s="15">
        <v>1</v>
      </c>
      <c r="F53" s="15">
        <v>1</v>
      </c>
      <c r="G53" s="15">
        <v>1</v>
      </c>
      <c r="H53" s="15">
        <v>1</v>
      </c>
      <c r="I53" s="15">
        <v>1</v>
      </c>
      <c r="J53" s="100">
        <f>SUM(E53:I53)-COUNT(E53:I53)+1</f>
        <v>1</v>
      </c>
      <c r="K53" s="101"/>
      <c r="L53" s="100">
        <f t="shared" ref="L53:L64" si="6">$J$50</f>
        <v>0.95000000000000018</v>
      </c>
      <c r="M53" s="101"/>
      <c r="N53" s="100">
        <f t="shared" ref="N53:N64" si="7">L53/J53</f>
        <v>0.95000000000000018</v>
      </c>
      <c r="O53" s="101"/>
      <c r="P53" s="100">
        <f t="shared" ref="P53:P64" si="8">B53*N53</f>
        <v>475.00000000000011</v>
      </c>
      <c r="Q53" s="100"/>
      <c r="R53" s="100"/>
    </row>
    <row r="54" spans="1:18" ht="20.100000000000001" customHeight="1" x14ac:dyDescent="0.25">
      <c r="A54" s="73">
        <v>2</v>
      </c>
      <c r="B54" s="100">
        <f t="shared" ref="B54:B64" si="9">P19</f>
        <v>506.25</v>
      </c>
      <c r="C54" s="100"/>
      <c r="D54" s="100"/>
      <c r="E54" s="15">
        <v>1</v>
      </c>
      <c r="F54" s="15">
        <v>1</v>
      </c>
      <c r="G54" s="15">
        <v>1</v>
      </c>
      <c r="H54" s="15">
        <v>1</v>
      </c>
      <c r="I54" s="15">
        <v>1</v>
      </c>
      <c r="J54" s="100">
        <f t="shared" ref="J54:J55" si="10">SUM(E54:I54)-COUNT(E54:I54)+1</f>
        <v>1</v>
      </c>
      <c r="K54" s="101"/>
      <c r="L54" s="100">
        <f t="shared" si="6"/>
        <v>0.95000000000000018</v>
      </c>
      <c r="M54" s="101"/>
      <c r="N54" s="100">
        <f t="shared" ref="N54:N55" si="11">L54/J54</f>
        <v>0.95000000000000018</v>
      </c>
      <c r="O54" s="101"/>
      <c r="P54" s="100">
        <f t="shared" ref="P54:P55" si="12">B54*N54</f>
        <v>480.93750000000011</v>
      </c>
      <c r="Q54" s="100"/>
      <c r="R54" s="100"/>
    </row>
    <row r="55" spans="1:18" ht="20.100000000000001" customHeight="1" x14ac:dyDescent="0.25">
      <c r="A55" s="73">
        <v>3</v>
      </c>
      <c r="B55" s="100">
        <f t="shared" si="9"/>
        <v>555</v>
      </c>
      <c r="C55" s="100"/>
      <c r="D55" s="100"/>
      <c r="E55" s="15">
        <v>1</v>
      </c>
      <c r="F55" s="15">
        <v>1</v>
      </c>
      <c r="G55" s="15">
        <v>1</v>
      </c>
      <c r="H55" s="15">
        <v>1</v>
      </c>
      <c r="I55" s="15">
        <v>1</v>
      </c>
      <c r="J55" s="100">
        <f t="shared" si="10"/>
        <v>1</v>
      </c>
      <c r="K55" s="101"/>
      <c r="L55" s="100">
        <f t="shared" si="6"/>
        <v>0.95000000000000018</v>
      </c>
      <c r="M55" s="101"/>
      <c r="N55" s="100">
        <f t="shared" si="11"/>
        <v>0.95000000000000018</v>
      </c>
      <c r="O55" s="101"/>
      <c r="P55" s="100">
        <f t="shared" si="12"/>
        <v>527.25000000000011</v>
      </c>
      <c r="Q55" s="100"/>
      <c r="R55" s="100"/>
    </row>
    <row r="56" spans="1:18" ht="20.100000000000001" customHeight="1" x14ac:dyDescent="0.25">
      <c r="A56" s="73">
        <v>4</v>
      </c>
      <c r="B56" s="100">
        <f t="shared" si="9"/>
        <v>570</v>
      </c>
      <c r="C56" s="100"/>
      <c r="D56" s="100"/>
      <c r="E56" s="15">
        <v>1</v>
      </c>
      <c r="F56" s="15">
        <v>1</v>
      </c>
      <c r="G56" s="15">
        <v>1</v>
      </c>
      <c r="H56" s="15">
        <v>1</v>
      </c>
      <c r="I56" s="15">
        <v>1</v>
      </c>
      <c r="J56" s="100">
        <f t="shared" ref="J56:J64" si="13">SUM(E56:I56)-COUNT(E56:I56)+1</f>
        <v>1</v>
      </c>
      <c r="K56" s="101"/>
      <c r="L56" s="100">
        <f t="shared" si="6"/>
        <v>0.95000000000000018</v>
      </c>
      <c r="M56" s="101"/>
      <c r="N56" s="100">
        <f t="shared" si="7"/>
        <v>0.95000000000000018</v>
      </c>
      <c r="O56" s="101"/>
      <c r="P56" s="100">
        <f t="shared" si="8"/>
        <v>541.50000000000011</v>
      </c>
      <c r="Q56" s="100"/>
      <c r="R56" s="100"/>
    </row>
    <row r="57" spans="1:18" ht="20.100000000000001" customHeight="1" x14ac:dyDescent="0.25">
      <c r="A57" s="73">
        <v>5</v>
      </c>
      <c r="B57" s="100">
        <f t="shared" si="9"/>
        <v>555</v>
      </c>
      <c r="C57" s="100"/>
      <c r="D57" s="100"/>
      <c r="E57" s="15">
        <v>1</v>
      </c>
      <c r="F57" s="15">
        <v>1</v>
      </c>
      <c r="G57" s="15">
        <v>1</v>
      </c>
      <c r="H57" s="15">
        <v>1</v>
      </c>
      <c r="I57" s="15">
        <v>1</v>
      </c>
      <c r="J57" s="100">
        <f t="shared" ref="J57:J63" si="14">SUM(E57:I57)-COUNT(E57:I57)+1</f>
        <v>1</v>
      </c>
      <c r="K57" s="101"/>
      <c r="L57" s="100">
        <f t="shared" si="6"/>
        <v>0.95000000000000018</v>
      </c>
      <c r="M57" s="101"/>
      <c r="N57" s="100">
        <f t="shared" ref="N57:N63" si="15">L57/J57</f>
        <v>0.95000000000000018</v>
      </c>
      <c r="O57" s="101"/>
      <c r="P57" s="100">
        <f t="shared" ref="P57:P63" si="16">B57*N57</f>
        <v>527.25000000000011</v>
      </c>
      <c r="Q57" s="100"/>
      <c r="R57" s="100"/>
    </row>
    <row r="58" spans="1:18" ht="20.100000000000001" customHeight="1" x14ac:dyDescent="0.25">
      <c r="A58" s="73">
        <v>6</v>
      </c>
      <c r="B58" s="100">
        <f t="shared" si="9"/>
        <v>540</v>
      </c>
      <c r="C58" s="100"/>
      <c r="D58" s="100"/>
      <c r="E58" s="15">
        <v>1</v>
      </c>
      <c r="F58" s="15">
        <v>1</v>
      </c>
      <c r="G58" s="15">
        <v>1</v>
      </c>
      <c r="H58" s="15">
        <v>1</v>
      </c>
      <c r="I58" s="15">
        <v>1</v>
      </c>
      <c r="J58" s="100">
        <f t="shared" si="14"/>
        <v>1</v>
      </c>
      <c r="K58" s="101"/>
      <c r="L58" s="100">
        <f t="shared" si="6"/>
        <v>0.95000000000000018</v>
      </c>
      <c r="M58" s="101"/>
      <c r="N58" s="100">
        <f t="shared" si="15"/>
        <v>0.95000000000000018</v>
      </c>
      <c r="O58" s="101"/>
      <c r="P58" s="100">
        <f t="shared" si="16"/>
        <v>513.00000000000011</v>
      </c>
      <c r="Q58" s="100"/>
      <c r="R58" s="100"/>
    </row>
    <row r="59" spans="1:18" ht="20.100000000000001" customHeight="1" x14ac:dyDescent="0.25">
      <c r="A59" s="73">
        <v>7</v>
      </c>
      <c r="B59" s="100">
        <f t="shared" si="9"/>
        <v>450</v>
      </c>
      <c r="C59" s="100"/>
      <c r="D59" s="100"/>
      <c r="E59" s="15">
        <v>1</v>
      </c>
      <c r="F59" s="15">
        <v>1</v>
      </c>
      <c r="G59" s="15">
        <v>1</v>
      </c>
      <c r="H59" s="15">
        <v>1</v>
      </c>
      <c r="I59" s="15">
        <v>1</v>
      </c>
      <c r="J59" s="100">
        <f t="shared" si="14"/>
        <v>1</v>
      </c>
      <c r="K59" s="101"/>
      <c r="L59" s="100">
        <f t="shared" si="6"/>
        <v>0.95000000000000018</v>
      </c>
      <c r="M59" s="101"/>
      <c r="N59" s="100">
        <f t="shared" si="15"/>
        <v>0.95000000000000018</v>
      </c>
      <c r="O59" s="101"/>
      <c r="P59" s="100">
        <f t="shared" si="16"/>
        <v>427.50000000000006</v>
      </c>
      <c r="Q59" s="100"/>
      <c r="R59" s="100"/>
    </row>
    <row r="60" spans="1:18" ht="20.100000000000001" customHeight="1" x14ac:dyDescent="0.25">
      <c r="A60" s="73">
        <v>8</v>
      </c>
      <c r="B60" s="100">
        <f t="shared" si="9"/>
        <v>558</v>
      </c>
      <c r="C60" s="100"/>
      <c r="D60" s="100"/>
      <c r="E60" s="15">
        <v>1</v>
      </c>
      <c r="F60" s="15">
        <v>1</v>
      </c>
      <c r="G60" s="15">
        <v>1</v>
      </c>
      <c r="H60" s="15">
        <v>1</v>
      </c>
      <c r="I60" s="15">
        <v>1</v>
      </c>
      <c r="J60" s="100">
        <f t="shared" si="14"/>
        <v>1</v>
      </c>
      <c r="K60" s="101"/>
      <c r="L60" s="100">
        <f t="shared" si="6"/>
        <v>0.95000000000000018</v>
      </c>
      <c r="M60" s="101"/>
      <c r="N60" s="100">
        <f t="shared" si="15"/>
        <v>0.95000000000000018</v>
      </c>
      <c r="O60" s="101"/>
      <c r="P60" s="100">
        <f t="shared" si="16"/>
        <v>530.10000000000014</v>
      </c>
      <c r="Q60" s="100"/>
      <c r="R60" s="100"/>
    </row>
    <row r="61" spans="1:18" ht="20.100000000000001" customHeight="1" x14ac:dyDescent="0.25">
      <c r="A61" s="73">
        <v>9</v>
      </c>
      <c r="B61" s="100">
        <f t="shared" si="9"/>
        <v>554.4</v>
      </c>
      <c r="C61" s="100"/>
      <c r="D61" s="100"/>
      <c r="E61" s="15">
        <v>1</v>
      </c>
      <c r="F61" s="15">
        <v>1</v>
      </c>
      <c r="G61" s="15">
        <v>1</v>
      </c>
      <c r="H61" s="15">
        <v>1</v>
      </c>
      <c r="I61" s="15">
        <v>1</v>
      </c>
      <c r="J61" s="100">
        <f t="shared" si="14"/>
        <v>1</v>
      </c>
      <c r="K61" s="101"/>
      <c r="L61" s="100">
        <f t="shared" si="6"/>
        <v>0.95000000000000018</v>
      </c>
      <c r="M61" s="101"/>
      <c r="N61" s="100">
        <f t="shared" si="15"/>
        <v>0.95000000000000018</v>
      </c>
      <c r="O61" s="101"/>
      <c r="P61" s="100">
        <f t="shared" si="16"/>
        <v>526.68000000000006</v>
      </c>
      <c r="Q61" s="100"/>
      <c r="R61" s="100"/>
    </row>
    <row r="62" spans="1:18" ht="20.100000000000001" customHeight="1" x14ac:dyDescent="0.25">
      <c r="A62" s="73">
        <v>10</v>
      </c>
      <c r="B62" s="100">
        <f t="shared" si="9"/>
        <v>567</v>
      </c>
      <c r="C62" s="100"/>
      <c r="D62" s="100"/>
      <c r="E62" s="15">
        <v>1</v>
      </c>
      <c r="F62" s="15">
        <v>1</v>
      </c>
      <c r="G62" s="15">
        <v>1</v>
      </c>
      <c r="H62" s="15">
        <v>1</v>
      </c>
      <c r="I62" s="15">
        <v>1</v>
      </c>
      <c r="J62" s="100">
        <f t="shared" si="14"/>
        <v>1</v>
      </c>
      <c r="K62" s="101"/>
      <c r="L62" s="100">
        <f t="shared" si="6"/>
        <v>0.95000000000000018</v>
      </c>
      <c r="M62" s="101"/>
      <c r="N62" s="100">
        <f t="shared" si="15"/>
        <v>0.95000000000000018</v>
      </c>
      <c r="O62" s="101"/>
      <c r="P62" s="100">
        <f t="shared" si="16"/>
        <v>538.65000000000009</v>
      </c>
      <c r="Q62" s="100"/>
      <c r="R62" s="100"/>
    </row>
    <row r="63" spans="1:18" ht="20.100000000000001" customHeight="1" x14ac:dyDescent="0.25">
      <c r="A63" s="73">
        <v>11</v>
      </c>
      <c r="B63" s="100">
        <f t="shared" si="9"/>
        <v>450</v>
      </c>
      <c r="C63" s="100"/>
      <c r="D63" s="100"/>
      <c r="E63" s="15">
        <v>1</v>
      </c>
      <c r="F63" s="15">
        <v>1</v>
      </c>
      <c r="G63" s="15">
        <v>1</v>
      </c>
      <c r="H63" s="15">
        <v>1</v>
      </c>
      <c r="I63" s="15">
        <v>1</v>
      </c>
      <c r="J63" s="100">
        <f t="shared" si="14"/>
        <v>1</v>
      </c>
      <c r="K63" s="101"/>
      <c r="L63" s="100">
        <f t="shared" si="6"/>
        <v>0.95000000000000018</v>
      </c>
      <c r="M63" s="101"/>
      <c r="N63" s="100">
        <f t="shared" si="15"/>
        <v>0.95000000000000018</v>
      </c>
      <c r="O63" s="101"/>
      <c r="P63" s="100">
        <f t="shared" si="16"/>
        <v>427.50000000000006</v>
      </c>
      <c r="Q63" s="100"/>
      <c r="R63" s="100"/>
    </row>
    <row r="64" spans="1:18" ht="20.100000000000001" customHeight="1" thickBot="1" x14ac:dyDescent="0.3">
      <c r="A64" s="74">
        <v>12</v>
      </c>
      <c r="B64" s="106">
        <f t="shared" si="9"/>
        <v>579.66101694915255</v>
      </c>
      <c r="C64" s="106"/>
      <c r="D64" s="106"/>
      <c r="E64" s="18">
        <v>1</v>
      </c>
      <c r="F64" s="18">
        <v>1</v>
      </c>
      <c r="G64" s="18">
        <v>1</v>
      </c>
      <c r="H64" s="18">
        <v>1</v>
      </c>
      <c r="I64" s="18">
        <v>1</v>
      </c>
      <c r="J64" s="106">
        <f t="shared" si="13"/>
        <v>1</v>
      </c>
      <c r="K64" s="107"/>
      <c r="L64" s="106">
        <f t="shared" si="6"/>
        <v>0.95000000000000018</v>
      </c>
      <c r="M64" s="107"/>
      <c r="N64" s="106">
        <f t="shared" si="7"/>
        <v>0.95000000000000018</v>
      </c>
      <c r="O64" s="107"/>
      <c r="P64" s="106">
        <f t="shared" si="8"/>
        <v>550.67796610169501</v>
      </c>
      <c r="Q64" s="106"/>
      <c r="R64" s="106"/>
    </row>
    <row r="66" spans="1:18" ht="20.100000000000001" customHeight="1" x14ac:dyDescent="0.25">
      <c r="E66" s="8"/>
      <c r="F66" s="8"/>
      <c r="G66" s="8"/>
      <c r="H66" s="8"/>
      <c r="I66" s="8"/>
      <c r="L66" s="111" t="s">
        <v>36</v>
      </c>
      <c r="M66" s="111"/>
      <c r="N66" s="111"/>
      <c r="O66" s="111"/>
      <c r="P66" s="130">
        <f>AVERAGE(P53:R64)</f>
        <v>505.50378884180799</v>
      </c>
      <c r="Q66" s="130"/>
      <c r="R66" s="130"/>
    </row>
    <row r="67" spans="1:18" ht="20.100000000000001" customHeight="1" x14ac:dyDescent="0.25">
      <c r="E67" s="6"/>
      <c r="L67" s="108" t="s">
        <v>37</v>
      </c>
      <c r="M67" s="108"/>
      <c r="N67" s="108"/>
      <c r="O67" s="108"/>
      <c r="P67" s="130">
        <f>STDEVA(P53:R64)</f>
        <v>42.846093229214603</v>
      </c>
      <c r="Q67" s="130"/>
      <c r="R67" s="130"/>
    </row>
    <row r="68" spans="1:18" ht="20.100000000000001" customHeight="1" x14ac:dyDescent="0.25">
      <c r="H68" s="9"/>
      <c r="L68" s="101" t="s">
        <v>35</v>
      </c>
      <c r="M68" s="101"/>
      <c r="N68" s="101"/>
      <c r="O68" s="101"/>
      <c r="P68" s="114">
        <f>P67/P66</f>
        <v>8.4759193056459625E-2</v>
      </c>
      <c r="Q68" s="114"/>
      <c r="R68" s="114"/>
    </row>
    <row r="69" spans="1:18" ht="20.100000000000001" customHeight="1" x14ac:dyDescent="0.25">
      <c r="I69" s="10"/>
    </row>
    <row r="70" spans="1:18" ht="20.100000000000001" customHeight="1" x14ac:dyDescent="0.25">
      <c r="I70" s="10"/>
    </row>
    <row r="71" spans="1:18" ht="20.100000000000001" customHeight="1" x14ac:dyDescent="0.25">
      <c r="A71" s="108" t="s">
        <v>111</v>
      </c>
      <c r="B71" s="108"/>
      <c r="C71" s="108"/>
      <c r="D71" s="108"/>
      <c r="E71" s="108"/>
      <c r="F71" s="108"/>
      <c r="G71" s="108"/>
      <c r="H71" s="108"/>
      <c r="I71" s="108"/>
      <c r="J71" s="108"/>
      <c r="K71" s="108"/>
      <c r="L71" s="108"/>
      <c r="M71" s="108"/>
      <c r="N71" s="108"/>
      <c r="O71" s="108"/>
      <c r="P71" s="108"/>
      <c r="Q71" s="108"/>
      <c r="R71" s="108"/>
    </row>
    <row r="72" spans="1:18" ht="20.100000000000001" customHeight="1" x14ac:dyDescent="0.25">
      <c r="I72" s="10"/>
    </row>
    <row r="73" spans="1:18" ht="20.100000000000001" customHeight="1" x14ac:dyDescent="0.25">
      <c r="I73" s="10"/>
    </row>
    <row r="74" spans="1:18" ht="20.100000000000001" customHeight="1" x14ac:dyDescent="0.25">
      <c r="I74" s="10"/>
    </row>
    <row r="75" spans="1:18" ht="20.100000000000001" customHeight="1" x14ac:dyDescent="0.25">
      <c r="I75" s="10"/>
    </row>
    <row r="76" spans="1:18" ht="20.100000000000001" customHeight="1" x14ac:dyDescent="0.25">
      <c r="I76" s="10"/>
    </row>
    <row r="77" spans="1:18" ht="20.100000000000001" customHeight="1" x14ac:dyDescent="0.25">
      <c r="I77" s="10"/>
    </row>
    <row r="78" spans="1:18" ht="20.100000000000001" customHeight="1" x14ac:dyDescent="0.25">
      <c r="I78" s="10"/>
    </row>
    <row r="79" spans="1:18" ht="20.100000000000001" customHeight="1" x14ac:dyDescent="0.25">
      <c r="I79" s="10"/>
    </row>
    <row r="80" spans="1:18" ht="20.100000000000001" customHeight="1" x14ac:dyDescent="0.25">
      <c r="I80" s="10"/>
    </row>
    <row r="81" spans="9:9" ht="20.100000000000001" customHeight="1" x14ac:dyDescent="0.25">
      <c r="I81" s="10"/>
    </row>
    <row r="82" spans="9:9" ht="20.100000000000001" customHeight="1" x14ac:dyDescent="0.25">
      <c r="I82" s="10"/>
    </row>
    <row r="83" spans="9:9" ht="20.100000000000001" customHeight="1" x14ac:dyDescent="0.25">
      <c r="I83" s="10"/>
    </row>
    <row r="84" spans="9:9" ht="20.100000000000001" customHeight="1" x14ac:dyDescent="0.25">
      <c r="I84" s="10"/>
    </row>
    <row r="85" spans="9:9" ht="20.100000000000001" customHeight="1" x14ac:dyDescent="0.25">
      <c r="I85" s="10"/>
    </row>
    <row r="86" spans="9:9" ht="20.100000000000001" customHeight="1" x14ac:dyDescent="0.25">
      <c r="I86" s="10"/>
    </row>
    <row r="87" spans="9:9" ht="20.100000000000001" customHeight="1" x14ac:dyDescent="0.25">
      <c r="I87" s="10"/>
    </row>
    <row r="88" spans="9:9" ht="20.100000000000001" customHeight="1" x14ac:dyDescent="0.25">
      <c r="I88" s="10"/>
    </row>
    <row r="89" spans="9:9" ht="20.100000000000001" customHeight="1" x14ac:dyDescent="0.25">
      <c r="I89" s="10"/>
    </row>
    <row r="90" spans="9:9" ht="20.100000000000001" customHeight="1" x14ac:dyDescent="0.25">
      <c r="I90" s="10"/>
    </row>
    <row r="91" spans="9:9" ht="20.100000000000001" customHeight="1" x14ac:dyDescent="0.25">
      <c r="I91" s="10"/>
    </row>
    <row r="92" spans="9:9" ht="20.100000000000001" customHeight="1" x14ac:dyDescent="0.25">
      <c r="I92" s="10"/>
    </row>
    <row r="93" spans="9:9" ht="20.100000000000001" customHeight="1" x14ac:dyDescent="0.25">
      <c r="I93" s="10"/>
    </row>
    <row r="94" spans="9:9" ht="20.100000000000001" customHeight="1" x14ac:dyDescent="0.25">
      <c r="I94" s="10"/>
    </row>
    <row r="95" spans="9:9" ht="20.100000000000001" customHeight="1" x14ac:dyDescent="0.25">
      <c r="I95" s="10"/>
    </row>
    <row r="96" spans="9:9" ht="20.100000000000001" customHeight="1" x14ac:dyDescent="0.25">
      <c r="I96" s="10"/>
    </row>
    <row r="97" spans="1:18" ht="20.100000000000001" customHeight="1" x14ac:dyDescent="0.25">
      <c r="I97" s="10"/>
    </row>
    <row r="98" spans="1:18" ht="20.100000000000001" customHeight="1" x14ac:dyDescent="0.25">
      <c r="I98" s="10"/>
    </row>
    <row r="99" spans="1:18" ht="20.100000000000001" customHeight="1" x14ac:dyDescent="0.25">
      <c r="I99" s="10"/>
    </row>
    <row r="100" spans="1:18" ht="20.100000000000001" customHeight="1" x14ac:dyDescent="0.25">
      <c r="I100" s="10"/>
    </row>
    <row r="101" spans="1:18" ht="20.100000000000001" customHeight="1" x14ac:dyDescent="0.25">
      <c r="I101" s="10"/>
    </row>
    <row r="102" spans="1:18" ht="20.100000000000001" customHeight="1" x14ac:dyDescent="0.25">
      <c r="I102" s="10"/>
    </row>
    <row r="103" spans="1:18" ht="20.100000000000001" customHeight="1" x14ac:dyDescent="0.25">
      <c r="I103" s="10"/>
    </row>
    <row r="104" spans="1:18" ht="20.100000000000001" customHeight="1" x14ac:dyDescent="0.25">
      <c r="I104" s="10"/>
    </row>
    <row r="105" spans="1:18" ht="20.100000000000001" customHeight="1" x14ac:dyDescent="0.25">
      <c r="A105" s="108" t="s">
        <v>110</v>
      </c>
      <c r="B105" s="108"/>
      <c r="C105" s="108"/>
      <c r="D105" s="108"/>
      <c r="E105" s="108"/>
      <c r="F105" s="108"/>
      <c r="G105" s="108"/>
      <c r="H105" s="108"/>
      <c r="I105" s="108"/>
      <c r="J105" s="108"/>
      <c r="K105" s="108"/>
      <c r="L105" s="108"/>
      <c r="M105" s="108"/>
      <c r="N105" s="108"/>
      <c r="O105" s="108"/>
      <c r="P105" s="108"/>
      <c r="Q105" s="108"/>
      <c r="R105" s="108"/>
    </row>
    <row r="106" spans="1:18" ht="20.100000000000001" customHeight="1" x14ac:dyDescent="0.25">
      <c r="I106" s="10"/>
    </row>
    <row r="107" spans="1:18" ht="20.100000000000001" customHeight="1" x14ac:dyDescent="0.25">
      <c r="I107" s="10"/>
    </row>
    <row r="108" spans="1:18" ht="20.100000000000001" customHeight="1" x14ac:dyDescent="0.25">
      <c r="I108" s="10"/>
    </row>
    <row r="109" spans="1:18" ht="20.100000000000001" customHeight="1" x14ac:dyDescent="0.25">
      <c r="I109" s="10"/>
    </row>
    <row r="110" spans="1:18" ht="20.100000000000001" customHeight="1" x14ac:dyDescent="0.25">
      <c r="I110" s="10"/>
    </row>
    <row r="111" spans="1:18" ht="20.100000000000001" customHeight="1" x14ac:dyDescent="0.25">
      <c r="I111" s="10"/>
    </row>
    <row r="112" spans="1:18" ht="20.100000000000001" customHeight="1" x14ac:dyDescent="0.25">
      <c r="I112" s="10"/>
    </row>
    <row r="113" spans="1:18" ht="20.100000000000001" customHeight="1" x14ac:dyDescent="0.25">
      <c r="I113" s="10"/>
    </row>
    <row r="114" spans="1:18" ht="20.100000000000001" customHeight="1" x14ac:dyDescent="0.25">
      <c r="I114" s="10"/>
    </row>
    <row r="115" spans="1:18" ht="20.100000000000001" customHeight="1" x14ac:dyDescent="0.25">
      <c r="I115" s="10"/>
    </row>
    <row r="116" spans="1:18" ht="20.100000000000001" customHeight="1" x14ac:dyDescent="0.25">
      <c r="I116" s="10"/>
    </row>
    <row r="117" spans="1:18" ht="20.100000000000001" customHeight="1" x14ac:dyDescent="0.25">
      <c r="I117" s="10"/>
    </row>
    <row r="118" spans="1:18" ht="20.100000000000001" customHeight="1" x14ac:dyDescent="0.25">
      <c r="I118" s="10"/>
    </row>
    <row r="119" spans="1:18" ht="20.100000000000001" customHeight="1" x14ac:dyDescent="0.25">
      <c r="I119" s="10"/>
    </row>
    <row r="120" spans="1:18" ht="20.100000000000001" customHeight="1" x14ac:dyDescent="0.25">
      <c r="I120" s="10"/>
    </row>
    <row r="121" spans="1:18" ht="20.100000000000001" customHeight="1" x14ac:dyDescent="0.25">
      <c r="I121" s="10"/>
    </row>
    <row r="122" spans="1:18" ht="20.100000000000001" customHeight="1" x14ac:dyDescent="0.25">
      <c r="I122" s="10"/>
    </row>
    <row r="123" spans="1:18" ht="20.100000000000001" customHeight="1" x14ac:dyDescent="0.25">
      <c r="A123" s="108" t="s">
        <v>109</v>
      </c>
      <c r="B123" s="108"/>
      <c r="C123" s="108"/>
      <c r="D123" s="108"/>
      <c r="E123" s="108"/>
      <c r="F123" s="108"/>
      <c r="G123" s="108"/>
      <c r="H123" s="108"/>
      <c r="I123" s="108"/>
      <c r="J123" s="108"/>
      <c r="K123" s="108"/>
      <c r="L123" s="108"/>
      <c r="M123" s="108"/>
      <c r="N123" s="108"/>
      <c r="O123" s="108"/>
      <c r="P123" s="108"/>
      <c r="Q123" s="108"/>
      <c r="R123" s="108"/>
    </row>
    <row r="124" spans="1:18" ht="20.100000000000001" customHeight="1" x14ac:dyDescent="0.25">
      <c r="I124" s="10"/>
    </row>
    <row r="125" spans="1:18" ht="20.100000000000001" customHeight="1" x14ac:dyDescent="0.25">
      <c r="I125" s="10"/>
    </row>
    <row r="126" spans="1:18" ht="20.100000000000001" customHeight="1" x14ac:dyDescent="0.25">
      <c r="I126" s="10"/>
    </row>
    <row r="127" spans="1:18" ht="20.100000000000001" customHeight="1" x14ac:dyDescent="0.25">
      <c r="I127" s="10"/>
    </row>
    <row r="128" spans="1:18" ht="20.100000000000001" customHeight="1" x14ac:dyDescent="0.25">
      <c r="I128" s="10"/>
    </row>
    <row r="129" spans="1:18" ht="20.100000000000001" customHeight="1" x14ac:dyDescent="0.25">
      <c r="I129" s="10"/>
    </row>
    <row r="130" spans="1:18" ht="20.100000000000001" customHeight="1" x14ac:dyDescent="0.25">
      <c r="I130" s="10"/>
    </row>
    <row r="131" spans="1:18" ht="20.100000000000001" customHeight="1" x14ac:dyDescent="0.25">
      <c r="I131" s="10"/>
    </row>
    <row r="132" spans="1:18" ht="20.100000000000001" customHeight="1" x14ac:dyDescent="0.25">
      <c r="I132" s="10"/>
    </row>
    <row r="133" spans="1:18" ht="20.100000000000001" customHeight="1" x14ac:dyDescent="0.25">
      <c r="I133" s="10"/>
    </row>
    <row r="134" spans="1:18" ht="20.100000000000001" customHeight="1" x14ac:dyDescent="0.25">
      <c r="I134" s="10"/>
    </row>
    <row r="135" spans="1:18" ht="20.100000000000001" customHeight="1" x14ac:dyDescent="0.25">
      <c r="I135" s="10"/>
    </row>
    <row r="136" spans="1:18" ht="20.100000000000001" customHeight="1" x14ac:dyDescent="0.25">
      <c r="I136" s="10"/>
    </row>
    <row r="137" spans="1:18" ht="20.100000000000001" customHeight="1" x14ac:dyDescent="0.25">
      <c r="I137" s="10"/>
    </row>
    <row r="138" spans="1:18" ht="20.100000000000001" customHeight="1" x14ac:dyDescent="0.25">
      <c r="I138" s="10"/>
    </row>
    <row r="139" spans="1:18" ht="20.100000000000001" customHeight="1" x14ac:dyDescent="0.25">
      <c r="I139" s="10"/>
    </row>
    <row r="142" spans="1:18" ht="20.100000000000001" customHeight="1" x14ac:dyDescent="0.25">
      <c r="A142" s="109" t="s">
        <v>38</v>
      </c>
      <c r="B142" s="109"/>
      <c r="C142" s="109"/>
      <c r="D142" s="109"/>
      <c r="E142" s="109"/>
      <c r="F142" s="109"/>
      <c r="G142" s="109"/>
      <c r="H142" s="109"/>
      <c r="I142" s="109"/>
      <c r="J142" s="109"/>
      <c r="K142" s="109"/>
      <c r="L142" s="109"/>
      <c r="M142" s="109"/>
      <c r="N142" s="109"/>
      <c r="O142" s="109"/>
      <c r="P142" s="109"/>
      <c r="Q142" s="109"/>
      <c r="R142" s="109"/>
    </row>
    <row r="144" spans="1:18" ht="39.950000000000003" customHeight="1" x14ac:dyDescent="0.25">
      <c r="A144" s="102" t="s">
        <v>40</v>
      </c>
      <c r="B144" s="102"/>
      <c r="C144" s="102"/>
      <c r="D144" s="102"/>
      <c r="E144" s="102"/>
      <c r="F144" s="102"/>
      <c r="G144" s="102"/>
      <c r="H144" s="102"/>
      <c r="I144" s="11" t="s">
        <v>86</v>
      </c>
      <c r="J144" s="102" t="s">
        <v>39</v>
      </c>
      <c r="K144" s="102"/>
      <c r="L144" s="102"/>
      <c r="M144" s="102" t="s">
        <v>33</v>
      </c>
      <c r="N144" s="102"/>
      <c r="O144" s="102"/>
      <c r="P144" s="102" t="s">
        <v>41</v>
      </c>
      <c r="Q144" s="102"/>
      <c r="R144" s="102"/>
    </row>
    <row r="145" spans="1:18" ht="20.100000000000001" customHeight="1" x14ac:dyDescent="0.25">
      <c r="A145" s="108" t="s">
        <v>431</v>
      </c>
      <c r="B145" s="108"/>
      <c r="C145" s="108"/>
      <c r="D145" s="108"/>
      <c r="E145" s="108"/>
      <c r="F145" s="108"/>
      <c r="G145" s="108"/>
      <c r="H145" s="108"/>
      <c r="I145" s="3" t="s">
        <v>99</v>
      </c>
      <c r="J145" s="105">
        <v>0.15</v>
      </c>
      <c r="K145" s="105"/>
      <c r="L145" s="105"/>
      <c r="M145" s="105">
        <f>J145</f>
        <v>0.15</v>
      </c>
      <c r="N145" s="105"/>
      <c r="O145" s="105"/>
      <c r="P145" s="105">
        <f>(J145-M145)</f>
        <v>0</v>
      </c>
      <c r="Q145" s="105"/>
      <c r="R145" s="105"/>
    </row>
    <row r="146" spans="1:18" ht="20.100000000000001" customHeight="1" x14ac:dyDescent="0.25">
      <c r="A146" s="101" t="s">
        <v>432</v>
      </c>
      <c r="B146" s="101"/>
      <c r="C146" s="101"/>
      <c r="D146" s="101"/>
      <c r="E146" s="101"/>
      <c r="F146" s="101"/>
      <c r="G146" s="101"/>
      <c r="H146" s="101"/>
      <c r="I146" s="7" t="s">
        <v>100</v>
      </c>
      <c r="J146" s="99">
        <v>0.1</v>
      </c>
      <c r="K146" s="99"/>
      <c r="L146" s="99"/>
      <c r="M146" s="99">
        <f t="shared" ref="M146:M151" si="17">J146</f>
        <v>0.1</v>
      </c>
      <c r="N146" s="99"/>
      <c r="O146" s="99"/>
      <c r="P146" s="99">
        <f t="shared" ref="P146:P151" si="18">(J146-M146)</f>
        <v>0</v>
      </c>
      <c r="Q146" s="99"/>
      <c r="R146" s="99"/>
    </row>
    <row r="147" spans="1:18" ht="20.100000000000001" customHeight="1" x14ac:dyDescent="0.25">
      <c r="A147" s="101" t="s">
        <v>433</v>
      </c>
      <c r="B147" s="101"/>
      <c r="C147" s="101"/>
      <c r="D147" s="101"/>
      <c r="E147" s="101"/>
      <c r="F147" s="101"/>
      <c r="G147" s="101"/>
      <c r="H147" s="101"/>
      <c r="I147" s="7" t="s">
        <v>101</v>
      </c>
      <c r="J147" s="99">
        <v>0.05</v>
      </c>
      <c r="K147" s="99"/>
      <c r="L147" s="99"/>
      <c r="M147" s="99">
        <f t="shared" si="17"/>
        <v>0.05</v>
      </c>
      <c r="N147" s="99"/>
      <c r="O147" s="99"/>
      <c r="P147" s="99">
        <f t="shared" si="18"/>
        <v>0</v>
      </c>
      <c r="Q147" s="99"/>
      <c r="R147" s="99"/>
    </row>
    <row r="148" spans="1:18" ht="20.100000000000001" customHeight="1" x14ac:dyDescent="0.25">
      <c r="A148" s="101" t="s">
        <v>434</v>
      </c>
      <c r="B148" s="101"/>
      <c r="C148" s="101"/>
      <c r="D148" s="101"/>
      <c r="E148" s="101"/>
      <c r="F148" s="101"/>
      <c r="G148" s="101"/>
      <c r="H148" s="101"/>
      <c r="I148" s="7" t="s">
        <v>102</v>
      </c>
      <c r="J148" s="99">
        <v>0.15</v>
      </c>
      <c r="K148" s="99"/>
      <c r="L148" s="99"/>
      <c r="M148" s="99">
        <f t="shared" si="17"/>
        <v>0.15</v>
      </c>
      <c r="N148" s="99"/>
      <c r="O148" s="99"/>
      <c r="P148" s="99">
        <f t="shared" si="18"/>
        <v>0</v>
      </c>
      <c r="Q148" s="99"/>
      <c r="R148" s="99"/>
    </row>
    <row r="149" spans="1:18" ht="20.100000000000001" customHeight="1" x14ac:dyDescent="0.25">
      <c r="A149" s="101" t="s">
        <v>435</v>
      </c>
      <c r="B149" s="101"/>
      <c r="C149" s="101"/>
      <c r="D149" s="101"/>
      <c r="E149" s="101"/>
      <c r="F149" s="101"/>
      <c r="G149" s="101"/>
      <c r="H149" s="101"/>
      <c r="I149" s="7" t="s">
        <v>103</v>
      </c>
      <c r="J149" s="99">
        <v>0.1</v>
      </c>
      <c r="K149" s="99"/>
      <c r="L149" s="99"/>
      <c r="M149" s="99">
        <f t="shared" si="17"/>
        <v>0.1</v>
      </c>
      <c r="N149" s="99"/>
      <c r="O149" s="99"/>
      <c r="P149" s="99">
        <f t="shared" si="18"/>
        <v>0</v>
      </c>
      <c r="Q149" s="99"/>
      <c r="R149" s="99"/>
    </row>
    <row r="150" spans="1:18" ht="20.100000000000001" customHeight="1" x14ac:dyDescent="0.25">
      <c r="A150" s="101" t="s">
        <v>1</v>
      </c>
      <c r="B150" s="101"/>
      <c r="C150" s="101"/>
      <c r="D150" s="101"/>
      <c r="E150" s="101"/>
      <c r="F150" s="101"/>
      <c r="G150" s="101"/>
      <c r="H150" s="101"/>
      <c r="I150" s="7" t="s">
        <v>104</v>
      </c>
      <c r="J150" s="99">
        <v>0.3</v>
      </c>
      <c r="K150" s="99"/>
      <c r="L150" s="99"/>
      <c r="M150" s="99">
        <f t="shared" si="17"/>
        <v>0.3</v>
      </c>
      <c r="N150" s="99"/>
      <c r="O150" s="99"/>
      <c r="P150" s="99">
        <f t="shared" si="18"/>
        <v>0</v>
      </c>
      <c r="Q150" s="99"/>
      <c r="R150" s="99"/>
    </row>
    <row r="151" spans="1:18" ht="20.100000000000001" customHeight="1" x14ac:dyDescent="0.25">
      <c r="A151" s="101" t="s">
        <v>436</v>
      </c>
      <c r="B151" s="101"/>
      <c r="C151" s="101"/>
      <c r="D151" s="101"/>
      <c r="E151" s="101"/>
      <c r="F151" s="101"/>
      <c r="G151" s="101"/>
      <c r="H151" s="101"/>
      <c r="I151" s="7" t="s">
        <v>105</v>
      </c>
      <c r="J151" s="99">
        <v>0.05</v>
      </c>
      <c r="K151" s="99"/>
      <c r="L151" s="99"/>
      <c r="M151" s="99">
        <f t="shared" si="17"/>
        <v>0.05</v>
      </c>
      <c r="N151" s="99"/>
      <c r="O151" s="99"/>
      <c r="P151" s="99">
        <f t="shared" si="18"/>
        <v>0</v>
      </c>
      <c r="Q151" s="99"/>
      <c r="R151" s="99"/>
    </row>
    <row r="153" spans="1:18" ht="20.100000000000001" customHeight="1" x14ac:dyDescent="0.25">
      <c r="A153" s="111" t="s">
        <v>284</v>
      </c>
      <c r="B153" s="111"/>
      <c r="C153" s="111"/>
      <c r="D153" s="111"/>
      <c r="E153" s="111"/>
      <c r="F153" s="111"/>
      <c r="G153" s="111"/>
      <c r="H153" s="111"/>
      <c r="I153" s="111"/>
      <c r="J153" s="116">
        <f>1+(SUM(J145:L151))</f>
        <v>1.9</v>
      </c>
      <c r="K153" s="116"/>
      <c r="L153" s="116"/>
      <c r="M153" s="116">
        <f>1+(SUM(M145:O151))</f>
        <v>1.9</v>
      </c>
      <c r="N153" s="116"/>
      <c r="O153" s="116"/>
    </row>
    <row r="154" spans="1:18" ht="20.100000000000001" customHeight="1" x14ac:dyDescent="0.25">
      <c r="A154" s="117" t="s">
        <v>119</v>
      </c>
      <c r="B154" s="117"/>
      <c r="C154" s="117"/>
      <c r="D154" s="117"/>
      <c r="E154" s="117"/>
      <c r="F154" s="117"/>
      <c r="G154" s="117"/>
      <c r="H154" s="117"/>
      <c r="I154" s="117"/>
      <c r="J154" s="117"/>
      <c r="K154" s="117"/>
      <c r="L154" s="117"/>
      <c r="M154" s="117"/>
      <c r="N154" s="117"/>
      <c r="O154" s="117"/>
    </row>
    <row r="155" spans="1:18" ht="20.100000000000001" customHeight="1" x14ac:dyDescent="0.25">
      <c r="A155" s="118"/>
      <c r="B155" s="118"/>
      <c r="C155" s="118"/>
      <c r="D155" s="118"/>
      <c r="E155" s="118"/>
      <c r="F155" s="118"/>
      <c r="G155" s="118"/>
      <c r="H155" s="118"/>
      <c r="I155" s="118"/>
      <c r="J155" s="118"/>
      <c r="K155" s="118"/>
      <c r="L155" s="118"/>
      <c r="M155" s="118"/>
      <c r="N155" s="118"/>
      <c r="O155" s="118"/>
      <c r="P155" s="116">
        <f>SUM(P145:R151)</f>
        <v>0</v>
      </c>
      <c r="Q155" s="116"/>
      <c r="R155" s="116"/>
    </row>
    <row r="157" spans="1:18" ht="20.100000000000001" customHeight="1" x14ac:dyDescent="0.25">
      <c r="A157" s="119" t="s">
        <v>437</v>
      </c>
      <c r="B157" s="119"/>
      <c r="C157" s="119"/>
      <c r="D157" s="119"/>
      <c r="E157" s="119" t="s">
        <v>34</v>
      </c>
      <c r="F157" s="119"/>
      <c r="G157" s="119"/>
      <c r="H157" s="119"/>
      <c r="I157" s="119"/>
      <c r="J157" s="119"/>
      <c r="K157" s="119"/>
      <c r="L157" s="119"/>
      <c r="M157" s="119"/>
      <c r="N157" s="119"/>
      <c r="O157" s="119"/>
      <c r="P157" s="119" t="s">
        <v>15</v>
      </c>
      <c r="Q157" s="119"/>
      <c r="R157" s="119"/>
    </row>
    <row r="158" spans="1:18" ht="20.100000000000001" customHeight="1" x14ac:dyDescent="0.25">
      <c r="A158" s="119"/>
      <c r="B158" s="119"/>
      <c r="C158" s="119"/>
      <c r="D158" s="119"/>
      <c r="E158" s="11"/>
      <c r="F158" s="11"/>
      <c r="G158" s="11"/>
      <c r="H158" s="11"/>
      <c r="I158" s="11" t="s">
        <v>99</v>
      </c>
      <c r="J158" s="11" t="s">
        <v>100</v>
      </c>
      <c r="K158" s="11" t="s">
        <v>101</v>
      </c>
      <c r="L158" s="11" t="s">
        <v>102</v>
      </c>
      <c r="M158" s="11" t="s">
        <v>103</v>
      </c>
      <c r="N158" s="11" t="s">
        <v>104</v>
      </c>
      <c r="O158" s="11" t="s">
        <v>105</v>
      </c>
      <c r="P158" s="120"/>
      <c r="Q158" s="120"/>
      <c r="R158" s="120"/>
    </row>
    <row r="159" spans="1:18" ht="20.100000000000001" customHeight="1" thickBot="1" x14ac:dyDescent="0.3">
      <c r="A159" s="121"/>
      <c r="B159" s="121"/>
      <c r="C159" s="121"/>
      <c r="D159" s="121"/>
      <c r="E159" s="72"/>
      <c r="F159" s="72"/>
      <c r="G159" s="72"/>
      <c r="H159" s="72"/>
      <c r="I159" s="72">
        <f>$M$145</f>
        <v>0.15</v>
      </c>
      <c r="J159" s="72">
        <f>$M$146</f>
        <v>0.1</v>
      </c>
      <c r="K159" s="72">
        <f>$M$147</f>
        <v>0.05</v>
      </c>
      <c r="L159" s="72">
        <f>$M$148</f>
        <v>0.15</v>
      </c>
      <c r="M159" s="72">
        <f>$M$149</f>
        <v>0.1</v>
      </c>
      <c r="N159" s="72">
        <f>$M$150</f>
        <v>0.3</v>
      </c>
      <c r="O159" s="72">
        <f>$M$151</f>
        <v>0.05</v>
      </c>
      <c r="P159" s="145">
        <f>1+(SUM(I159:O159))</f>
        <v>1.9</v>
      </c>
      <c r="Q159" s="145"/>
      <c r="R159" s="145"/>
    </row>
    <row r="161" spans="1:25" ht="20.100000000000001" customHeight="1" x14ac:dyDescent="0.25">
      <c r="A161" s="108" t="s">
        <v>280</v>
      </c>
      <c r="B161" s="108"/>
      <c r="C161" s="108"/>
      <c r="D161" s="108"/>
      <c r="E161" s="108"/>
      <c r="F161" s="108"/>
      <c r="G161" s="108"/>
      <c r="H161" s="108"/>
      <c r="I161" s="108"/>
      <c r="J161" s="108"/>
      <c r="K161" s="108"/>
      <c r="L161" s="108"/>
      <c r="M161" s="108"/>
      <c r="N161" s="108"/>
      <c r="O161" s="108"/>
      <c r="P161" s="108"/>
      <c r="Q161" s="108"/>
      <c r="R161" s="108"/>
    </row>
    <row r="162" spans="1:25" ht="20.100000000000001" customHeight="1" x14ac:dyDescent="0.25">
      <c r="A162" s="108"/>
      <c r="B162" s="108"/>
      <c r="C162" s="108"/>
      <c r="D162" s="108"/>
      <c r="E162" s="108"/>
      <c r="F162" s="108"/>
      <c r="G162" s="108"/>
      <c r="H162" s="108"/>
      <c r="I162" s="108"/>
      <c r="J162" s="108"/>
      <c r="K162" s="108"/>
      <c r="L162" s="108"/>
      <c r="M162" s="108"/>
      <c r="N162" s="108"/>
      <c r="O162" s="108"/>
      <c r="P162" s="108"/>
      <c r="Q162" s="108"/>
      <c r="R162" s="108"/>
    </row>
    <row r="163" spans="1:25" ht="20.100000000000001" customHeight="1" x14ac:dyDescent="0.25">
      <c r="A163" s="108"/>
      <c r="B163" s="108"/>
      <c r="C163" s="108"/>
      <c r="D163" s="108"/>
      <c r="E163" s="108"/>
      <c r="F163" s="108"/>
      <c r="G163" s="108"/>
      <c r="H163" s="108"/>
      <c r="I163" s="108"/>
      <c r="J163" s="108"/>
      <c r="K163" s="108"/>
      <c r="L163" s="108"/>
      <c r="M163" s="108"/>
      <c r="N163" s="108"/>
      <c r="O163" s="108"/>
      <c r="P163" s="108"/>
      <c r="Q163" s="108"/>
      <c r="R163" s="108"/>
    </row>
    <row r="164" spans="1:25" ht="20.100000000000001" customHeight="1" x14ac:dyDescent="0.25">
      <c r="T164" s="90"/>
      <c r="U164" s="90"/>
    </row>
    <row r="165" spans="1:25" ht="39.950000000000003" customHeight="1" x14ac:dyDescent="0.25">
      <c r="A165" s="5" t="s">
        <v>17</v>
      </c>
      <c r="B165" s="102" t="str">
        <f t="shared" ref="B165:B177" si="19">P52</f>
        <v>Valor unitário homogeneizado</v>
      </c>
      <c r="C165" s="102"/>
      <c r="D165" s="102"/>
      <c r="E165" s="5"/>
      <c r="F165" s="5"/>
      <c r="G165" s="5"/>
      <c r="H165" s="5"/>
      <c r="I165" s="5" t="s">
        <v>99</v>
      </c>
      <c r="J165" s="5" t="s">
        <v>100</v>
      </c>
      <c r="K165" s="5" t="s">
        <v>101</v>
      </c>
      <c r="L165" s="5" t="s">
        <v>102</v>
      </c>
      <c r="M165" s="5" t="s">
        <v>103</v>
      </c>
      <c r="N165" s="5" t="s">
        <v>104</v>
      </c>
      <c r="O165" s="5" t="s">
        <v>105</v>
      </c>
      <c r="P165" s="102" t="s">
        <v>15</v>
      </c>
      <c r="Q165" s="102"/>
      <c r="R165" s="102"/>
      <c r="T165" s="90" t="s">
        <v>411</v>
      </c>
      <c r="U165" s="90" t="s">
        <v>412</v>
      </c>
      <c r="V165" s="90" t="s">
        <v>413</v>
      </c>
      <c r="W165" s="4" t="s">
        <v>414</v>
      </c>
      <c r="Y165" s="90" t="s">
        <v>415</v>
      </c>
    </row>
    <row r="166" spans="1:25" ht="20.100000000000001" customHeight="1" x14ac:dyDescent="0.25">
      <c r="A166" s="73">
        <v>1</v>
      </c>
      <c r="B166" s="115">
        <f t="shared" si="19"/>
        <v>475.00000000000011</v>
      </c>
      <c r="C166" s="115"/>
      <c r="D166" s="115"/>
      <c r="E166" s="16"/>
      <c r="F166" s="16"/>
      <c r="G166" s="16"/>
      <c r="H166" s="16"/>
      <c r="I166" s="16">
        <f>$J$145</f>
        <v>0.15</v>
      </c>
      <c r="J166" s="16">
        <f>$J$146</f>
        <v>0.1</v>
      </c>
      <c r="K166" s="16">
        <f>$J$147</f>
        <v>0.05</v>
      </c>
      <c r="L166" s="16">
        <f>$J$148</f>
        <v>0.15</v>
      </c>
      <c r="M166" s="16">
        <f>$J$149</f>
        <v>0.1</v>
      </c>
      <c r="N166" s="16">
        <f>$J$150</f>
        <v>0.3</v>
      </c>
      <c r="O166" s="16">
        <f>$J$151</f>
        <v>0.05</v>
      </c>
      <c r="P166" s="103">
        <f t="shared" ref="P166:P177" si="20">1+(SUM(I166:O166))</f>
        <v>1.9</v>
      </c>
      <c r="Q166" s="103"/>
      <c r="R166" s="103"/>
      <c r="T166" s="90">
        <v>1</v>
      </c>
      <c r="U166" s="93">
        <f>P166</f>
        <v>1.9</v>
      </c>
      <c r="V166" s="90">
        <v>1.82</v>
      </c>
      <c r="W166" s="4">
        <v>1</v>
      </c>
      <c r="Y166" s="93">
        <f t="shared" ref="Y166:Y177" si="21">H197</f>
        <v>1.9</v>
      </c>
    </row>
    <row r="167" spans="1:25" ht="20.100000000000001" customHeight="1" x14ac:dyDescent="0.25">
      <c r="A167" s="73">
        <v>2</v>
      </c>
      <c r="B167" s="100">
        <f t="shared" si="19"/>
        <v>480.93750000000011</v>
      </c>
      <c r="C167" s="100"/>
      <c r="D167" s="100"/>
      <c r="E167" s="16"/>
      <c r="F167" s="16"/>
      <c r="G167" s="16"/>
      <c r="H167" s="16"/>
      <c r="I167" s="16">
        <f t="shared" ref="I167:I177" si="22">$J$145</f>
        <v>0.15</v>
      </c>
      <c r="J167" s="16">
        <f t="shared" ref="J167:J177" si="23">$J$146</f>
        <v>0.1</v>
      </c>
      <c r="K167" s="16">
        <f t="shared" ref="K167:K177" si="24">$J$147</f>
        <v>0.05</v>
      </c>
      <c r="L167" s="16">
        <f t="shared" ref="L167:L177" si="25">$J$148</f>
        <v>0.15</v>
      </c>
      <c r="M167" s="16">
        <f t="shared" ref="M167:M177" si="26">$J$149</f>
        <v>0.1</v>
      </c>
      <c r="N167" s="16">
        <f t="shared" ref="N167:N177" si="27">$J$150</f>
        <v>0.3</v>
      </c>
      <c r="O167" s="16">
        <f t="shared" ref="O167:O177" si="28">$J$151</f>
        <v>0.05</v>
      </c>
      <c r="P167" s="104">
        <f t="shared" si="20"/>
        <v>1.9</v>
      </c>
      <c r="Q167" s="104"/>
      <c r="R167" s="104"/>
      <c r="T167" s="90">
        <v>1</v>
      </c>
      <c r="U167" s="93">
        <f t="shared" ref="U167:U177" si="29">P167</f>
        <v>1.9</v>
      </c>
      <c r="V167" s="90">
        <v>1.82</v>
      </c>
      <c r="W167" s="4">
        <v>1</v>
      </c>
      <c r="Y167" s="93">
        <f t="shared" si="21"/>
        <v>1.9</v>
      </c>
    </row>
    <row r="168" spans="1:25" ht="20.100000000000001" customHeight="1" x14ac:dyDescent="0.25">
      <c r="A168" s="73">
        <v>3</v>
      </c>
      <c r="B168" s="100">
        <f t="shared" si="19"/>
        <v>527.25000000000011</v>
      </c>
      <c r="C168" s="100"/>
      <c r="D168" s="100"/>
      <c r="E168" s="16"/>
      <c r="F168" s="16"/>
      <c r="G168" s="16"/>
      <c r="H168" s="16"/>
      <c r="I168" s="16">
        <f t="shared" si="22"/>
        <v>0.15</v>
      </c>
      <c r="J168" s="16">
        <f t="shared" si="23"/>
        <v>0.1</v>
      </c>
      <c r="K168" s="16">
        <f t="shared" si="24"/>
        <v>0.05</v>
      </c>
      <c r="L168" s="16">
        <f t="shared" si="25"/>
        <v>0.15</v>
      </c>
      <c r="M168" s="16">
        <f t="shared" si="26"/>
        <v>0.1</v>
      </c>
      <c r="N168" s="16">
        <f t="shared" si="27"/>
        <v>0.3</v>
      </c>
      <c r="O168" s="16">
        <f t="shared" si="28"/>
        <v>0.05</v>
      </c>
      <c r="P168" s="104">
        <f t="shared" si="20"/>
        <v>1.9</v>
      </c>
      <c r="Q168" s="104"/>
      <c r="R168" s="104"/>
      <c r="T168" s="90">
        <v>1</v>
      </c>
      <c r="U168" s="93">
        <f t="shared" si="29"/>
        <v>1.9</v>
      </c>
      <c r="V168" s="90">
        <v>1.82</v>
      </c>
      <c r="W168" s="4">
        <v>1</v>
      </c>
      <c r="Y168" s="93">
        <f t="shared" si="21"/>
        <v>1.9</v>
      </c>
    </row>
    <row r="169" spans="1:25" ht="20.100000000000001" customHeight="1" x14ac:dyDescent="0.25">
      <c r="A169" s="73">
        <v>4</v>
      </c>
      <c r="B169" s="100">
        <f t="shared" si="19"/>
        <v>541.50000000000011</v>
      </c>
      <c r="C169" s="100"/>
      <c r="D169" s="100"/>
      <c r="E169" s="16"/>
      <c r="F169" s="16"/>
      <c r="G169" s="16"/>
      <c r="H169" s="16"/>
      <c r="I169" s="16">
        <f t="shared" si="22"/>
        <v>0.15</v>
      </c>
      <c r="J169" s="16">
        <f t="shared" si="23"/>
        <v>0.1</v>
      </c>
      <c r="K169" s="16">
        <f t="shared" si="24"/>
        <v>0.05</v>
      </c>
      <c r="L169" s="16">
        <f t="shared" si="25"/>
        <v>0.15</v>
      </c>
      <c r="M169" s="16">
        <f t="shared" si="26"/>
        <v>0.1</v>
      </c>
      <c r="N169" s="16">
        <f t="shared" si="27"/>
        <v>0.3</v>
      </c>
      <c r="O169" s="16">
        <f t="shared" si="28"/>
        <v>0.05</v>
      </c>
      <c r="P169" s="104">
        <f t="shared" si="20"/>
        <v>1.9</v>
      </c>
      <c r="Q169" s="104"/>
      <c r="R169" s="104"/>
      <c r="T169" s="90">
        <v>1</v>
      </c>
      <c r="U169" s="93">
        <f t="shared" si="29"/>
        <v>1.9</v>
      </c>
      <c r="V169" s="90">
        <v>1.82</v>
      </c>
      <c r="W169" s="4">
        <v>1</v>
      </c>
      <c r="Y169" s="93">
        <f t="shared" si="21"/>
        <v>1.9</v>
      </c>
    </row>
    <row r="170" spans="1:25" ht="20.100000000000001" customHeight="1" x14ac:dyDescent="0.25">
      <c r="A170" s="73">
        <v>5</v>
      </c>
      <c r="B170" s="100">
        <f t="shared" si="19"/>
        <v>527.25000000000011</v>
      </c>
      <c r="C170" s="100"/>
      <c r="D170" s="100"/>
      <c r="E170" s="16"/>
      <c r="F170" s="16"/>
      <c r="G170" s="16"/>
      <c r="H170" s="16"/>
      <c r="I170" s="16">
        <f t="shared" si="22"/>
        <v>0.15</v>
      </c>
      <c r="J170" s="16">
        <f t="shared" si="23"/>
        <v>0.1</v>
      </c>
      <c r="K170" s="16">
        <f t="shared" si="24"/>
        <v>0.05</v>
      </c>
      <c r="L170" s="16">
        <f t="shared" si="25"/>
        <v>0.15</v>
      </c>
      <c r="M170" s="16">
        <f t="shared" si="26"/>
        <v>0.1</v>
      </c>
      <c r="N170" s="16">
        <f t="shared" si="27"/>
        <v>0.3</v>
      </c>
      <c r="O170" s="16">
        <f t="shared" si="28"/>
        <v>0.05</v>
      </c>
      <c r="P170" s="104">
        <f t="shared" si="20"/>
        <v>1.9</v>
      </c>
      <c r="Q170" s="104"/>
      <c r="R170" s="104"/>
      <c r="T170" s="90">
        <v>1</v>
      </c>
      <c r="U170" s="93">
        <f t="shared" si="29"/>
        <v>1.9</v>
      </c>
      <c r="V170" s="90">
        <v>1.82</v>
      </c>
      <c r="W170" s="4">
        <v>1</v>
      </c>
      <c r="Y170" s="93">
        <f t="shared" si="21"/>
        <v>1.9</v>
      </c>
    </row>
    <row r="171" spans="1:25" ht="20.100000000000001" customHeight="1" x14ac:dyDescent="0.25">
      <c r="A171" s="73">
        <v>6</v>
      </c>
      <c r="B171" s="100">
        <f t="shared" si="19"/>
        <v>513.00000000000011</v>
      </c>
      <c r="C171" s="100"/>
      <c r="D171" s="100"/>
      <c r="E171" s="16"/>
      <c r="F171" s="16"/>
      <c r="G171" s="16"/>
      <c r="H171" s="16"/>
      <c r="I171" s="16">
        <f t="shared" si="22"/>
        <v>0.15</v>
      </c>
      <c r="J171" s="16">
        <f t="shared" si="23"/>
        <v>0.1</v>
      </c>
      <c r="K171" s="16">
        <f t="shared" si="24"/>
        <v>0.05</v>
      </c>
      <c r="L171" s="16">
        <f t="shared" si="25"/>
        <v>0.15</v>
      </c>
      <c r="M171" s="16">
        <f t="shared" si="26"/>
        <v>0.1</v>
      </c>
      <c r="N171" s="16">
        <f t="shared" si="27"/>
        <v>0.3</v>
      </c>
      <c r="O171" s="16">
        <f t="shared" si="28"/>
        <v>0.05</v>
      </c>
      <c r="P171" s="104">
        <f t="shared" si="20"/>
        <v>1.9</v>
      </c>
      <c r="Q171" s="104"/>
      <c r="R171" s="104"/>
      <c r="T171" s="90">
        <v>1</v>
      </c>
      <c r="U171" s="93">
        <f t="shared" si="29"/>
        <v>1.9</v>
      </c>
      <c r="V171" s="90">
        <v>1.82</v>
      </c>
      <c r="W171" s="4">
        <v>1</v>
      </c>
      <c r="Y171" s="93">
        <f t="shared" si="21"/>
        <v>1.9</v>
      </c>
    </row>
    <row r="172" spans="1:25" ht="20.100000000000001" customHeight="1" x14ac:dyDescent="0.25">
      <c r="A172" s="73">
        <v>7</v>
      </c>
      <c r="B172" s="100">
        <f t="shared" si="19"/>
        <v>427.50000000000006</v>
      </c>
      <c r="C172" s="100"/>
      <c r="D172" s="100"/>
      <c r="E172" s="16"/>
      <c r="F172" s="16"/>
      <c r="G172" s="16"/>
      <c r="H172" s="16"/>
      <c r="I172" s="16">
        <f t="shared" si="22"/>
        <v>0.15</v>
      </c>
      <c r="J172" s="16">
        <f t="shared" si="23"/>
        <v>0.1</v>
      </c>
      <c r="K172" s="16">
        <f t="shared" si="24"/>
        <v>0.05</v>
      </c>
      <c r="L172" s="16">
        <f t="shared" si="25"/>
        <v>0.15</v>
      </c>
      <c r="M172" s="16">
        <f t="shared" si="26"/>
        <v>0.1</v>
      </c>
      <c r="N172" s="16">
        <f t="shared" si="27"/>
        <v>0.3</v>
      </c>
      <c r="O172" s="16">
        <f t="shared" si="28"/>
        <v>0.05</v>
      </c>
      <c r="P172" s="104">
        <f t="shared" si="20"/>
        <v>1.9</v>
      </c>
      <c r="Q172" s="104"/>
      <c r="R172" s="104"/>
      <c r="T172" s="90">
        <v>1</v>
      </c>
      <c r="U172" s="93">
        <f t="shared" si="29"/>
        <v>1.9</v>
      </c>
      <c r="V172" s="90">
        <v>1.82</v>
      </c>
      <c r="W172" s="4">
        <v>1</v>
      </c>
      <c r="Y172" s="93">
        <f t="shared" si="21"/>
        <v>1.9</v>
      </c>
    </row>
    <row r="173" spans="1:25" ht="20.100000000000001" customHeight="1" x14ac:dyDescent="0.25">
      <c r="A173" s="73">
        <v>8</v>
      </c>
      <c r="B173" s="100">
        <f t="shared" si="19"/>
        <v>530.10000000000014</v>
      </c>
      <c r="C173" s="100"/>
      <c r="D173" s="100"/>
      <c r="E173" s="16"/>
      <c r="F173" s="16"/>
      <c r="G173" s="16"/>
      <c r="H173" s="16"/>
      <c r="I173" s="16">
        <f t="shared" si="22"/>
        <v>0.15</v>
      </c>
      <c r="J173" s="16">
        <f t="shared" si="23"/>
        <v>0.1</v>
      </c>
      <c r="K173" s="16">
        <f t="shared" si="24"/>
        <v>0.05</v>
      </c>
      <c r="L173" s="16">
        <f t="shared" si="25"/>
        <v>0.15</v>
      </c>
      <c r="M173" s="16">
        <f t="shared" si="26"/>
        <v>0.1</v>
      </c>
      <c r="N173" s="16">
        <f t="shared" si="27"/>
        <v>0.3</v>
      </c>
      <c r="O173" s="16">
        <f t="shared" si="28"/>
        <v>0.05</v>
      </c>
      <c r="P173" s="104">
        <f t="shared" si="20"/>
        <v>1.9</v>
      </c>
      <c r="Q173" s="104"/>
      <c r="R173" s="104"/>
      <c r="T173" s="90">
        <v>1</v>
      </c>
      <c r="U173" s="93">
        <f t="shared" si="29"/>
        <v>1.9</v>
      </c>
      <c r="V173" s="90">
        <v>1.82</v>
      </c>
      <c r="W173" s="4">
        <v>1</v>
      </c>
      <c r="Y173" s="93">
        <f t="shared" si="21"/>
        <v>1.9</v>
      </c>
    </row>
    <row r="174" spans="1:25" ht="20.100000000000001" customHeight="1" x14ac:dyDescent="0.25">
      <c r="A174" s="73">
        <v>9</v>
      </c>
      <c r="B174" s="100">
        <f t="shared" si="19"/>
        <v>526.68000000000006</v>
      </c>
      <c r="C174" s="100"/>
      <c r="D174" s="100"/>
      <c r="E174" s="16"/>
      <c r="F174" s="16"/>
      <c r="G174" s="16"/>
      <c r="H174" s="16"/>
      <c r="I174" s="16">
        <f t="shared" si="22"/>
        <v>0.15</v>
      </c>
      <c r="J174" s="16">
        <f t="shared" si="23"/>
        <v>0.1</v>
      </c>
      <c r="K174" s="16">
        <f t="shared" si="24"/>
        <v>0.05</v>
      </c>
      <c r="L174" s="16">
        <f t="shared" si="25"/>
        <v>0.15</v>
      </c>
      <c r="M174" s="16">
        <f t="shared" si="26"/>
        <v>0.1</v>
      </c>
      <c r="N174" s="16">
        <f t="shared" si="27"/>
        <v>0.3</v>
      </c>
      <c r="O174" s="16">
        <f t="shared" si="28"/>
        <v>0.05</v>
      </c>
      <c r="P174" s="104">
        <f t="shared" si="20"/>
        <v>1.9</v>
      </c>
      <c r="Q174" s="104"/>
      <c r="R174" s="104"/>
      <c r="T174" s="90">
        <v>1</v>
      </c>
      <c r="U174" s="93">
        <f t="shared" si="29"/>
        <v>1.9</v>
      </c>
      <c r="V174" s="90">
        <v>1.82</v>
      </c>
      <c r="W174" s="4">
        <v>1</v>
      </c>
      <c r="Y174" s="93">
        <f t="shared" si="21"/>
        <v>1.9</v>
      </c>
    </row>
    <row r="175" spans="1:25" ht="20.100000000000001" customHeight="1" x14ac:dyDescent="0.25">
      <c r="A175" s="73">
        <v>10</v>
      </c>
      <c r="B175" s="100">
        <f t="shared" si="19"/>
        <v>538.65000000000009</v>
      </c>
      <c r="C175" s="100"/>
      <c r="D175" s="100"/>
      <c r="E175" s="16"/>
      <c r="F175" s="16"/>
      <c r="G175" s="16"/>
      <c r="H175" s="16"/>
      <c r="I175" s="16">
        <f t="shared" si="22"/>
        <v>0.15</v>
      </c>
      <c r="J175" s="16">
        <f t="shared" si="23"/>
        <v>0.1</v>
      </c>
      <c r="K175" s="16">
        <f t="shared" si="24"/>
        <v>0.05</v>
      </c>
      <c r="L175" s="16">
        <f t="shared" si="25"/>
        <v>0.15</v>
      </c>
      <c r="M175" s="16">
        <f t="shared" si="26"/>
        <v>0.1</v>
      </c>
      <c r="N175" s="16">
        <f t="shared" si="27"/>
        <v>0.3</v>
      </c>
      <c r="O175" s="16">
        <f t="shared" si="28"/>
        <v>0.05</v>
      </c>
      <c r="P175" s="104">
        <f t="shared" si="20"/>
        <v>1.9</v>
      </c>
      <c r="Q175" s="104"/>
      <c r="R175" s="104"/>
      <c r="T175" s="90">
        <v>1</v>
      </c>
      <c r="U175" s="93">
        <f t="shared" si="29"/>
        <v>1.9</v>
      </c>
      <c r="V175" s="90">
        <v>1.82</v>
      </c>
      <c r="W175" s="4">
        <v>1</v>
      </c>
      <c r="Y175" s="93">
        <f t="shared" si="21"/>
        <v>1.9</v>
      </c>
    </row>
    <row r="176" spans="1:25" ht="20.100000000000001" customHeight="1" x14ac:dyDescent="0.25">
      <c r="A176" s="73">
        <v>11</v>
      </c>
      <c r="B176" s="100">
        <f t="shared" si="19"/>
        <v>427.50000000000006</v>
      </c>
      <c r="C176" s="100"/>
      <c r="D176" s="100"/>
      <c r="E176" s="16"/>
      <c r="F176" s="16"/>
      <c r="G176" s="16"/>
      <c r="H176" s="16"/>
      <c r="I176" s="16">
        <f t="shared" si="22"/>
        <v>0.15</v>
      </c>
      <c r="J176" s="16">
        <f t="shared" si="23"/>
        <v>0.1</v>
      </c>
      <c r="K176" s="16">
        <f t="shared" si="24"/>
        <v>0.05</v>
      </c>
      <c r="L176" s="16">
        <f t="shared" si="25"/>
        <v>0.15</v>
      </c>
      <c r="M176" s="16">
        <f t="shared" si="26"/>
        <v>0.1</v>
      </c>
      <c r="N176" s="16">
        <f t="shared" si="27"/>
        <v>0.3</v>
      </c>
      <c r="O176" s="16">
        <f t="shared" si="28"/>
        <v>0.05</v>
      </c>
      <c r="P176" s="104">
        <f t="shared" si="20"/>
        <v>1.9</v>
      </c>
      <c r="Q176" s="104"/>
      <c r="R176" s="104"/>
      <c r="T176" s="90">
        <v>1</v>
      </c>
      <c r="U176" s="93">
        <f t="shared" si="29"/>
        <v>1.9</v>
      </c>
      <c r="V176" s="90">
        <v>1.82</v>
      </c>
      <c r="W176" s="4">
        <v>1</v>
      </c>
      <c r="Y176" s="93">
        <f t="shared" si="21"/>
        <v>1.9</v>
      </c>
    </row>
    <row r="177" spans="1:25" ht="20.100000000000001" customHeight="1" thickBot="1" x14ac:dyDescent="0.3">
      <c r="A177" s="74">
        <v>12</v>
      </c>
      <c r="B177" s="106">
        <f t="shared" si="19"/>
        <v>550.67796610169501</v>
      </c>
      <c r="C177" s="106"/>
      <c r="D177" s="106"/>
      <c r="E177" s="17"/>
      <c r="F177" s="17"/>
      <c r="G177" s="17"/>
      <c r="H177" s="17"/>
      <c r="I177" s="17">
        <f t="shared" si="22"/>
        <v>0.15</v>
      </c>
      <c r="J177" s="17">
        <f t="shared" si="23"/>
        <v>0.1</v>
      </c>
      <c r="K177" s="17">
        <f t="shared" si="24"/>
        <v>0.05</v>
      </c>
      <c r="L177" s="17">
        <f t="shared" si="25"/>
        <v>0.15</v>
      </c>
      <c r="M177" s="17">
        <f t="shared" si="26"/>
        <v>0.1</v>
      </c>
      <c r="N177" s="17">
        <f t="shared" si="27"/>
        <v>0.3</v>
      </c>
      <c r="O177" s="17">
        <f t="shared" si="28"/>
        <v>0.05</v>
      </c>
      <c r="P177" s="123">
        <f t="shared" si="20"/>
        <v>1.9</v>
      </c>
      <c r="Q177" s="123"/>
      <c r="R177" s="123"/>
      <c r="T177" s="90">
        <v>1</v>
      </c>
      <c r="U177" s="93">
        <f t="shared" si="29"/>
        <v>1.9</v>
      </c>
      <c r="V177" s="90">
        <v>1.82</v>
      </c>
      <c r="W177" s="4">
        <v>1</v>
      </c>
      <c r="Y177" s="93">
        <f t="shared" si="21"/>
        <v>1.9</v>
      </c>
    </row>
    <row r="196" spans="1:18" ht="39.950000000000003" customHeight="1" x14ac:dyDescent="0.25">
      <c r="A196" s="5" t="s">
        <v>17</v>
      </c>
      <c r="B196" s="102" t="str">
        <f t="shared" ref="B196:B208" si="30">B165</f>
        <v>Valor unitário homogeneizado</v>
      </c>
      <c r="C196" s="102"/>
      <c r="D196" s="102"/>
      <c r="E196" s="102" t="s">
        <v>106</v>
      </c>
      <c r="F196" s="102"/>
      <c r="G196" s="102"/>
      <c r="H196" s="102" t="s">
        <v>107</v>
      </c>
      <c r="I196" s="102"/>
      <c r="J196" s="102"/>
      <c r="K196" s="102" t="s">
        <v>23</v>
      </c>
      <c r="L196" s="102"/>
      <c r="M196" s="102"/>
      <c r="N196" s="102" t="s">
        <v>42</v>
      </c>
      <c r="O196" s="102"/>
      <c r="P196" s="102"/>
      <c r="Q196" s="102"/>
      <c r="R196" s="102"/>
    </row>
    <row r="197" spans="1:18" ht="20.100000000000001" customHeight="1" x14ac:dyDescent="0.25">
      <c r="A197" s="73">
        <v>1</v>
      </c>
      <c r="B197" s="115">
        <f t="shared" si="30"/>
        <v>475.00000000000011</v>
      </c>
      <c r="C197" s="115"/>
      <c r="D197" s="115"/>
      <c r="E197" s="124">
        <f t="shared" ref="E197:E208" si="31">P166</f>
        <v>1.9</v>
      </c>
      <c r="F197" s="124"/>
      <c r="G197" s="124"/>
      <c r="H197" s="124">
        <f>$P$159</f>
        <v>1.9</v>
      </c>
      <c r="I197" s="124"/>
      <c r="J197" s="124"/>
      <c r="K197" s="124">
        <f>H197/E197</f>
        <v>1</v>
      </c>
      <c r="L197" s="124"/>
      <c r="M197" s="124"/>
      <c r="N197" s="115">
        <f t="shared" ref="N197:N208" si="32">B197*K197</f>
        <v>475.00000000000011</v>
      </c>
      <c r="O197" s="115"/>
      <c r="P197" s="115"/>
      <c r="Q197" s="115"/>
      <c r="R197" s="115"/>
    </row>
    <row r="198" spans="1:18" ht="20.100000000000001" customHeight="1" x14ac:dyDescent="0.25">
      <c r="A198" s="73">
        <v>2</v>
      </c>
      <c r="B198" s="100">
        <f t="shared" si="30"/>
        <v>480.93750000000011</v>
      </c>
      <c r="C198" s="100"/>
      <c r="D198" s="100"/>
      <c r="E198" s="122">
        <f t="shared" si="31"/>
        <v>1.9</v>
      </c>
      <c r="F198" s="122"/>
      <c r="G198" s="122"/>
      <c r="H198" s="122">
        <f t="shared" ref="H198:H208" si="33">$P$159</f>
        <v>1.9</v>
      </c>
      <c r="I198" s="122"/>
      <c r="J198" s="122"/>
      <c r="K198" s="122">
        <f t="shared" ref="K198:K199" si="34">H198/E198</f>
        <v>1</v>
      </c>
      <c r="L198" s="122"/>
      <c r="M198" s="122"/>
      <c r="N198" s="100">
        <f t="shared" ref="N198" si="35">B198*K198</f>
        <v>480.93750000000011</v>
      </c>
      <c r="O198" s="100"/>
      <c r="P198" s="100"/>
      <c r="Q198" s="100"/>
      <c r="R198" s="100"/>
    </row>
    <row r="199" spans="1:18" ht="20.100000000000001" customHeight="1" x14ac:dyDescent="0.25">
      <c r="A199" s="73">
        <v>3</v>
      </c>
      <c r="B199" s="100">
        <f t="shared" si="30"/>
        <v>527.25000000000011</v>
      </c>
      <c r="C199" s="100"/>
      <c r="D199" s="100"/>
      <c r="E199" s="122">
        <f t="shared" si="31"/>
        <v>1.9</v>
      </c>
      <c r="F199" s="122"/>
      <c r="G199" s="122"/>
      <c r="H199" s="122">
        <f t="shared" si="33"/>
        <v>1.9</v>
      </c>
      <c r="I199" s="122"/>
      <c r="J199" s="122"/>
      <c r="K199" s="122">
        <f t="shared" si="34"/>
        <v>1</v>
      </c>
      <c r="L199" s="122"/>
      <c r="M199" s="122"/>
      <c r="N199" s="100">
        <f t="shared" ref="N199" si="36">B199*K199</f>
        <v>527.25000000000011</v>
      </c>
      <c r="O199" s="100"/>
      <c r="P199" s="100"/>
      <c r="Q199" s="100"/>
      <c r="R199" s="100"/>
    </row>
    <row r="200" spans="1:18" ht="20.100000000000001" customHeight="1" x14ac:dyDescent="0.25">
      <c r="A200" s="73">
        <v>4</v>
      </c>
      <c r="B200" s="100">
        <f t="shared" si="30"/>
        <v>541.50000000000011</v>
      </c>
      <c r="C200" s="100"/>
      <c r="D200" s="100"/>
      <c r="E200" s="122">
        <f t="shared" si="31"/>
        <v>1.9</v>
      </c>
      <c r="F200" s="122"/>
      <c r="G200" s="122"/>
      <c r="H200" s="122">
        <f t="shared" si="33"/>
        <v>1.9</v>
      </c>
      <c r="I200" s="122"/>
      <c r="J200" s="122"/>
      <c r="K200" s="122">
        <f t="shared" ref="K200:K208" si="37">H200/E200</f>
        <v>1</v>
      </c>
      <c r="L200" s="122"/>
      <c r="M200" s="122"/>
      <c r="N200" s="100">
        <f t="shared" si="32"/>
        <v>541.50000000000011</v>
      </c>
      <c r="O200" s="100"/>
      <c r="P200" s="100"/>
      <c r="Q200" s="100"/>
      <c r="R200" s="100"/>
    </row>
    <row r="201" spans="1:18" ht="20.100000000000001" customHeight="1" x14ac:dyDescent="0.25">
      <c r="A201" s="73">
        <v>5</v>
      </c>
      <c r="B201" s="100">
        <f t="shared" si="30"/>
        <v>527.25000000000011</v>
      </c>
      <c r="C201" s="100"/>
      <c r="D201" s="100"/>
      <c r="E201" s="122">
        <f t="shared" si="31"/>
        <v>1.9</v>
      </c>
      <c r="F201" s="122"/>
      <c r="G201" s="122"/>
      <c r="H201" s="122">
        <f t="shared" si="33"/>
        <v>1.9</v>
      </c>
      <c r="I201" s="122"/>
      <c r="J201" s="122"/>
      <c r="K201" s="122">
        <f t="shared" ref="K201:K207" si="38">H201/E201</f>
        <v>1</v>
      </c>
      <c r="L201" s="122"/>
      <c r="M201" s="122"/>
      <c r="N201" s="100">
        <f t="shared" ref="N201:N207" si="39">B201*K201</f>
        <v>527.25000000000011</v>
      </c>
      <c r="O201" s="100"/>
      <c r="P201" s="100"/>
      <c r="Q201" s="100"/>
      <c r="R201" s="100"/>
    </row>
    <row r="202" spans="1:18" ht="20.100000000000001" customHeight="1" x14ac:dyDescent="0.25">
      <c r="A202" s="73">
        <v>6</v>
      </c>
      <c r="B202" s="100">
        <f t="shared" si="30"/>
        <v>513.00000000000011</v>
      </c>
      <c r="C202" s="100"/>
      <c r="D202" s="100"/>
      <c r="E202" s="122">
        <f t="shared" si="31"/>
        <v>1.9</v>
      </c>
      <c r="F202" s="122"/>
      <c r="G202" s="122"/>
      <c r="H202" s="122">
        <f t="shared" si="33"/>
        <v>1.9</v>
      </c>
      <c r="I202" s="122"/>
      <c r="J202" s="122"/>
      <c r="K202" s="122">
        <f t="shared" si="38"/>
        <v>1</v>
      </c>
      <c r="L202" s="122"/>
      <c r="M202" s="122"/>
      <c r="N202" s="100">
        <f t="shared" si="39"/>
        <v>513.00000000000011</v>
      </c>
      <c r="O202" s="100"/>
      <c r="P202" s="100"/>
      <c r="Q202" s="100"/>
      <c r="R202" s="100"/>
    </row>
    <row r="203" spans="1:18" ht="20.100000000000001" customHeight="1" x14ac:dyDescent="0.25">
      <c r="A203" s="73">
        <v>7</v>
      </c>
      <c r="B203" s="100">
        <f t="shared" si="30"/>
        <v>427.50000000000006</v>
      </c>
      <c r="C203" s="100"/>
      <c r="D203" s="100"/>
      <c r="E203" s="122">
        <f t="shared" si="31"/>
        <v>1.9</v>
      </c>
      <c r="F203" s="122"/>
      <c r="G203" s="122"/>
      <c r="H203" s="122">
        <f t="shared" si="33"/>
        <v>1.9</v>
      </c>
      <c r="I203" s="122"/>
      <c r="J203" s="122"/>
      <c r="K203" s="122">
        <f t="shared" si="38"/>
        <v>1</v>
      </c>
      <c r="L203" s="122"/>
      <c r="M203" s="122"/>
      <c r="N203" s="100">
        <f t="shared" si="39"/>
        <v>427.50000000000006</v>
      </c>
      <c r="O203" s="100"/>
      <c r="P203" s="100"/>
      <c r="Q203" s="100"/>
      <c r="R203" s="100"/>
    </row>
    <row r="204" spans="1:18" ht="20.100000000000001" customHeight="1" x14ac:dyDescent="0.25">
      <c r="A204" s="73">
        <v>8</v>
      </c>
      <c r="B204" s="100">
        <f t="shared" si="30"/>
        <v>530.10000000000014</v>
      </c>
      <c r="C204" s="100"/>
      <c r="D204" s="100"/>
      <c r="E204" s="122">
        <f t="shared" si="31"/>
        <v>1.9</v>
      </c>
      <c r="F204" s="122"/>
      <c r="G204" s="122"/>
      <c r="H204" s="122">
        <f t="shared" si="33"/>
        <v>1.9</v>
      </c>
      <c r="I204" s="122"/>
      <c r="J204" s="122"/>
      <c r="K204" s="122">
        <f t="shared" si="38"/>
        <v>1</v>
      </c>
      <c r="L204" s="122"/>
      <c r="M204" s="122"/>
      <c r="N204" s="100">
        <f t="shared" si="39"/>
        <v>530.10000000000014</v>
      </c>
      <c r="O204" s="100"/>
      <c r="P204" s="100"/>
      <c r="Q204" s="100"/>
      <c r="R204" s="100"/>
    </row>
    <row r="205" spans="1:18" ht="20.100000000000001" customHeight="1" x14ac:dyDescent="0.25">
      <c r="A205" s="73">
        <v>9</v>
      </c>
      <c r="B205" s="100">
        <f t="shared" si="30"/>
        <v>526.68000000000006</v>
      </c>
      <c r="C205" s="100"/>
      <c r="D205" s="100"/>
      <c r="E205" s="122">
        <f t="shared" si="31"/>
        <v>1.9</v>
      </c>
      <c r="F205" s="122"/>
      <c r="G205" s="122"/>
      <c r="H205" s="122">
        <f t="shared" si="33"/>
        <v>1.9</v>
      </c>
      <c r="I205" s="122"/>
      <c r="J205" s="122"/>
      <c r="K205" s="122">
        <f t="shared" si="38"/>
        <v>1</v>
      </c>
      <c r="L205" s="122"/>
      <c r="M205" s="122"/>
      <c r="N205" s="100">
        <f t="shared" si="39"/>
        <v>526.68000000000006</v>
      </c>
      <c r="O205" s="100"/>
      <c r="P205" s="100"/>
      <c r="Q205" s="100"/>
      <c r="R205" s="100"/>
    </row>
    <row r="206" spans="1:18" ht="20.100000000000001" customHeight="1" x14ac:dyDescent="0.25">
      <c r="A206" s="73">
        <v>10</v>
      </c>
      <c r="B206" s="100">
        <f t="shared" si="30"/>
        <v>538.65000000000009</v>
      </c>
      <c r="C206" s="100"/>
      <c r="D206" s="100"/>
      <c r="E206" s="122">
        <f t="shared" si="31"/>
        <v>1.9</v>
      </c>
      <c r="F206" s="122"/>
      <c r="G206" s="122"/>
      <c r="H206" s="122">
        <f t="shared" si="33"/>
        <v>1.9</v>
      </c>
      <c r="I206" s="122"/>
      <c r="J206" s="122"/>
      <c r="K206" s="122">
        <f t="shared" si="38"/>
        <v>1</v>
      </c>
      <c r="L206" s="122"/>
      <c r="M206" s="122"/>
      <c r="N206" s="100">
        <f t="shared" si="39"/>
        <v>538.65000000000009</v>
      </c>
      <c r="O206" s="100"/>
      <c r="P206" s="100"/>
      <c r="Q206" s="100"/>
      <c r="R206" s="100"/>
    </row>
    <row r="207" spans="1:18" ht="20.100000000000001" customHeight="1" x14ac:dyDescent="0.25">
      <c r="A207" s="73">
        <v>11</v>
      </c>
      <c r="B207" s="100">
        <f t="shared" si="30"/>
        <v>427.50000000000006</v>
      </c>
      <c r="C207" s="100"/>
      <c r="D207" s="100"/>
      <c r="E207" s="122">
        <f t="shared" si="31"/>
        <v>1.9</v>
      </c>
      <c r="F207" s="122"/>
      <c r="G207" s="122"/>
      <c r="H207" s="122">
        <f t="shared" si="33"/>
        <v>1.9</v>
      </c>
      <c r="I207" s="122"/>
      <c r="J207" s="122"/>
      <c r="K207" s="122">
        <f t="shared" si="38"/>
        <v>1</v>
      </c>
      <c r="L207" s="122"/>
      <c r="M207" s="122"/>
      <c r="N207" s="100">
        <f t="shared" si="39"/>
        <v>427.50000000000006</v>
      </c>
      <c r="O207" s="100"/>
      <c r="P207" s="100"/>
      <c r="Q207" s="100"/>
      <c r="R207" s="100"/>
    </row>
    <row r="208" spans="1:18" ht="20.100000000000001" customHeight="1" thickBot="1" x14ac:dyDescent="0.3">
      <c r="A208" s="74">
        <v>12</v>
      </c>
      <c r="B208" s="106">
        <f t="shared" si="30"/>
        <v>550.67796610169501</v>
      </c>
      <c r="C208" s="106"/>
      <c r="D208" s="106"/>
      <c r="E208" s="146">
        <f t="shared" si="31"/>
        <v>1.9</v>
      </c>
      <c r="F208" s="146"/>
      <c r="G208" s="146"/>
      <c r="H208" s="146">
        <f t="shared" si="33"/>
        <v>1.9</v>
      </c>
      <c r="I208" s="146"/>
      <c r="J208" s="146"/>
      <c r="K208" s="146">
        <f t="shared" si="37"/>
        <v>1</v>
      </c>
      <c r="L208" s="146"/>
      <c r="M208" s="146"/>
      <c r="N208" s="106">
        <f t="shared" si="32"/>
        <v>550.67796610169501</v>
      </c>
      <c r="O208" s="106"/>
      <c r="P208" s="106"/>
      <c r="Q208" s="106"/>
      <c r="R208" s="106"/>
    </row>
    <row r="210" spans="12:18" ht="20.100000000000001" customHeight="1" x14ac:dyDescent="0.25">
      <c r="L210" s="111" t="s">
        <v>36</v>
      </c>
      <c r="M210" s="111"/>
      <c r="N210" s="111"/>
      <c r="O210" s="111"/>
      <c r="P210" s="130">
        <f>AVERAGE(N197:R208)</f>
        <v>505.50378884180799</v>
      </c>
      <c r="Q210" s="130"/>
      <c r="R210" s="130"/>
    </row>
    <row r="211" spans="12:18" ht="20.100000000000001" customHeight="1" x14ac:dyDescent="0.25">
      <c r="L211" s="108" t="s">
        <v>37</v>
      </c>
      <c r="M211" s="108"/>
      <c r="N211" s="108"/>
      <c r="O211" s="108"/>
      <c r="P211" s="130">
        <f>STDEVA(N197:R208)</f>
        <v>42.846093229214603</v>
      </c>
      <c r="Q211" s="130"/>
      <c r="R211" s="130"/>
    </row>
    <row r="212" spans="12:18" ht="20.100000000000001" customHeight="1" x14ac:dyDescent="0.25">
      <c r="L212" s="101" t="s">
        <v>35</v>
      </c>
      <c r="M212" s="101"/>
      <c r="N212" s="101"/>
      <c r="O212" s="101"/>
      <c r="P212" s="114">
        <f>P211/P210</f>
        <v>8.4759193056459625E-2</v>
      </c>
      <c r="Q212" s="114"/>
      <c r="R212" s="114"/>
    </row>
    <row r="231" spans="1:25" ht="20.100000000000001" customHeight="1" x14ac:dyDescent="0.25">
      <c r="A231" s="109" t="s">
        <v>49</v>
      </c>
      <c r="B231" s="109"/>
      <c r="C231" s="109"/>
      <c r="D231" s="109"/>
      <c r="E231" s="109"/>
      <c r="F231" s="109"/>
      <c r="G231" s="109"/>
      <c r="H231" s="109"/>
      <c r="I231" s="109"/>
      <c r="J231" s="109"/>
      <c r="K231" s="109"/>
      <c r="L231" s="109"/>
      <c r="M231" s="109"/>
      <c r="N231" s="109"/>
      <c r="O231" s="109"/>
      <c r="P231" s="109"/>
      <c r="Q231" s="109"/>
      <c r="R231" s="109"/>
    </row>
    <row r="233" spans="1:25" ht="20.100000000000001" customHeight="1" x14ac:dyDescent="0.25">
      <c r="A233" s="5" t="s">
        <v>17</v>
      </c>
      <c r="B233" s="102" t="s">
        <v>32</v>
      </c>
      <c r="C233" s="102"/>
      <c r="D233" s="102"/>
      <c r="E233" s="102"/>
      <c r="F233" s="102"/>
      <c r="L233" s="111" t="s">
        <v>43</v>
      </c>
      <c r="M233" s="111"/>
      <c r="N233" s="111"/>
      <c r="O233" s="111"/>
      <c r="P233" s="111"/>
      <c r="Q233" s="142">
        <v>0.3</v>
      </c>
      <c r="R233" s="142"/>
    </row>
    <row r="234" spans="1:25" ht="20.100000000000001" customHeight="1" x14ac:dyDescent="0.25">
      <c r="A234" s="73">
        <v>1</v>
      </c>
      <c r="B234" s="138">
        <f t="shared" ref="B234:B245" si="40">N197</f>
        <v>475.00000000000011</v>
      </c>
      <c r="C234" s="138"/>
      <c r="D234" s="138"/>
      <c r="E234" s="138"/>
      <c r="F234" s="138"/>
      <c r="G234" s="4">
        <f>A234</f>
        <v>1</v>
      </c>
      <c r="X234" s="4" t="e">
        <f>VLOOKUP(P241,B234:G245,6,0)</f>
        <v>#N/A</v>
      </c>
    </row>
    <row r="235" spans="1:25" ht="20.100000000000001" customHeight="1" x14ac:dyDescent="0.25">
      <c r="A235" s="73">
        <v>2</v>
      </c>
      <c r="B235" s="125">
        <f t="shared" si="40"/>
        <v>480.93750000000011</v>
      </c>
      <c r="C235" s="125"/>
      <c r="D235" s="125"/>
      <c r="E235" s="125"/>
      <c r="F235" s="125"/>
      <c r="G235" s="4">
        <f t="shared" ref="G235:G245" si="41">A235</f>
        <v>2</v>
      </c>
      <c r="L235" s="111" t="s">
        <v>36</v>
      </c>
      <c r="M235" s="111"/>
      <c r="N235" s="111"/>
      <c r="O235" s="111"/>
      <c r="P235" s="130">
        <f>AVERAGE(B234:B245)</f>
        <v>505.50378884180799</v>
      </c>
      <c r="Q235" s="130"/>
      <c r="R235" s="130"/>
    </row>
    <row r="236" spans="1:25" ht="20.100000000000001" customHeight="1" x14ac:dyDescent="0.25">
      <c r="A236" s="73">
        <v>3</v>
      </c>
      <c r="B236" s="125">
        <f t="shared" si="40"/>
        <v>527.25000000000011</v>
      </c>
      <c r="C236" s="125"/>
      <c r="D236" s="125"/>
      <c r="E236" s="125"/>
      <c r="F236" s="125"/>
      <c r="G236" s="4">
        <f t="shared" si="41"/>
        <v>3</v>
      </c>
      <c r="L236" s="111" t="s">
        <v>45</v>
      </c>
      <c r="M236" s="111"/>
      <c r="N236" s="111"/>
      <c r="O236" s="111"/>
      <c r="P236" s="130">
        <f>P235*(1+Q233)</f>
        <v>657.15492549435044</v>
      </c>
      <c r="Q236" s="130"/>
      <c r="R236" s="130"/>
    </row>
    <row r="237" spans="1:25" ht="20.100000000000001" customHeight="1" x14ac:dyDescent="0.25">
      <c r="A237" s="73">
        <v>4</v>
      </c>
      <c r="B237" s="125">
        <f t="shared" si="40"/>
        <v>541.50000000000011</v>
      </c>
      <c r="C237" s="125"/>
      <c r="D237" s="125"/>
      <c r="E237" s="125"/>
      <c r="F237" s="125"/>
      <c r="G237" s="4">
        <f t="shared" si="41"/>
        <v>4</v>
      </c>
      <c r="L237" s="111" t="s">
        <v>44</v>
      </c>
      <c r="M237" s="111"/>
      <c r="N237" s="111"/>
      <c r="O237" s="111"/>
      <c r="P237" s="130">
        <f>P235*(1-Q233)</f>
        <v>353.8526521892656</v>
      </c>
      <c r="Q237" s="130"/>
      <c r="R237" s="130"/>
    </row>
    <row r="238" spans="1:25" ht="20.100000000000001" customHeight="1" x14ac:dyDescent="0.25">
      <c r="A238" s="73">
        <v>5</v>
      </c>
      <c r="B238" s="125">
        <f t="shared" si="40"/>
        <v>527.25000000000011</v>
      </c>
      <c r="C238" s="125"/>
      <c r="D238" s="125"/>
      <c r="E238" s="125"/>
      <c r="F238" s="125"/>
      <c r="G238" s="4">
        <f t="shared" si="41"/>
        <v>5</v>
      </c>
      <c r="L238" s="111" t="s">
        <v>47</v>
      </c>
      <c r="M238" s="111"/>
      <c r="N238" s="111"/>
      <c r="O238" s="111"/>
      <c r="P238" s="130">
        <f>MAX(B234:B245)</f>
        <v>550.67796610169501</v>
      </c>
      <c r="Q238" s="130"/>
      <c r="R238" s="130"/>
    </row>
    <row r="239" spans="1:25" ht="20.100000000000001" customHeight="1" x14ac:dyDescent="0.25">
      <c r="A239" s="73">
        <v>6</v>
      </c>
      <c r="B239" s="125">
        <f t="shared" si="40"/>
        <v>513.00000000000011</v>
      </c>
      <c r="C239" s="125"/>
      <c r="D239" s="125"/>
      <c r="E239" s="125"/>
      <c r="F239" s="125"/>
      <c r="G239" s="4">
        <f t="shared" si="41"/>
        <v>6</v>
      </c>
      <c r="L239" s="111" t="s">
        <v>46</v>
      </c>
      <c r="M239" s="111"/>
      <c r="N239" s="111"/>
      <c r="O239" s="111"/>
      <c r="P239" s="130">
        <f>MIN(B234:B245)</f>
        <v>427.50000000000006</v>
      </c>
      <c r="Q239" s="130"/>
      <c r="R239" s="130"/>
    </row>
    <row r="240" spans="1:25" ht="20.100000000000001" customHeight="1" x14ac:dyDescent="0.25">
      <c r="A240" s="73">
        <v>7</v>
      </c>
      <c r="B240" s="125">
        <f t="shared" si="40"/>
        <v>427.50000000000006</v>
      </c>
      <c r="C240" s="125"/>
      <c r="D240" s="125"/>
      <c r="E240" s="125"/>
      <c r="F240" s="125"/>
      <c r="G240" s="4">
        <f t="shared" si="41"/>
        <v>7</v>
      </c>
      <c r="L240" s="108"/>
      <c r="M240" s="108"/>
      <c r="N240" s="108"/>
      <c r="O240" s="108"/>
      <c r="P240" s="115"/>
      <c r="Q240" s="115"/>
      <c r="R240" s="115"/>
      <c r="W240" s="4" t="s">
        <v>44</v>
      </c>
      <c r="X240" s="4" t="s">
        <v>45</v>
      </c>
      <c r="Y240" s="4" t="s">
        <v>36</v>
      </c>
    </row>
    <row r="241" spans="1:25" ht="20.100000000000001" customHeight="1" x14ac:dyDescent="0.25">
      <c r="A241" s="73">
        <v>8</v>
      </c>
      <c r="B241" s="125">
        <f t="shared" si="40"/>
        <v>530.10000000000014</v>
      </c>
      <c r="C241" s="125"/>
      <c r="D241" s="125"/>
      <c r="E241" s="125"/>
      <c r="F241" s="125"/>
      <c r="G241" s="4">
        <f t="shared" si="41"/>
        <v>8</v>
      </c>
      <c r="L241" s="111" t="s">
        <v>51</v>
      </c>
      <c r="M241" s="111"/>
      <c r="N241" s="111" t="str">
        <f>IF(P241="Nada a excluir","",X234)</f>
        <v/>
      </c>
      <c r="O241" s="111"/>
      <c r="P241" s="130" t="str" cm="1">
        <f t="array" ref="P241">_xlfn.IFS(AND(OR(P238&gt;P236,P239&lt;P237),(P238-P235)&gt;(P235-P239)),P238,AND(OR(P239&lt;P237,P238&gt;P236),(P235-P239)&gt;(P238-P235)),P239,AND(P238&lt;=P236,P239&gt;=P237),"Nada a excluir")</f>
        <v>Nada a excluir</v>
      </c>
      <c r="Q241" s="130"/>
      <c r="R241" s="130"/>
      <c r="W241" s="76">
        <f>$P$237</f>
        <v>353.8526521892656</v>
      </c>
      <c r="X241" s="76">
        <f>$P$236</f>
        <v>657.15492549435044</v>
      </c>
      <c r="Y241" s="76">
        <f>$P$235</f>
        <v>505.50378884180799</v>
      </c>
    </row>
    <row r="242" spans="1:25" ht="20.100000000000001" customHeight="1" x14ac:dyDescent="0.25">
      <c r="A242" s="73">
        <v>9</v>
      </c>
      <c r="B242" s="125">
        <f t="shared" si="40"/>
        <v>526.68000000000006</v>
      </c>
      <c r="C242" s="125"/>
      <c r="D242" s="125"/>
      <c r="E242" s="125"/>
      <c r="F242" s="125"/>
      <c r="G242" s="4">
        <f t="shared" si="41"/>
        <v>9</v>
      </c>
      <c r="L242" s="101" t="s">
        <v>50</v>
      </c>
      <c r="M242" s="101"/>
      <c r="N242" s="101"/>
      <c r="O242" s="101"/>
      <c r="P242" s="144" t="str">
        <f>IF(P241="Nada a excluir","Encerrar","Continuar")</f>
        <v>Encerrar</v>
      </c>
      <c r="Q242" s="144"/>
      <c r="R242" s="144"/>
      <c r="W242" s="76">
        <f>$P$237</f>
        <v>353.8526521892656</v>
      </c>
      <c r="X242" s="76">
        <f>$P$236</f>
        <v>657.15492549435044</v>
      </c>
      <c r="Y242" s="76">
        <f>$P$235</f>
        <v>505.50378884180799</v>
      </c>
    </row>
    <row r="243" spans="1:25" ht="20.100000000000001" customHeight="1" x14ac:dyDescent="0.25">
      <c r="A243" s="73">
        <v>10</v>
      </c>
      <c r="B243" s="125">
        <f t="shared" si="40"/>
        <v>538.65000000000009</v>
      </c>
      <c r="C243" s="125"/>
      <c r="D243" s="125"/>
      <c r="E243" s="125"/>
      <c r="F243" s="125"/>
      <c r="G243" s="4">
        <f t="shared" si="41"/>
        <v>10</v>
      </c>
      <c r="W243" s="76">
        <f>$P$237</f>
        <v>353.8526521892656</v>
      </c>
      <c r="X243" s="76">
        <f>$P$236</f>
        <v>657.15492549435044</v>
      </c>
      <c r="Y243" s="76">
        <f>$P$235</f>
        <v>505.50378884180799</v>
      </c>
    </row>
    <row r="244" spans="1:25" ht="20.100000000000001" customHeight="1" x14ac:dyDescent="0.25">
      <c r="A244" s="73">
        <v>11</v>
      </c>
      <c r="B244" s="125">
        <f t="shared" si="40"/>
        <v>427.50000000000006</v>
      </c>
      <c r="C244" s="125"/>
      <c r="D244" s="125"/>
      <c r="E244" s="125"/>
      <c r="F244" s="125"/>
      <c r="G244" s="4">
        <f t="shared" si="41"/>
        <v>11</v>
      </c>
      <c r="L244" s="111" t="s">
        <v>48</v>
      </c>
      <c r="M244" s="111"/>
      <c r="N244" s="111"/>
      <c r="O244" s="111"/>
      <c r="P244" s="112">
        <f>STDEVA(B234:B245)</f>
        <v>42.846093229214603</v>
      </c>
      <c r="Q244" s="113"/>
      <c r="R244" s="113"/>
      <c r="W244" s="76">
        <f>$P$237</f>
        <v>353.8526521892656</v>
      </c>
      <c r="X244" s="76">
        <f>$P$236</f>
        <v>657.15492549435044</v>
      </c>
      <c r="Y244" s="76">
        <f>$P$235</f>
        <v>505.50378884180799</v>
      </c>
    </row>
    <row r="245" spans="1:25" ht="20.100000000000001" customHeight="1" x14ac:dyDescent="0.25">
      <c r="A245" s="73">
        <v>12</v>
      </c>
      <c r="B245" s="125">
        <f t="shared" si="40"/>
        <v>550.67796610169501</v>
      </c>
      <c r="C245" s="125"/>
      <c r="D245" s="125"/>
      <c r="E245" s="125"/>
      <c r="F245" s="125"/>
      <c r="G245" s="4">
        <f t="shared" si="41"/>
        <v>12</v>
      </c>
      <c r="L245" s="101" t="s">
        <v>35</v>
      </c>
      <c r="M245" s="101"/>
      <c r="N245" s="101"/>
      <c r="O245" s="101"/>
      <c r="P245" s="126">
        <f>P244/P235</f>
        <v>8.4759193056459625E-2</v>
      </c>
      <c r="Q245" s="126"/>
      <c r="R245" s="126"/>
      <c r="W245" s="76">
        <f>$P$237</f>
        <v>353.8526521892656</v>
      </c>
      <c r="X245" s="76">
        <f>$P$236</f>
        <v>657.15492549435044</v>
      </c>
      <c r="Y245" s="76">
        <f>$P$235</f>
        <v>505.50378884180799</v>
      </c>
    </row>
    <row r="246" spans="1:25" ht="20.100000000000001" customHeight="1" x14ac:dyDescent="0.25">
      <c r="W246" s="76">
        <f t="shared" ref="W246:W252" si="42">$P$237</f>
        <v>353.8526521892656</v>
      </c>
      <c r="X246" s="76">
        <f t="shared" ref="X246:X252" si="43">$P$236</f>
        <v>657.15492549435044</v>
      </c>
      <c r="Y246" s="76">
        <f t="shared" ref="Y246:Y252" si="44">$P$235</f>
        <v>505.50378884180799</v>
      </c>
    </row>
    <row r="247" spans="1:25" ht="20.100000000000001" customHeight="1" x14ac:dyDescent="0.25">
      <c r="V247" s="93"/>
      <c r="W247" s="76">
        <f t="shared" si="42"/>
        <v>353.8526521892656</v>
      </c>
      <c r="X247" s="76">
        <f t="shared" si="43"/>
        <v>657.15492549435044</v>
      </c>
      <c r="Y247" s="76">
        <f t="shared" si="44"/>
        <v>505.50378884180799</v>
      </c>
    </row>
    <row r="248" spans="1:25" ht="20.100000000000001" customHeight="1" x14ac:dyDescent="0.25">
      <c r="V248" s="93"/>
      <c r="W248" s="76">
        <f t="shared" si="42"/>
        <v>353.8526521892656</v>
      </c>
      <c r="X248" s="76">
        <f t="shared" si="43"/>
        <v>657.15492549435044</v>
      </c>
      <c r="Y248" s="76">
        <f t="shared" si="44"/>
        <v>505.50378884180799</v>
      </c>
    </row>
    <row r="249" spans="1:25" ht="20.100000000000001" customHeight="1" x14ac:dyDescent="0.25">
      <c r="W249" s="76">
        <f t="shared" si="42"/>
        <v>353.8526521892656</v>
      </c>
      <c r="X249" s="76">
        <f t="shared" si="43"/>
        <v>657.15492549435044</v>
      </c>
      <c r="Y249" s="76">
        <f t="shared" si="44"/>
        <v>505.50378884180799</v>
      </c>
    </row>
    <row r="250" spans="1:25" ht="20.100000000000001" customHeight="1" x14ac:dyDescent="0.25">
      <c r="W250" s="76">
        <f t="shared" si="42"/>
        <v>353.8526521892656</v>
      </c>
      <c r="X250" s="76">
        <f t="shared" si="43"/>
        <v>657.15492549435044</v>
      </c>
      <c r="Y250" s="76">
        <f t="shared" si="44"/>
        <v>505.50378884180799</v>
      </c>
    </row>
    <row r="251" spans="1:25" ht="20.100000000000001" customHeight="1" x14ac:dyDescent="0.25">
      <c r="W251" s="76">
        <f t="shared" si="42"/>
        <v>353.8526521892656</v>
      </c>
      <c r="X251" s="76">
        <f t="shared" si="43"/>
        <v>657.15492549435044</v>
      </c>
      <c r="Y251" s="76">
        <f t="shared" si="44"/>
        <v>505.50378884180799</v>
      </c>
    </row>
    <row r="252" spans="1:25" ht="20.100000000000001" customHeight="1" x14ac:dyDescent="0.25">
      <c r="W252" s="76">
        <f t="shared" si="42"/>
        <v>353.8526521892656</v>
      </c>
      <c r="X252" s="76">
        <f t="shared" si="43"/>
        <v>657.15492549435044</v>
      </c>
      <c r="Y252" s="76">
        <f t="shared" si="44"/>
        <v>505.50378884180799</v>
      </c>
    </row>
    <row r="254" spans="1:25" ht="20.100000000000001" customHeight="1" x14ac:dyDescent="0.25">
      <c r="P254" s="12"/>
      <c r="Q254" s="12"/>
      <c r="R254" s="12"/>
    </row>
    <row r="255" spans="1:25" ht="20.100000000000001" customHeight="1" x14ac:dyDescent="0.25">
      <c r="P255" s="12"/>
      <c r="Q255" s="12"/>
      <c r="R255" s="12"/>
    </row>
    <row r="256" spans="1:25" ht="20.100000000000001" customHeight="1" x14ac:dyDescent="0.25">
      <c r="P256" s="12"/>
      <c r="Q256" s="12"/>
      <c r="R256" s="12"/>
    </row>
    <row r="257" spans="1:30" ht="20.100000000000001" customHeight="1" x14ac:dyDescent="0.25">
      <c r="P257" s="12"/>
      <c r="Q257" s="12"/>
      <c r="R257" s="12"/>
    </row>
    <row r="258" spans="1:30" ht="20.100000000000001" customHeight="1" x14ac:dyDescent="0.25">
      <c r="P258" s="12"/>
      <c r="Q258" s="12"/>
      <c r="R258" s="12"/>
    </row>
    <row r="259" spans="1:30" ht="20.100000000000001" customHeight="1" x14ac:dyDescent="0.25">
      <c r="P259" s="12"/>
      <c r="Q259" s="12"/>
      <c r="R259" s="12"/>
    </row>
    <row r="260" spans="1:30" ht="20.100000000000001" customHeight="1" x14ac:dyDescent="0.25">
      <c r="P260" s="12"/>
      <c r="Q260" s="12"/>
      <c r="R260" s="12"/>
    </row>
    <row r="265" spans="1:30" ht="20.100000000000001" customHeight="1" x14ac:dyDescent="0.25">
      <c r="A265" s="109" t="s">
        <v>52</v>
      </c>
      <c r="B265" s="109"/>
      <c r="C265" s="109"/>
      <c r="D265" s="109"/>
      <c r="E265" s="109"/>
      <c r="F265" s="109"/>
      <c r="G265" s="109"/>
      <c r="H265" s="109"/>
      <c r="I265" s="109"/>
      <c r="J265" s="109"/>
      <c r="K265" s="109"/>
      <c r="L265" s="109"/>
      <c r="M265" s="109"/>
      <c r="N265" s="109"/>
      <c r="O265" s="109"/>
      <c r="P265" s="109"/>
      <c r="Q265" s="109"/>
      <c r="R265" s="109"/>
    </row>
    <row r="267" spans="1:30" ht="20.100000000000001" customHeight="1" x14ac:dyDescent="0.25">
      <c r="A267" s="5" t="s">
        <v>17</v>
      </c>
      <c r="B267" s="102" t="s">
        <v>32</v>
      </c>
      <c r="C267" s="102"/>
      <c r="D267" s="102"/>
      <c r="E267" s="102"/>
      <c r="F267" s="102"/>
      <c r="L267" s="111" t="s">
        <v>264</v>
      </c>
      <c r="M267" s="111"/>
      <c r="N267" s="111"/>
      <c r="O267" s="111"/>
      <c r="P267" s="111"/>
      <c r="Q267" s="147">
        <v>12</v>
      </c>
      <c r="R267" s="147"/>
      <c r="S267" s="110" t="s">
        <v>278</v>
      </c>
      <c r="T267" s="110"/>
      <c r="U267" s="110"/>
      <c r="W267" s="4" t="s">
        <v>44</v>
      </c>
      <c r="X267" s="4" t="s">
        <v>45</v>
      </c>
      <c r="Y267" s="4" t="s">
        <v>36</v>
      </c>
      <c r="Z267" s="4" t="e">
        <f>VLOOKUP(P278,B268:G279,6,0)</f>
        <v>#N/A</v>
      </c>
    </row>
    <row r="268" spans="1:30" ht="20.100000000000001" customHeight="1" x14ac:dyDescent="0.25">
      <c r="A268" s="73">
        <v>1</v>
      </c>
      <c r="B268" s="138">
        <f t="shared" ref="B268:B279" si="45">N197</f>
        <v>475.00000000000011</v>
      </c>
      <c r="C268" s="138"/>
      <c r="D268" s="138"/>
      <c r="E268" s="138"/>
      <c r="F268" s="138"/>
      <c r="G268" s="4">
        <f>A268</f>
        <v>1</v>
      </c>
      <c r="L268" s="111" t="s">
        <v>53</v>
      </c>
      <c r="M268" s="111"/>
      <c r="N268" s="111"/>
      <c r="O268" s="111"/>
      <c r="P268" s="111"/>
      <c r="Q268" s="143">
        <f>_xlfn.NORM.S.INV(1-((1/Q267)/4))</f>
        <v>2.0368341317013874</v>
      </c>
      <c r="R268" s="143"/>
      <c r="W268" s="76">
        <f t="shared" ref="W268:W279" si="46">$P$274</f>
        <v>418.23340374248397</v>
      </c>
      <c r="X268" s="76">
        <f t="shared" ref="X268:X279" si="47">$P$273</f>
        <v>592.77417394113195</v>
      </c>
      <c r="Y268" s="76">
        <f>$P$235</f>
        <v>505.50378884180799</v>
      </c>
      <c r="AB268" s="76"/>
      <c r="AC268" s="76"/>
      <c r="AD268" s="76"/>
    </row>
    <row r="269" spans="1:30" ht="20.100000000000001" customHeight="1" x14ac:dyDescent="0.25">
      <c r="A269" s="73">
        <v>2</v>
      </c>
      <c r="B269" s="125">
        <f t="shared" si="45"/>
        <v>480.93750000000011</v>
      </c>
      <c r="C269" s="125"/>
      <c r="D269" s="125"/>
      <c r="E269" s="125"/>
      <c r="F269" s="125"/>
      <c r="G269" s="4">
        <f t="shared" ref="G269:G279" si="48">A269</f>
        <v>2</v>
      </c>
      <c r="Q269" s="75"/>
      <c r="R269" s="75"/>
      <c r="W269" s="76">
        <f t="shared" si="46"/>
        <v>418.23340374248397</v>
      </c>
      <c r="X269" s="76">
        <f t="shared" si="47"/>
        <v>592.77417394113195</v>
      </c>
      <c r="Y269" s="76">
        <f>$P$235</f>
        <v>505.50378884180799</v>
      </c>
      <c r="AB269" s="76"/>
      <c r="AC269" s="76"/>
      <c r="AD269" s="76"/>
    </row>
    <row r="270" spans="1:30" ht="20.100000000000001" customHeight="1" x14ac:dyDescent="0.25">
      <c r="A270" s="73">
        <v>3</v>
      </c>
      <c r="B270" s="125">
        <f t="shared" si="45"/>
        <v>527.25000000000011</v>
      </c>
      <c r="C270" s="125"/>
      <c r="D270" s="125"/>
      <c r="E270" s="125"/>
      <c r="F270" s="125"/>
      <c r="G270" s="4">
        <f t="shared" si="48"/>
        <v>3</v>
      </c>
      <c r="L270" s="111" t="s">
        <v>36</v>
      </c>
      <c r="M270" s="111"/>
      <c r="N270" s="111"/>
      <c r="O270" s="111"/>
      <c r="P270" s="130">
        <f>AVERAGE(B268:B279)</f>
        <v>505.50378884180799</v>
      </c>
      <c r="Q270" s="130"/>
      <c r="R270" s="130"/>
      <c r="W270" s="76">
        <f t="shared" si="46"/>
        <v>418.23340374248397</v>
      </c>
      <c r="X270" s="76">
        <f t="shared" si="47"/>
        <v>592.77417394113195</v>
      </c>
      <c r="Y270" s="76">
        <f>$P$235</f>
        <v>505.50378884180799</v>
      </c>
      <c r="AB270" s="76"/>
      <c r="AC270" s="76"/>
      <c r="AD270" s="76"/>
    </row>
    <row r="271" spans="1:30" ht="20.100000000000001" customHeight="1" x14ac:dyDescent="0.25">
      <c r="A271" s="73">
        <v>4</v>
      </c>
      <c r="B271" s="125">
        <f t="shared" si="45"/>
        <v>541.50000000000011</v>
      </c>
      <c r="C271" s="125"/>
      <c r="D271" s="125"/>
      <c r="E271" s="125"/>
      <c r="F271" s="125"/>
      <c r="G271" s="4">
        <f t="shared" si="48"/>
        <v>4</v>
      </c>
      <c r="L271" s="111" t="s">
        <v>37</v>
      </c>
      <c r="M271" s="111"/>
      <c r="N271" s="111"/>
      <c r="O271" s="111"/>
      <c r="P271" s="130">
        <f>STDEVA(B268:F279)</f>
        <v>42.846093229214603</v>
      </c>
      <c r="Q271" s="130"/>
      <c r="R271" s="130"/>
      <c r="W271" s="76">
        <f t="shared" si="46"/>
        <v>418.23340374248397</v>
      </c>
      <c r="X271" s="76">
        <f t="shared" si="47"/>
        <v>592.77417394113195</v>
      </c>
      <c r="Y271" s="76">
        <f>$P$235</f>
        <v>505.50378884180799</v>
      </c>
      <c r="AB271" s="76"/>
      <c r="AC271" s="76"/>
      <c r="AD271" s="76"/>
    </row>
    <row r="272" spans="1:30" ht="20.100000000000001" customHeight="1" x14ac:dyDescent="0.25">
      <c r="A272" s="73">
        <v>5</v>
      </c>
      <c r="B272" s="125">
        <f t="shared" si="45"/>
        <v>527.25000000000011</v>
      </c>
      <c r="C272" s="125"/>
      <c r="D272" s="125"/>
      <c r="E272" s="125"/>
      <c r="F272" s="125"/>
      <c r="G272" s="4">
        <f t="shared" si="48"/>
        <v>5</v>
      </c>
      <c r="W272" s="76">
        <f t="shared" si="46"/>
        <v>418.23340374248397</v>
      </c>
      <c r="X272" s="76">
        <f t="shared" si="47"/>
        <v>592.77417394113195</v>
      </c>
      <c r="Y272" s="76">
        <f>$P$235</f>
        <v>505.50378884180799</v>
      </c>
      <c r="AB272" s="76"/>
      <c r="AC272" s="76"/>
      <c r="AD272" s="76"/>
    </row>
    <row r="273" spans="1:30" ht="20.100000000000001" customHeight="1" x14ac:dyDescent="0.25">
      <c r="A273" s="73">
        <v>6</v>
      </c>
      <c r="B273" s="125">
        <f t="shared" si="45"/>
        <v>513.00000000000011</v>
      </c>
      <c r="C273" s="125"/>
      <c r="D273" s="125"/>
      <c r="E273" s="125"/>
      <c r="F273" s="125"/>
      <c r="G273" s="4">
        <f t="shared" si="48"/>
        <v>6</v>
      </c>
      <c r="L273" s="111" t="s">
        <v>45</v>
      </c>
      <c r="M273" s="111"/>
      <c r="N273" s="111"/>
      <c r="O273" s="111"/>
      <c r="P273" s="130">
        <f>P270+(Q268*P271)</f>
        <v>592.77417394113195</v>
      </c>
      <c r="Q273" s="130"/>
      <c r="R273" s="130"/>
      <c r="W273" s="76">
        <f t="shared" si="46"/>
        <v>418.23340374248397</v>
      </c>
      <c r="X273" s="76">
        <f t="shared" si="47"/>
        <v>592.77417394113195</v>
      </c>
      <c r="Y273" s="76">
        <f t="shared" ref="Y273:Y279" si="49">$P$235</f>
        <v>505.50378884180799</v>
      </c>
      <c r="AB273" s="76"/>
      <c r="AC273" s="76"/>
      <c r="AD273" s="76"/>
    </row>
    <row r="274" spans="1:30" ht="20.100000000000001" customHeight="1" x14ac:dyDescent="0.25">
      <c r="A274" s="73">
        <v>7</v>
      </c>
      <c r="B274" s="125">
        <f t="shared" si="45"/>
        <v>427.50000000000006</v>
      </c>
      <c r="C274" s="125"/>
      <c r="D274" s="125"/>
      <c r="E274" s="125"/>
      <c r="F274" s="125"/>
      <c r="G274" s="4">
        <f t="shared" si="48"/>
        <v>7</v>
      </c>
      <c r="L274" s="111" t="s">
        <v>44</v>
      </c>
      <c r="M274" s="111"/>
      <c r="N274" s="111"/>
      <c r="O274" s="111"/>
      <c r="P274" s="130">
        <f>P270-(Q268*P271)</f>
        <v>418.23340374248397</v>
      </c>
      <c r="Q274" s="130"/>
      <c r="R274" s="130"/>
      <c r="W274" s="76">
        <f t="shared" si="46"/>
        <v>418.23340374248397</v>
      </c>
      <c r="X274" s="76">
        <f t="shared" si="47"/>
        <v>592.77417394113195</v>
      </c>
      <c r="Y274" s="76">
        <f t="shared" si="49"/>
        <v>505.50378884180799</v>
      </c>
      <c r="AB274" s="76"/>
      <c r="AC274" s="76"/>
      <c r="AD274" s="76"/>
    </row>
    <row r="275" spans="1:30" ht="20.100000000000001" customHeight="1" x14ac:dyDescent="0.25">
      <c r="A275" s="73">
        <v>8</v>
      </c>
      <c r="B275" s="125">
        <f t="shared" si="45"/>
        <v>530.10000000000014</v>
      </c>
      <c r="C275" s="125"/>
      <c r="D275" s="125"/>
      <c r="E275" s="125"/>
      <c r="F275" s="125"/>
      <c r="G275" s="4">
        <f t="shared" si="48"/>
        <v>8</v>
      </c>
      <c r="L275" s="111" t="s">
        <v>47</v>
      </c>
      <c r="M275" s="111"/>
      <c r="N275" s="111"/>
      <c r="O275" s="111"/>
      <c r="P275" s="130">
        <f>MAX(B268:B279)</f>
        <v>550.67796610169501</v>
      </c>
      <c r="Q275" s="130"/>
      <c r="R275" s="130"/>
      <c r="W275" s="76">
        <f t="shared" si="46"/>
        <v>418.23340374248397</v>
      </c>
      <c r="X275" s="76">
        <f t="shared" si="47"/>
        <v>592.77417394113195</v>
      </c>
      <c r="Y275" s="76">
        <f t="shared" si="49"/>
        <v>505.50378884180799</v>
      </c>
      <c r="AB275" s="76"/>
      <c r="AC275" s="76"/>
      <c r="AD275" s="76"/>
    </row>
    <row r="276" spans="1:30" ht="20.100000000000001" customHeight="1" x14ac:dyDescent="0.25">
      <c r="A276" s="73">
        <v>9</v>
      </c>
      <c r="B276" s="125">
        <f t="shared" si="45"/>
        <v>526.68000000000006</v>
      </c>
      <c r="C276" s="125"/>
      <c r="D276" s="125"/>
      <c r="E276" s="125"/>
      <c r="F276" s="125"/>
      <c r="G276" s="4">
        <f t="shared" si="48"/>
        <v>9</v>
      </c>
      <c r="L276" s="111" t="s">
        <v>46</v>
      </c>
      <c r="M276" s="111"/>
      <c r="N276" s="111"/>
      <c r="O276" s="111"/>
      <c r="P276" s="130">
        <f>MIN(B268:B279)</f>
        <v>427.50000000000006</v>
      </c>
      <c r="Q276" s="130"/>
      <c r="R276" s="130"/>
      <c r="W276" s="76">
        <f t="shared" si="46"/>
        <v>418.23340374248397</v>
      </c>
      <c r="X276" s="76">
        <f t="shared" si="47"/>
        <v>592.77417394113195</v>
      </c>
      <c r="Y276" s="76">
        <f t="shared" si="49"/>
        <v>505.50378884180799</v>
      </c>
      <c r="AB276" s="76"/>
      <c r="AC276" s="76"/>
      <c r="AD276" s="76"/>
    </row>
    <row r="277" spans="1:30" ht="20.100000000000001" customHeight="1" x14ac:dyDescent="0.25">
      <c r="A277" s="73">
        <v>10</v>
      </c>
      <c r="B277" s="125">
        <f t="shared" si="45"/>
        <v>538.65000000000009</v>
      </c>
      <c r="C277" s="125"/>
      <c r="D277" s="125"/>
      <c r="E277" s="125"/>
      <c r="F277" s="125"/>
      <c r="G277" s="4">
        <f t="shared" si="48"/>
        <v>10</v>
      </c>
      <c r="W277" s="76">
        <f t="shared" si="46"/>
        <v>418.23340374248397</v>
      </c>
      <c r="X277" s="76">
        <f t="shared" si="47"/>
        <v>592.77417394113195</v>
      </c>
      <c r="Y277" s="76">
        <f t="shared" si="49"/>
        <v>505.50378884180799</v>
      </c>
      <c r="AB277" s="76"/>
      <c r="AC277" s="76"/>
      <c r="AD277" s="76"/>
    </row>
    <row r="278" spans="1:30" ht="20.100000000000001" customHeight="1" x14ac:dyDescent="0.25">
      <c r="A278" s="73">
        <v>11</v>
      </c>
      <c r="B278" s="125">
        <f t="shared" si="45"/>
        <v>427.50000000000006</v>
      </c>
      <c r="C278" s="125"/>
      <c r="D278" s="125"/>
      <c r="E278" s="125"/>
      <c r="F278" s="125"/>
      <c r="G278" s="4">
        <f t="shared" si="48"/>
        <v>11</v>
      </c>
      <c r="L278" s="111" t="s">
        <v>51</v>
      </c>
      <c r="M278" s="111"/>
      <c r="N278" s="111" t="str">
        <f>IF(P278="Nada a excluir","",Z267)</f>
        <v/>
      </c>
      <c r="O278" s="111"/>
      <c r="P278" s="130" t="str" cm="1">
        <f t="array" ref="P278">_xlfn.IFS(AND(OR(P275&gt;P273,P276&lt;P274),(P275-P270)&gt;(P270-P276)),P275,AND(OR(P276&lt;P274,P275&gt;P273),(P270-P276)&gt;(P275-P270)),P276,AND(P275&lt;=P273,P276&gt;=P274),"Nada a excluir")</f>
        <v>Nada a excluir</v>
      </c>
      <c r="Q278" s="130"/>
      <c r="R278" s="130"/>
      <c r="W278" s="76">
        <f t="shared" si="46"/>
        <v>418.23340374248397</v>
      </c>
      <c r="X278" s="76">
        <f t="shared" si="47"/>
        <v>592.77417394113195</v>
      </c>
      <c r="Y278" s="76">
        <f t="shared" si="49"/>
        <v>505.50378884180799</v>
      </c>
      <c r="AB278" s="76"/>
      <c r="AC278" s="76"/>
      <c r="AD278" s="76"/>
    </row>
    <row r="279" spans="1:30" ht="20.100000000000001" customHeight="1" x14ac:dyDescent="0.25">
      <c r="A279" s="73">
        <v>12</v>
      </c>
      <c r="B279" s="125">
        <f t="shared" si="45"/>
        <v>550.67796610169501</v>
      </c>
      <c r="C279" s="125"/>
      <c r="D279" s="125"/>
      <c r="E279" s="125"/>
      <c r="F279" s="125"/>
      <c r="G279" s="4">
        <f t="shared" si="48"/>
        <v>12</v>
      </c>
      <c r="L279" s="101" t="s">
        <v>50</v>
      </c>
      <c r="M279" s="101"/>
      <c r="N279" s="101"/>
      <c r="O279" s="101"/>
      <c r="P279" s="144" t="str">
        <f>IF(P278="Nada a excluir","Encerrar","Continuar")</f>
        <v>Encerrar</v>
      </c>
      <c r="Q279" s="144"/>
      <c r="R279" s="144"/>
      <c r="W279" s="76">
        <f t="shared" si="46"/>
        <v>418.23340374248397</v>
      </c>
      <c r="X279" s="76">
        <f t="shared" si="47"/>
        <v>592.77417394113195</v>
      </c>
      <c r="Y279" s="76">
        <f t="shared" si="49"/>
        <v>505.50378884180799</v>
      </c>
      <c r="AB279" s="76"/>
      <c r="AC279" s="76"/>
      <c r="AD279" s="76"/>
    </row>
    <row r="280" spans="1:30" ht="20.100000000000001" customHeight="1" x14ac:dyDescent="0.25">
      <c r="AB280" s="76"/>
      <c r="AC280" s="76"/>
      <c r="AD280" s="76"/>
    </row>
    <row r="281" spans="1:30" ht="20.100000000000001" customHeight="1" x14ac:dyDescent="0.25">
      <c r="L281" s="111" t="s">
        <v>48</v>
      </c>
      <c r="M281" s="111"/>
      <c r="N281" s="111"/>
      <c r="O281" s="111"/>
      <c r="P281" s="112">
        <f>P271</f>
        <v>42.846093229214603</v>
      </c>
      <c r="Q281" s="113"/>
      <c r="R281" s="113"/>
      <c r="AB281" s="76"/>
      <c r="AC281" s="76"/>
      <c r="AD281" s="76"/>
    </row>
    <row r="282" spans="1:30" ht="20.100000000000001" customHeight="1" x14ac:dyDescent="0.25">
      <c r="L282" s="101" t="s">
        <v>35</v>
      </c>
      <c r="M282" s="101"/>
      <c r="N282" s="101"/>
      <c r="O282" s="101"/>
      <c r="P282" s="126">
        <f>P271/P270</f>
        <v>8.4759193056459625E-2</v>
      </c>
      <c r="Q282" s="126"/>
      <c r="R282" s="126"/>
      <c r="AB282" s="76"/>
      <c r="AC282" s="76"/>
      <c r="AD282" s="76"/>
    </row>
    <row r="283" spans="1:30" ht="20.100000000000001" customHeight="1" x14ac:dyDescent="0.25">
      <c r="AB283" s="76"/>
      <c r="AC283" s="76"/>
      <c r="AD283" s="76"/>
    </row>
    <row r="302" spans="1:25" ht="20.100000000000001" customHeight="1" x14ac:dyDescent="0.25">
      <c r="A302" s="109" t="s">
        <v>54</v>
      </c>
      <c r="B302" s="109"/>
      <c r="C302" s="109"/>
      <c r="D302" s="109"/>
      <c r="E302" s="109"/>
      <c r="F302" s="109"/>
      <c r="G302" s="109"/>
      <c r="H302" s="109"/>
      <c r="I302" s="109"/>
      <c r="J302" s="109"/>
      <c r="K302" s="109"/>
      <c r="L302" s="109"/>
      <c r="M302" s="109"/>
      <c r="N302" s="109"/>
      <c r="O302" s="109"/>
      <c r="P302" s="109"/>
      <c r="Q302" s="109"/>
      <c r="R302" s="109"/>
    </row>
    <row r="304" spans="1:25" ht="20.100000000000001" customHeight="1" x14ac:dyDescent="0.25">
      <c r="A304" s="5" t="s">
        <v>17</v>
      </c>
      <c r="B304" s="102" t="s">
        <v>32</v>
      </c>
      <c r="C304" s="102"/>
      <c r="D304" s="102"/>
      <c r="E304" s="102"/>
      <c r="F304" s="102"/>
      <c r="L304" s="111" t="s">
        <v>264</v>
      </c>
      <c r="M304" s="111"/>
      <c r="N304" s="111"/>
      <c r="O304" s="111"/>
      <c r="P304" s="111"/>
      <c r="Q304" s="178">
        <v>12</v>
      </c>
      <c r="R304" s="178"/>
      <c r="S304" s="110" t="s">
        <v>278</v>
      </c>
      <c r="T304" s="110"/>
      <c r="U304" s="110"/>
      <c r="W304" s="4" t="s">
        <v>44</v>
      </c>
      <c r="X304" s="4" t="s">
        <v>45</v>
      </c>
      <c r="Y304" s="4" t="s">
        <v>36</v>
      </c>
    </row>
    <row r="305" spans="1:25" ht="20.100000000000001" customHeight="1" x14ac:dyDescent="0.25">
      <c r="A305" s="73">
        <v>1</v>
      </c>
      <c r="B305" s="138">
        <f>N197</f>
        <v>475.00000000000011</v>
      </c>
      <c r="C305" s="138"/>
      <c r="D305" s="138"/>
      <c r="E305" s="138"/>
      <c r="F305" s="138"/>
      <c r="G305" s="4">
        <f>A305</f>
        <v>1</v>
      </c>
      <c r="L305" s="111" t="s">
        <v>55</v>
      </c>
      <c r="M305" s="111"/>
      <c r="N305" s="111"/>
      <c r="O305" s="111"/>
      <c r="P305" s="111"/>
      <c r="Q305" s="127" cm="1">
        <f t="array" ref="Q305">_xlfn.IFS(Q304&lt;=5,0.1,AND(Q304&gt;=6,Q304&lt;=10),0.05,AND(Q304&gt;=11,Q304&lt;=50),0.01,Q304&gt;50,0.001)</f>
        <v>0.01</v>
      </c>
      <c r="R305" s="127"/>
      <c r="T305" s="90"/>
      <c r="W305" s="76">
        <f>$P$313</f>
        <v>404.90984249276158</v>
      </c>
      <c r="X305" s="76">
        <f>$P$312</f>
        <v>606.09773519085434</v>
      </c>
      <c r="Y305" s="76">
        <f>$P$309</f>
        <v>505.50378884180799</v>
      </c>
    </row>
    <row r="306" spans="1:25" ht="20.100000000000001" customHeight="1" x14ac:dyDescent="0.25">
      <c r="A306" s="73">
        <v>2</v>
      </c>
      <c r="B306" s="125">
        <f>N198</f>
        <v>480.93750000000011</v>
      </c>
      <c r="C306" s="125"/>
      <c r="D306" s="125"/>
      <c r="E306" s="125"/>
      <c r="F306" s="125"/>
      <c r="G306" s="4">
        <f t="shared" ref="G306:G316" si="50">A306</f>
        <v>2</v>
      </c>
      <c r="L306" s="111" t="s">
        <v>56</v>
      </c>
      <c r="M306" s="111"/>
      <c r="N306" s="111"/>
      <c r="O306" s="111"/>
      <c r="P306" s="111"/>
      <c r="Q306" s="132">
        <f>Q304-2</f>
        <v>10</v>
      </c>
      <c r="R306" s="132"/>
      <c r="T306" s="4"/>
      <c r="W306" s="76">
        <f>$P$313</f>
        <v>404.90984249276158</v>
      </c>
      <c r="X306" s="76">
        <f>$P$312</f>
        <v>606.09773519085434</v>
      </c>
      <c r="Y306" s="76">
        <f>$P$309</f>
        <v>505.50378884180799</v>
      </c>
    </row>
    <row r="307" spans="1:25" ht="20.100000000000001" customHeight="1" x14ac:dyDescent="0.25">
      <c r="A307" s="73">
        <v>3</v>
      </c>
      <c r="B307" s="125">
        <f>N199</f>
        <v>527.25000000000011</v>
      </c>
      <c r="C307" s="125"/>
      <c r="D307" s="125"/>
      <c r="E307" s="125"/>
      <c r="F307" s="125"/>
      <c r="G307" s="4">
        <f t="shared" si="50"/>
        <v>3</v>
      </c>
      <c r="L307" s="111" t="s">
        <v>53</v>
      </c>
      <c r="M307" s="111"/>
      <c r="N307" s="111"/>
      <c r="O307" s="111"/>
      <c r="P307" s="111"/>
      <c r="Q307" s="143">
        <f>T308</f>
        <v>2.3477974015249643</v>
      </c>
      <c r="R307" s="143"/>
      <c r="T307" s="4">
        <f>_xlfn.T.INV.2T(Q305,Q306)</f>
        <v>3.1692726726169518</v>
      </c>
      <c r="W307" s="76">
        <f>$P$313</f>
        <v>404.90984249276158</v>
      </c>
      <c r="X307" s="76">
        <f>$P$312</f>
        <v>606.09773519085434</v>
      </c>
      <c r="Y307" s="76">
        <f>$P$309</f>
        <v>505.50378884180799</v>
      </c>
    </row>
    <row r="308" spans="1:25" ht="20.100000000000001" customHeight="1" x14ac:dyDescent="0.25">
      <c r="A308" s="73">
        <v>4</v>
      </c>
      <c r="B308" s="125">
        <f>N200</f>
        <v>541.50000000000011</v>
      </c>
      <c r="C308" s="125"/>
      <c r="D308" s="125"/>
      <c r="E308" s="125"/>
      <c r="F308" s="125"/>
      <c r="G308" s="4">
        <f t="shared" si="50"/>
        <v>4</v>
      </c>
      <c r="T308" s="4">
        <f>((((T307^2)*(Q304))-T307^2)/(Q304-2+T307^2))^(1/2)</f>
        <v>2.3477974015249643</v>
      </c>
      <c r="W308" s="76">
        <f>$P$313</f>
        <v>404.90984249276158</v>
      </c>
      <c r="X308" s="76">
        <f>$P$312</f>
        <v>606.09773519085434</v>
      </c>
      <c r="Y308" s="76">
        <f>$P$309</f>
        <v>505.50378884180799</v>
      </c>
    </row>
    <row r="309" spans="1:25" ht="20.100000000000001" customHeight="1" x14ac:dyDescent="0.25">
      <c r="A309" s="73">
        <v>5</v>
      </c>
      <c r="B309" s="125">
        <f t="shared" ref="B309:B315" si="51">N201</f>
        <v>527.25000000000011</v>
      </c>
      <c r="C309" s="125"/>
      <c r="D309" s="125"/>
      <c r="E309" s="125"/>
      <c r="F309" s="125"/>
      <c r="G309" s="4">
        <f t="shared" si="50"/>
        <v>5</v>
      </c>
      <c r="L309" s="111" t="s">
        <v>36</v>
      </c>
      <c r="M309" s="111"/>
      <c r="N309" s="111"/>
      <c r="O309" s="111"/>
      <c r="P309" s="130">
        <f>AVERAGE(B305:B316)</f>
        <v>505.50378884180799</v>
      </c>
      <c r="Q309" s="130"/>
      <c r="R309" s="130"/>
      <c r="T309" s="90"/>
      <c r="W309" s="76">
        <f>$P$313</f>
        <v>404.90984249276158</v>
      </c>
      <c r="X309" s="76">
        <f>$P$312</f>
        <v>606.09773519085434</v>
      </c>
      <c r="Y309" s="76">
        <f>$P$309</f>
        <v>505.50378884180799</v>
      </c>
    </row>
    <row r="310" spans="1:25" ht="20.100000000000001" customHeight="1" x14ac:dyDescent="0.25">
      <c r="A310" s="73">
        <v>6</v>
      </c>
      <c r="B310" s="125">
        <f t="shared" si="51"/>
        <v>513.00000000000011</v>
      </c>
      <c r="C310" s="125"/>
      <c r="D310" s="125"/>
      <c r="E310" s="125"/>
      <c r="F310" s="125"/>
      <c r="G310" s="4">
        <f t="shared" si="50"/>
        <v>6</v>
      </c>
      <c r="L310" s="111" t="s">
        <v>37</v>
      </c>
      <c r="M310" s="111"/>
      <c r="N310" s="111"/>
      <c r="O310" s="111"/>
      <c r="P310" s="130">
        <f>STDEVA(B305:F316)</f>
        <v>42.846093229214603</v>
      </c>
      <c r="Q310" s="130"/>
      <c r="R310" s="130"/>
      <c r="W310" s="76">
        <f t="shared" ref="W310:W316" si="52">$P$313</f>
        <v>404.90984249276158</v>
      </c>
      <c r="X310" s="76">
        <f t="shared" ref="X310:X316" si="53">$P$312</f>
        <v>606.09773519085434</v>
      </c>
      <c r="Y310" s="76">
        <f t="shared" ref="Y310:Y316" si="54">$P$309</f>
        <v>505.50378884180799</v>
      </c>
    </row>
    <row r="311" spans="1:25" ht="20.100000000000001" customHeight="1" x14ac:dyDescent="0.25">
      <c r="A311" s="73">
        <v>7</v>
      </c>
      <c r="B311" s="125">
        <f t="shared" si="51"/>
        <v>427.50000000000006</v>
      </c>
      <c r="C311" s="125"/>
      <c r="D311" s="125"/>
      <c r="E311" s="125"/>
      <c r="F311" s="125"/>
      <c r="G311" s="4">
        <f t="shared" si="50"/>
        <v>7</v>
      </c>
      <c r="W311" s="76">
        <f t="shared" si="52"/>
        <v>404.90984249276158</v>
      </c>
      <c r="X311" s="76">
        <f t="shared" si="53"/>
        <v>606.09773519085434</v>
      </c>
      <c r="Y311" s="76">
        <f t="shared" si="54"/>
        <v>505.50378884180799</v>
      </c>
    </row>
    <row r="312" spans="1:25" ht="20.100000000000001" customHeight="1" x14ac:dyDescent="0.25">
      <c r="A312" s="73">
        <v>8</v>
      </c>
      <c r="B312" s="125">
        <f t="shared" si="51"/>
        <v>530.10000000000014</v>
      </c>
      <c r="C312" s="125"/>
      <c r="D312" s="125"/>
      <c r="E312" s="125"/>
      <c r="F312" s="125"/>
      <c r="G312" s="4">
        <f t="shared" si="50"/>
        <v>8</v>
      </c>
      <c r="L312" s="111" t="s">
        <v>45</v>
      </c>
      <c r="M312" s="111"/>
      <c r="N312" s="111"/>
      <c r="O312" s="111"/>
      <c r="P312" s="130">
        <f>P309+(Q307*P310)</f>
        <v>606.09773519085434</v>
      </c>
      <c r="Q312" s="130"/>
      <c r="R312" s="130"/>
      <c r="W312" s="76">
        <f t="shared" si="52"/>
        <v>404.90984249276158</v>
      </c>
      <c r="X312" s="76">
        <f t="shared" si="53"/>
        <v>606.09773519085434</v>
      </c>
      <c r="Y312" s="76">
        <f t="shared" si="54"/>
        <v>505.50378884180799</v>
      </c>
    </row>
    <row r="313" spans="1:25" ht="20.100000000000001" customHeight="1" x14ac:dyDescent="0.25">
      <c r="A313" s="73">
        <v>9</v>
      </c>
      <c r="B313" s="125">
        <f t="shared" si="51"/>
        <v>526.68000000000006</v>
      </c>
      <c r="C313" s="125"/>
      <c r="D313" s="125"/>
      <c r="E313" s="125"/>
      <c r="F313" s="125"/>
      <c r="G313" s="4">
        <f t="shared" si="50"/>
        <v>9</v>
      </c>
      <c r="L313" s="111" t="s">
        <v>44</v>
      </c>
      <c r="M313" s="111"/>
      <c r="N313" s="111"/>
      <c r="O313" s="111"/>
      <c r="P313" s="130">
        <f>P309-(Q307*P310)</f>
        <v>404.90984249276158</v>
      </c>
      <c r="Q313" s="130"/>
      <c r="R313" s="130"/>
      <c r="W313" s="76">
        <f t="shared" si="52"/>
        <v>404.90984249276158</v>
      </c>
      <c r="X313" s="76">
        <f t="shared" si="53"/>
        <v>606.09773519085434</v>
      </c>
      <c r="Y313" s="76">
        <f t="shared" si="54"/>
        <v>505.50378884180799</v>
      </c>
    </row>
    <row r="314" spans="1:25" ht="20.100000000000001" customHeight="1" x14ac:dyDescent="0.25">
      <c r="A314" s="73">
        <v>10</v>
      </c>
      <c r="B314" s="125">
        <f t="shared" si="51"/>
        <v>538.65000000000009</v>
      </c>
      <c r="C314" s="125"/>
      <c r="D314" s="125"/>
      <c r="E314" s="125"/>
      <c r="F314" s="125"/>
      <c r="G314" s="4">
        <f t="shared" si="50"/>
        <v>10</v>
      </c>
      <c r="L314" s="111" t="s">
        <v>47</v>
      </c>
      <c r="M314" s="111"/>
      <c r="N314" s="111"/>
      <c r="O314" s="111"/>
      <c r="P314" s="130">
        <f>MAX(B305:B316)</f>
        <v>550.67796610169501</v>
      </c>
      <c r="Q314" s="130"/>
      <c r="R314" s="130"/>
      <c r="W314" s="76">
        <f t="shared" si="52"/>
        <v>404.90984249276158</v>
      </c>
      <c r="X314" s="76">
        <f t="shared" si="53"/>
        <v>606.09773519085434</v>
      </c>
      <c r="Y314" s="76">
        <f t="shared" si="54"/>
        <v>505.50378884180799</v>
      </c>
    </row>
    <row r="315" spans="1:25" ht="20.100000000000001" customHeight="1" x14ac:dyDescent="0.25">
      <c r="A315" s="73">
        <v>11</v>
      </c>
      <c r="B315" s="125">
        <f t="shared" si="51"/>
        <v>427.50000000000006</v>
      </c>
      <c r="C315" s="125"/>
      <c r="D315" s="125"/>
      <c r="E315" s="125"/>
      <c r="F315" s="125"/>
      <c r="G315" s="4">
        <f t="shared" si="50"/>
        <v>11</v>
      </c>
      <c r="L315" s="111" t="s">
        <v>46</v>
      </c>
      <c r="M315" s="111"/>
      <c r="N315" s="111"/>
      <c r="O315" s="111"/>
      <c r="P315" s="130">
        <f>MIN(B305:B316)</f>
        <v>427.50000000000006</v>
      </c>
      <c r="Q315" s="130"/>
      <c r="R315" s="130"/>
      <c r="W315" s="76">
        <f t="shared" si="52"/>
        <v>404.90984249276158</v>
      </c>
      <c r="X315" s="76">
        <f t="shared" si="53"/>
        <v>606.09773519085434</v>
      </c>
      <c r="Y315" s="76">
        <f t="shared" si="54"/>
        <v>505.50378884180799</v>
      </c>
    </row>
    <row r="316" spans="1:25" ht="20.100000000000001" customHeight="1" x14ac:dyDescent="0.25">
      <c r="A316" s="73">
        <v>12</v>
      </c>
      <c r="B316" s="125">
        <f t="shared" ref="B316" si="55">N208</f>
        <v>550.67796610169501</v>
      </c>
      <c r="C316" s="125"/>
      <c r="D316" s="125"/>
      <c r="E316" s="125"/>
      <c r="F316" s="125"/>
      <c r="G316" s="4">
        <f t="shared" si="50"/>
        <v>12</v>
      </c>
      <c r="W316" s="76">
        <f t="shared" si="52"/>
        <v>404.90984249276158</v>
      </c>
      <c r="X316" s="76">
        <f t="shared" si="53"/>
        <v>606.09773519085434</v>
      </c>
      <c r="Y316" s="76">
        <f t="shared" si="54"/>
        <v>505.50378884180799</v>
      </c>
    </row>
    <row r="317" spans="1:25" ht="20.100000000000001" customHeight="1" x14ac:dyDescent="0.25">
      <c r="L317" s="111" t="s">
        <v>51</v>
      </c>
      <c r="M317" s="111"/>
      <c r="N317" s="111" t="str">
        <f>IF(P317="Nada a excluir","",X319)</f>
        <v/>
      </c>
      <c r="O317" s="111"/>
      <c r="P317" s="130" t="str" cm="1">
        <f t="array" ref="P317">_xlfn.IFS(AND(OR(P314&gt;P312,P315&lt;P313),(P314-P309)&gt;(P309-P315)),P314,AND(OR(P315&lt;P313,P314&gt;P312),(P309-P315)&gt;(P314-P309)),P315,AND(P314&lt;=P312,P315&gt;=P313),"Nada a excluir")</f>
        <v>Nada a excluir</v>
      </c>
      <c r="Q317" s="130"/>
      <c r="R317" s="130"/>
    </row>
    <row r="318" spans="1:25" ht="20.100000000000001" customHeight="1" x14ac:dyDescent="0.25">
      <c r="L318" s="101" t="s">
        <v>50</v>
      </c>
      <c r="M318" s="101"/>
      <c r="N318" s="101"/>
      <c r="O318" s="101"/>
      <c r="P318" s="144" t="str">
        <f>IF(P317="Nada a excluir","Encerrar","Continuar")</f>
        <v>Encerrar</v>
      </c>
      <c r="Q318" s="144"/>
      <c r="R318" s="144"/>
    </row>
    <row r="319" spans="1:25" ht="20.100000000000001" customHeight="1" x14ac:dyDescent="0.25">
      <c r="X319" s="4" t="e">
        <f>VLOOKUP(P317,B305:G316,6,0)</f>
        <v>#N/A</v>
      </c>
    </row>
    <row r="320" spans="1:25" ht="20.100000000000001" customHeight="1" x14ac:dyDescent="0.25">
      <c r="L320" s="111" t="s">
        <v>48</v>
      </c>
      <c r="M320" s="111"/>
      <c r="N320" s="111"/>
      <c r="O320" s="111"/>
      <c r="P320" s="112">
        <f>P310</f>
        <v>42.846093229214603</v>
      </c>
      <c r="Q320" s="113"/>
      <c r="R320" s="113"/>
    </row>
    <row r="321" spans="12:18" ht="20.100000000000001" customHeight="1" x14ac:dyDescent="0.25">
      <c r="L321" s="101" t="s">
        <v>35</v>
      </c>
      <c r="M321" s="101"/>
      <c r="N321" s="101"/>
      <c r="O321" s="101"/>
      <c r="P321" s="126">
        <f>P310/P309</f>
        <v>8.4759193056459625E-2</v>
      </c>
      <c r="Q321" s="126"/>
      <c r="R321" s="126"/>
    </row>
    <row r="341" spans="1:27" ht="20.100000000000001" customHeight="1" x14ac:dyDescent="0.25">
      <c r="A341" s="129" t="s">
        <v>57</v>
      </c>
      <c r="B341" s="129"/>
      <c r="C341" s="129"/>
      <c r="D341" s="129"/>
      <c r="E341" s="129"/>
      <c r="F341" s="129"/>
      <c r="G341" s="129" t="s">
        <v>36</v>
      </c>
      <c r="H341" s="129"/>
      <c r="I341" s="129"/>
      <c r="J341" s="129"/>
      <c r="K341" s="129" t="s">
        <v>37</v>
      </c>
      <c r="L341" s="129"/>
      <c r="M341" s="129"/>
      <c r="N341" s="129"/>
      <c r="O341" s="129" t="s">
        <v>35</v>
      </c>
      <c r="P341" s="129"/>
      <c r="Q341" s="129"/>
      <c r="R341" s="129"/>
    </row>
    <row r="342" spans="1:27" ht="20.100000000000001" customHeight="1" x14ac:dyDescent="0.25">
      <c r="A342" s="108" t="s">
        <v>58</v>
      </c>
      <c r="B342" s="108"/>
      <c r="C342" s="108"/>
      <c r="D342" s="108"/>
      <c r="E342" s="108"/>
      <c r="F342" s="108"/>
      <c r="G342" s="130">
        <f>P235</f>
        <v>505.50378884180799</v>
      </c>
      <c r="H342" s="130"/>
      <c r="I342" s="130"/>
      <c r="J342" s="130"/>
      <c r="K342" s="130">
        <f>P244</f>
        <v>42.846093229214603</v>
      </c>
      <c r="L342" s="130"/>
      <c r="M342" s="130"/>
      <c r="N342" s="130"/>
      <c r="O342" s="131">
        <f>P245</f>
        <v>8.4759193056459625E-2</v>
      </c>
      <c r="P342" s="131"/>
      <c r="Q342" s="131"/>
      <c r="R342" s="131"/>
      <c r="X342" s="77">
        <f>O342</f>
        <v>8.4759193056459625E-2</v>
      </c>
      <c r="Y342" s="4" t="str">
        <f>A342</f>
        <v>Intervalo em torno da média</v>
      </c>
      <c r="Z342" s="76">
        <f>G342</f>
        <v>505.50378884180799</v>
      </c>
      <c r="AA342" s="76">
        <f>K342</f>
        <v>42.846093229214603</v>
      </c>
    </row>
    <row r="343" spans="1:27" ht="20.100000000000001" customHeight="1" x14ac:dyDescent="0.25">
      <c r="A343" s="101" t="s">
        <v>59</v>
      </c>
      <c r="B343" s="101"/>
      <c r="C343" s="101"/>
      <c r="D343" s="101"/>
      <c r="E343" s="101"/>
      <c r="F343" s="101"/>
      <c r="G343" s="100">
        <f>P270</f>
        <v>505.50378884180799</v>
      </c>
      <c r="H343" s="100"/>
      <c r="I343" s="100"/>
      <c r="J343" s="100"/>
      <c r="K343" s="100">
        <f>P271</f>
        <v>42.846093229214603</v>
      </c>
      <c r="L343" s="100"/>
      <c r="M343" s="100"/>
      <c r="N343" s="100"/>
      <c r="O343" s="128">
        <f>P282</f>
        <v>8.4759193056459625E-2</v>
      </c>
      <c r="P343" s="128"/>
      <c r="Q343" s="128"/>
      <c r="R343" s="128"/>
      <c r="X343" s="77">
        <f>O343</f>
        <v>8.4759193056459625E-2</v>
      </c>
      <c r="Y343" s="4" t="str">
        <f>A343</f>
        <v>Critério de Chauvenet</v>
      </c>
      <c r="Z343" s="76">
        <f>G343</f>
        <v>505.50378884180799</v>
      </c>
      <c r="AA343" s="76">
        <f>K343</f>
        <v>42.846093229214603</v>
      </c>
    </row>
    <row r="344" spans="1:27" ht="20.100000000000001" customHeight="1" x14ac:dyDescent="0.25">
      <c r="A344" s="101" t="s">
        <v>60</v>
      </c>
      <c r="B344" s="101"/>
      <c r="C344" s="101"/>
      <c r="D344" s="101"/>
      <c r="E344" s="101"/>
      <c r="F344" s="101"/>
      <c r="G344" s="100">
        <f>P309</f>
        <v>505.50378884180799</v>
      </c>
      <c r="H344" s="100"/>
      <c r="I344" s="100"/>
      <c r="J344" s="100"/>
      <c r="K344" s="100">
        <f>P320</f>
        <v>42.846093229214603</v>
      </c>
      <c r="L344" s="100"/>
      <c r="M344" s="100"/>
      <c r="N344" s="100"/>
      <c r="O344" s="128">
        <f>P321</f>
        <v>8.4759193056459625E-2</v>
      </c>
      <c r="P344" s="128"/>
      <c r="Q344" s="128"/>
      <c r="R344" s="128"/>
      <c r="X344" s="77">
        <f>O344</f>
        <v>8.4759193056459625E-2</v>
      </c>
      <c r="Y344" s="4" t="str">
        <f>A344</f>
        <v>Critério de Arley</v>
      </c>
      <c r="Z344" s="76">
        <f>G344</f>
        <v>505.50378884180799</v>
      </c>
      <c r="AA344" s="76">
        <f>K344</f>
        <v>42.846093229214603</v>
      </c>
    </row>
    <row r="346" spans="1:27" ht="20.100000000000001" customHeight="1" x14ac:dyDescent="0.25">
      <c r="A346" s="111" t="s">
        <v>61</v>
      </c>
      <c r="B346" s="111"/>
      <c r="C346" s="111"/>
      <c r="D346" s="111"/>
      <c r="E346" s="111"/>
      <c r="F346" s="111"/>
      <c r="G346" s="160">
        <f>MIN(O342:R344)</f>
        <v>8.4759193056459625E-2</v>
      </c>
      <c r="H346" s="160"/>
      <c r="I346" s="160"/>
      <c r="J346" s="160"/>
      <c r="K346" s="160"/>
      <c r="L346" s="160"/>
    </row>
    <row r="347" spans="1:27" ht="20.100000000000001" customHeight="1" x14ac:dyDescent="0.25">
      <c r="A347" s="101" t="s">
        <v>62</v>
      </c>
      <c r="B347" s="101"/>
      <c r="C347" s="101"/>
      <c r="D347" s="101"/>
      <c r="E347" s="101"/>
      <c r="F347" s="101"/>
      <c r="G347" s="144" t="str">
        <f>VLOOKUP(G346,X342:Z344,2,0)</f>
        <v>Intervalo em torno da média</v>
      </c>
      <c r="H347" s="144"/>
      <c r="I347" s="144"/>
      <c r="J347" s="144"/>
      <c r="K347" s="144"/>
      <c r="L347" s="144"/>
    </row>
    <row r="348" spans="1:27" ht="20.100000000000001" customHeight="1" x14ac:dyDescent="0.25">
      <c r="A348" s="101" t="s">
        <v>63</v>
      </c>
      <c r="B348" s="101"/>
      <c r="C348" s="101"/>
      <c r="D348" s="101"/>
      <c r="E348" s="101"/>
      <c r="F348" s="101"/>
      <c r="G348" s="100">
        <f>VLOOKUP(G346,X342:Z344,3,0)</f>
        <v>505.50378884180799</v>
      </c>
      <c r="H348" s="100"/>
      <c r="I348" s="100"/>
      <c r="J348" s="100"/>
      <c r="K348" s="100"/>
      <c r="L348" s="100"/>
    </row>
    <row r="349" spans="1:27" ht="20.100000000000001" customHeight="1" x14ac:dyDescent="0.25">
      <c r="A349" s="101" t="s">
        <v>70</v>
      </c>
      <c r="B349" s="101"/>
      <c r="C349" s="101"/>
      <c r="D349" s="101"/>
      <c r="E349" s="101"/>
      <c r="F349" s="101"/>
      <c r="G349" s="100">
        <f>VLOOKUP(G346,X342:AA344,4,0)</f>
        <v>42.846093229214603</v>
      </c>
      <c r="H349" s="100"/>
      <c r="I349" s="100"/>
      <c r="J349" s="100"/>
      <c r="K349" s="100"/>
      <c r="L349" s="100"/>
    </row>
    <row r="352" spans="1:27" ht="20.100000000000001" customHeight="1" x14ac:dyDescent="0.25">
      <c r="A352" s="162" t="s">
        <v>430</v>
      </c>
      <c r="B352" s="162"/>
      <c r="C352" s="162"/>
      <c r="D352" s="162"/>
      <c r="E352" s="162"/>
      <c r="F352" s="162"/>
      <c r="G352" s="162"/>
      <c r="H352" s="162"/>
      <c r="I352" s="162"/>
      <c r="J352" s="162"/>
      <c r="K352" s="162"/>
      <c r="L352" s="162"/>
      <c r="M352" s="162"/>
      <c r="N352" s="162"/>
      <c r="O352" s="162"/>
      <c r="P352" s="162"/>
      <c r="Q352" s="162"/>
      <c r="R352" s="162"/>
    </row>
    <row r="354" spans="1:21" ht="60" customHeight="1" x14ac:dyDescent="0.25">
      <c r="A354" s="117" t="s">
        <v>262</v>
      </c>
      <c r="B354" s="117"/>
      <c r="C354" s="117"/>
      <c r="D354" s="117"/>
      <c r="E354" s="117"/>
      <c r="F354" s="117"/>
      <c r="G354" s="117"/>
      <c r="H354" s="117"/>
      <c r="I354" s="117"/>
      <c r="J354" s="117"/>
      <c r="K354" s="117"/>
      <c r="L354" s="117"/>
      <c r="M354" s="117"/>
      <c r="N354" s="117"/>
      <c r="O354" s="117"/>
      <c r="P354" s="117"/>
      <c r="Q354" s="117"/>
      <c r="R354" s="117"/>
    </row>
    <row r="356" spans="1:21" ht="20.100000000000001" customHeight="1" x14ac:dyDescent="0.25">
      <c r="A356" s="111" t="s">
        <v>36</v>
      </c>
      <c r="B356" s="111"/>
      <c r="C356" s="111"/>
      <c r="D356" s="111"/>
      <c r="E356" s="112">
        <f>G348</f>
        <v>505.50378884180799</v>
      </c>
      <c r="F356" s="113"/>
      <c r="G356" s="113"/>
      <c r="H356" s="113"/>
    </row>
    <row r="357" spans="1:21" ht="20.100000000000001" customHeight="1" x14ac:dyDescent="0.25">
      <c r="A357" s="101" t="s">
        <v>37</v>
      </c>
      <c r="B357" s="101"/>
      <c r="C357" s="101"/>
      <c r="D357" s="101"/>
      <c r="E357" s="122">
        <f>G349</f>
        <v>42.846093229214603</v>
      </c>
      <c r="F357" s="144"/>
      <c r="G357" s="144"/>
      <c r="H357" s="144"/>
    </row>
    <row r="358" spans="1:21" ht="20.100000000000001" customHeight="1" x14ac:dyDescent="0.25">
      <c r="A358" s="101" t="s">
        <v>264</v>
      </c>
      <c r="B358" s="101"/>
      <c r="C358" s="101"/>
      <c r="D358" s="101"/>
      <c r="E358" s="161">
        <v>12</v>
      </c>
      <c r="F358" s="161"/>
      <c r="G358" s="161"/>
      <c r="H358" s="161"/>
      <c r="S358" s="110" t="s">
        <v>278</v>
      </c>
      <c r="T358" s="110"/>
      <c r="U358" s="110"/>
    </row>
    <row r="359" spans="1:21" ht="20.100000000000001" customHeight="1" x14ac:dyDescent="0.25">
      <c r="A359" s="101" t="s">
        <v>69</v>
      </c>
      <c r="B359" s="101"/>
      <c r="C359" s="101"/>
      <c r="D359" s="101"/>
      <c r="E359" s="152">
        <v>0.8</v>
      </c>
      <c r="F359" s="152"/>
      <c r="G359" s="152"/>
      <c r="H359" s="152"/>
    </row>
    <row r="360" spans="1:21" ht="20.100000000000001" customHeight="1" x14ac:dyDescent="0.25">
      <c r="A360" s="101" t="s">
        <v>108</v>
      </c>
      <c r="B360" s="101"/>
      <c r="C360" s="101"/>
      <c r="D360" s="101"/>
      <c r="E360" s="163">
        <f>_xlfn.T.INV.2T(1-E359,E358-1)</f>
        <v>1.3634303180205409</v>
      </c>
      <c r="F360" s="163"/>
      <c r="G360" s="163"/>
      <c r="H360" s="163"/>
    </row>
    <row r="361" spans="1:21" ht="20.100000000000001" customHeight="1" x14ac:dyDescent="0.25">
      <c r="A361" s="108"/>
      <c r="B361" s="108"/>
      <c r="C361" s="108"/>
      <c r="D361" s="108"/>
      <c r="E361" s="151"/>
      <c r="F361" s="151"/>
      <c r="G361" s="151"/>
      <c r="H361" s="151"/>
    </row>
    <row r="362" spans="1:21" ht="20.100000000000001" customHeight="1" x14ac:dyDescent="0.25">
      <c r="A362" s="108"/>
      <c r="B362" s="108"/>
      <c r="C362" s="108"/>
      <c r="D362" s="108"/>
      <c r="E362" s="151"/>
      <c r="F362" s="151"/>
      <c r="G362" s="151"/>
      <c r="H362" s="151"/>
    </row>
    <row r="363" spans="1:21" ht="20.100000000000001" customHeight="1" x14ac:dyDescent="0.25">
      <c r="A363" s="109" t="s">
        <v>69</v>
      </c>
      <c r="B363" s="109"/>
      <c r="C363" s="109"/>
      <c r="D363" s="109"/>
      <c r="E363" s="109"/>
      <c r="F363" s="109"/>
      <c r="G363" s="109"/>
      <c r="H363" s="109"/>
      <c r="I363" s="109"/>
      <c r="J363" s="109"/>
      <c r="K363" s="109"/>
      <c r="L363" s="109"/>
      <c r="M363" s="109"/>
      <c r="N363" s="109"/>
      <c r="O363" s="109"/>
      <c r="P363" s="109"/>
      <c r="Q363" s="109"/>
      <c r="R363" s="109"/>
    </row>
    <row r="365" spans="1:21" ht="20.100000000000001" customHeight="1" x14ac:dyDescent="0.25">
      <c r="A365" s="111" t="s">
        <v>44</v>
      </c>
      <c r="B365" s="111"/>
      <c r="C365" s="111"/>
      <c r="D365" s="111"/>
      <c r="E365" s="112">
        <f>E356-(_xlfn.CONFIDENCE.T(1-E359,E357,E358))</f>
        <v>488.64006225186995</v>
      </c>
      <c r="F365" s="113"/>
      <c r="G365" s="113"/>
      <c r="H365" s="113"/>
      <c r="K365" s="111" t="s">
        <v>71</v>
      </c>
      <c r="L365" s="111"/>
      <c r="M365" s="111"/>
      <c r="N365" s="111"/>
      <c r="O365" s="112">
        <f>E366-E365</f>
        <v>33.727453179876079</v>
      </c>
      <c r="P365" s="113"/>
      <c r="Q365" s="113"/>
      <c r="R365" s="113"/>
    </row>
    <row r="366" spans="1:21" ht="20.100000000000001" customHeight="1" x14ac:dyDescent="0.25">
      <c r="A366" s="111" t="s">
        <v>45</v>
      </c>
      <c r="B366" s="111"/>
      <c r="C366" s="111"/>
      <c r="D366" s="111"/>
      <c r="E366" s="112">
        <f>E356+(_xlfn.CONFIDENCE.T(1-E359,E357,E358))</f>
        <v>522.36751543174603</v>
      </c>
      <c r="F366" s="113"/>
      <c r="G366" s="113"/>
      <c r="H366" s="113"/>
      <c r="K366" s="111" t="s">
        <v>36</v>
      </c>
      <c r="L366" s="111"/>
      <c r="M366" s="111"/>
      <c r="N366" s="111"/>
      <c r="O366" s="112">
        <f>E356</f>
        <v>505.50378884180799</v>
      </c>
      <c r="P366" s="113"/>
      <c r="Q366" s="113"/>
      <c r="R366" s="113"/>
    </row>
    <row r="367" spans="1:21" ht="20.100000000000001" customHeight="1" x14ac:dyDescent="0.25">
      <c r="K367" s="111" t="s">
        <v>72</v>
      </c>
      <c r="L367" s="111"/>
      <c r="M367" s="111"/>
      <c r="N367" s="111"/>
      <c r="O367" s="153">
        <f>O365/O366</f>
        <v>6.6720475542134311E-2</v>
      </c>
      <c r="P367" s="153"/>
      <c r="Q367" s="153"/>
      <c r="R367" s="153"/>
    </row>
    <row r="369" spans="1:66" ht="20.100000000000001" customHeight="1" x14ac:dyDescent="0.25">
      <c r="A369" s="150" t="str" cm="1">
        <f t="array" ref="A369">_xlfn.IFS(O367&lt;=0.3,W374,AND(O367&gt;0.3,O367&lt;=0.4),W375,AND(O367&gt;0.4,O367&lt;=0.5),W376,O367&gt;0.5,W377)</f>
        <v>O grau de precisão calculado foi inferior a 30% (trinta por cento); em razão disso, o laudo atingiu o grau de fundamentação III, máximo previsto na tabela 5 do item 9.2.3 da NBR 14653-2:2011 (Avaliação de bens. Parte 2: Imóveis urbanos).</v>
      </c>
      <c r="B369" s="150"/>
      <c r="C369" s="150"/>
      <c r="D369" s="150"/>
      <c r="E369" s="150"/>
      <c r="F369" s="150"/>
      <c r="G369" s="150"/>
      <c r="H369" s="150"/>
      <c r="I369" s="150"/>
      <c r="J369" s="150"/>
      <c r="K369" s="150"/>
      <c r="L369" s="150"/>
      <c r="M369" s="150"/>
      <c r="N369" s="150"/>
      <c r="O369" s="150"/>
      <c r="P369" s="150"/>
      <c r="Q369" s="150"/>
      <c r="R369" s="150"/>
    </row>
    <row r="370" spans="1:66" ht="20.100000000000001" customHeight="1" x14ac:dyDescent="0.25">
      <c r="A370" s="150"/>
      <c r="B370" s="150"/>
      <c r="C370" s="150"/>
      <c r="D370" s="150"/>
      <c r="E370" s="150"/>
      <c r="F370" s="150"/>
      <c r="G370" s="150"/>
      <c r="H370" s="150"/>
      <c r="I370" s="150"/>
      <c r="J370" s="150"/>
      <c r="K370" s="150"/>
      <c r="L370" s="150"/>
      <c r="M370" s="150"/>
      <c r="N370" s="150"/>
      <c r="O370" s="150"/>
      <c r="P370" s="150"/>
      <c r="Q370" s="150"/>
      <c r="R370" s="150"/>
    </row>
    <row r="371" spans="1:66" ht="20.100000000000001" customHeight="1" x14ac:dyDescent="0.2">
      <c r="A371" s="13"/>
      <c r="B371" s="13"/>
      <c r="C371" s="13"/>
      <c r="D371" s="13"/>
      <c r="E371" s="13"/>
      <c r="F371" s="13"/>
      <c r="G371" s="13"/>
      <c r="H371" s="13"/>
      <c r="I371" s="13"/>
      <c r="J371" s="13"/>
      <c r="K371" s="13"/>
      <c r="L371" s="13"/>
      <c r="M371" s="13"/>
      <c r="N371" s="13"/>
      <c r="O371" s="13"/>
      <c r="P371" s="13"/>
      <c r="Q371" s="13"/>
      <c r="R371" s="13"/>
    </row>
    <row r="372" spans="1:66" ht="20.100000000000001" customHeight="1" x14ac:dyDescent="0.25">
      <c r="A372" s="172" t="s">
        <v>93</v>
      </c>
      <c r="B372" s="172"/>
      <c r="C372" s="172"/>
      <c r="D372" s="172"/>
      <c r="E372" s="172"/>
      <c r="F372" s="172"/>
      <c r="G372" s="172"/>
      <c r="H372" s="172"/>
      <c r="I372" s="172"/>
      <c r="J372" s="172"/>
      <c r="K372" s="172"/>
      <c r="L372" s="172"/>
      <c r="M372" s="172"/>
      <c r="N372" s="172"/>
      <c r="O372" s="172"/>
      <c r="P372" s="172"/>
      <c r="Q372" s="172"/>
      <c r="R372" s="172"/>
    </row>
    <row r="373" spans="1:66" ht="20.100000000000001" customHeight="1" x14ac:dyDescent="0.25">
      <c r="A373" s="172"/>
      <c r="B373" s="172"/>
      <c r="C373" s="172"/>
      <c r="D373" s="172"/>
      <c r="E373" s="172"/>
      <c r="F373" s="172"/>
      <c r="G373" s="172"/>
      <c r="H373" s="172"/>
      <c r="I373" s="172"/>
      <c r="J373" s="172"/>
      <c r="K373" s="172"/>
      <c r="L373" s="172"/>
      <c r="M373" s="172"/>
      <c r="N373" s="172"/>
      <c r="O373" s="172"/>
      <c r="P373" s="172"/>
      <c r="Q373" s="172"/>
      <c r="R373" s="172"/>
    </row>
    <row r="374" spans="1:66" ht="20.100000000000001" customHeight="1" x14ac:dyDescent="0.25">
      <c r="A374" s="155" t="s">
        <v>90</v>
      </c>
      <c r="B374" s="155"/>
      <c r="C374" s="155"/>
      <c r="D374" s="155"/>
      <c r="E374" s="155"/>
      <c r="F374" s="155"/>
      <c r="G374" s="155"/>
      <c r="H374" s="155"/>
      <c r="I374" s="155"/>
      <c r="J374" s="155"/>
      <c r="K374" s="155"/>
      <c r="L374" s="155"/>
      <c r="M374" s="155"/>
      <c r="N374" s="155"/>
      <c r="O374" s="155"/>
      <c r="P374" s="155"/>
      <c r="Q374" s="155"/>
      <c r="R374" s="155"/>
      <c r="W374" s="148" t="s">
        <v>116</v>
      </c>
      <c r="X374" s="148"/>
      <c r="Y374" s="148"/>
      <c r="Z374" s="148"/>
      <c r="AA374" s="148"/>
      <c r="AB374" s="148"/>
      <c r="AC374" s="148"/>
      <c r="AD374" s="148"/>
      <c r="AE374" s="148"/>
      <c r="AF374" s="148"/>
      <c r="AG374" s="148"/>
      <c r="AH374" s="148"/>
      <c r="AI374" s="148"/>
      <c r="AJ374" s="148"/>
      <c r="AK374" s="148"/>
      <c r="AL374" s="148"/>
      <c r="AM374" s="148"/>
      <c r="AN374" s="148"/>
      <c r="AO374" s="148"/>
      <c r="AP374" s="148"/>
      <c r="AQ374" s="148"/>
      <c r="AR374" s="148"/>
      <c r="AS374" s="148"/>
      <c r="AT374" s="148"/>
      <c r="AU374" s="148"/>
      <c r="AV374" s="148"/>
      <c r="AW374" s="148"/>
      <c r="AX374" s="148"/>
      <c r="AY374" s="148"/>
      <c r="AZ374" s="148"/>
      <c r="BA374" s="148"/>
      <c r="BB374" s="148"/>
      <c r="BC374" s="148"/>
      <c r="BD374" s="148"/>
      <c r="BE374" s="148"/>
      <c r="BF374" s="148"/>
      <c r="BG374" s="148"/>
      <c r="BH374" s="148"/>
      <c r="BI374" s="148"/>
      <c r="BJ374" s="148"/>
      <c r="BK374" s="148"/>
      <c r="BL374" s="148"/>
      <c r="BM374" s="148"/>
      <c r="BN374" s="148"/>
    </row>
    <row r="375" spans="1:66" ht="20.100000000000001" customHeight="1" x14ac:dyDescent="0.25">
      <c r="A375" s="155"/>
      <c r="B375" s="155"/>
      <c r="C375" s="155"/>
      <c r="D375" s="155"/>
      <c r="E375" s="155"/>
      <c r="F375" s="155"/>
      <c r="G375" s="155"/>
      <c r="H375" s="155"/>
      <c r="I375" s="155"/>
      <c r="J375" s="155"/>
      <c r="K375" s="155"/>
      <c r="L375" s="155"/>
      <c r="M375" s="155"/>
      <c r="N375" s="155"/>
      <c r="O375" s="155"/>
      <c r="P375" s="155"/>
      <c r="Q375" s="155"/>
      <c r="R375" s="155"/>
      <c r="W375" s="148" t="s">
        <v>117</v>
      </c>
      <c r="X375" s="148"/>
      <c r="Y375" s="148"/>
      <c r="Z375" s="148"/>
      <c r="AA375" s="148"/>
      <c r="AB375" s="148"/>
      <c r="AC375" s="148"/>
      <c r="AD375" s="148"/>
      <c r="AE375" s="148"/>
      <c r="AF375" s="148"/>
      <c r="AG375" s="148"/>
      <c r="AH375" s="148"/>
      <c r="AI375" s="148"/>
      <c r="AJ375" s="148"/>
      <c r="AK375" s="148"/>
      <c r="AL375" s="148"/>
      <c r="AM375" s="148"/>
      <c r="AN375" s="148"/>
      <c r="AO375" s="148"/>
      <c r="AP375" s="148"/>
      <c r="AQ375" s="148"/>
      <c r="AR375" s="148"/>
      <c r="AS375" s="148"/>
      <c r="AT375" s="148"/>
      <c r="AU375" s="148"/>
      <c r="AV375" s="148"/>
      <c r="AW375" s="148"/>
      <c r="AX375" s="148"/>
      <c r="AY375" s="148"/>
      <c r="AZ375" s="148"/>
      <c r="BA375" s="148"/>
      <c r="BB375" s="148"/>
      <c r="BC375" s="148"/>
      <c r="BD375" s="148"/>
      <c r="BE375" s="148"/>
      <c r="BF375" s="148"/>
      <c r="BG375" s="148"/>
      <c r="BH375" s="148"/>
      <c r="BI375" s="148"/>
      <c r="BJ375" s="148"/>
      <c r="BK375" s="148"/>
      <c r="BL375" s="148"/>
      <c r="BM375" s="148"/>
      <c r="BN375" s="148"/>
    </row>
    <row r="376" spans="1:66" ht="20.100000000000001" customHeight="1" x14ac:dyDescent="0.25">
      <c r="A376" s="149" t="s">
        <v>87</v>
      </c>
      <c r="B376" s="149"/>
      <c r="C376" s="149"/>
      <c r="D376" s="149"/>
      <c r="E376" s="149"/>
      <c r="F376" s="149"/>
      <c r="G376" s="149" t="s">
        <v>88</v>
      </c>
      <c r="H376" s="149"/>
      <c r="I376" s="149"/>
      <c r="J376" s="149"/>
      <c r="K376" s="149"/>
      <c r="L376" s="149"/>
      <c r="M376" s="149"/>
      <c r="N376" s="149"/>
      <c r="O376" s="149"/>
      <c r="P376" s="149"/>
      <c r="Q376" s="149"/>
      <c r="R376" s="149"/>
      <c r="W376" s="148" t="s">
        <v>118</v>
      </c>
      <c r="X376" s="148"/>
      <c r="Y376" s="148"/>
      <c r="Z376" s="148"/>
      <c r="AA376" s="148"/>
      <c r="AB376" s="148"/>
      <c r="AC376" s="148"/>
      <c r="AD376" s="148"/>
      <c r="AE376" s="148"/>
      <c r="AF376" s="148"/>
      <c r="AG376" s="148"/>
      <c r="AH376" s="148"/>
      <c r="AI376" s="148"/>
      <c r="AJ376" s="148"/>
      <c r="AK376" s="148"/>
      <c r="AL376" s="148"/>
      <c r="AM376" s="148"/>
      <c r="AN376" s="148"/>
      <c r="AO376" s="148"/>
      <c r="AP376" s="148"/>
      <c r="AQ376" s="148"/>
      <c r="AR376" s="148"/>
      <c r="AS376" s="148"/>
      <c r="AT376" s="148"/>
      <c r="AU376" s="148"/>
      <c r="AV376" s="148"/>
      <c r="AW376" s="148"/>
      <c r="AX376" s="148"/>
      <c r="AY376" s="148"/>
      <c r="AZ376" s="148"/>
      <c r="BA376" s="148"/>
      <c r="BB376" s="148"/>
      <c r="BC376" s="148"/>
      <c r="BD376" s="148"/>
      <c r="BE376" s="148"/>
      <c r="BF376" s="148"/>
      <c r="BG376" s="148"/>
      <c r="BH376" s="148"/>
      <c r="BI376" s="148"/>
      <c r="BJ376" s="148"/>
      <c r="BK376" s="148"/>
      <c r="BL376" s="148"/>
      <c r="BM376" s="148"/>
      <c r="BN376" s="148"/>
    </row>
    <row r="377" spans="1:66" ht="20.100000000000001" customHeight="1" x14ac:dyDescent="0.25">
      <c r="A377" s="149"/>
      <c r="B377" s="149"/>
      <c r="C377" s="149"/>
      <c r="D377" s="149"/>
      <c r="E377" s="149"/>
      <c r="F377" s="149"/>
      <c r="G377" s="149" t="s">
        <v>91</v>
      </c>
      <c r="H377" s="149"/>
      <c r="I377" s="149"/>
      <c r="J377" s="149"/>
      <c r="K377" s="149" t="s">
        <v>92</v>
      </c>
      <c r="L377" s="149"/>
      <c r="M377" s="149"/>
      <c r="N377" s="149"/>
      <c r="O377" s="149" t="s">
        <v>82</v>
      </c>
      <c r="P377" s="149"/>
      <c r="Q377" s="149"/>
      <c r="R377" s="149"/>
      <c r="W377" s="148" t="s">
        <v>279</v>
      </c>
      <c r="X377" s="148"/>
      <c r="Y377" s="148"/>
      <c r="Z377" s="148"/>
      <c r="AA377" s="148"/>
      <c r="AB377" s="148"/>
      <c r="AC377" s="148"/>
      <c r="AD377" s="148"/>
      <c r="AE377" s="148"/>
      <c r="AF377" s="148"/>
      <c r="AG377" s="148"/>
      <c r="AH377" s="148"/>
      <c r="AI377" s="148"/>
      <c r="AJ377" s="148"/>
      <c r="AK377" s="148"/>
      <c r="AL377" s="148"/>
      <c r="AM377" s="148"/>
      <c r="AN377" s="148"/>
      <c r="AO377" s="148"/>
      <c r="AP377" s="148"/>
      <c r="AQ377" s="148"/>
      <c r="AR377" s="148"/>
      <c r="AS377" s="148"/>
      <c r="AT377" s="148"/>
      <c r="AU377" s="148"/>
      <c r="AV377" s="148"/>
      <c r="AW377" s="148"/>
      <c r="AX377" s="148"/>
      <c r="AY377" s="148"/>
      <c r="AZ377" s="148"/>
      <c r="BA377" s="148"/>
      <c r="BB377" s="148"/>
      <c r="BC377" s="148"/>
      <c r="BD377" s="148"/>
      <c r="BE377" s="148"/>
      <c r="BF377" s="148"/>
      <c r="BG377" s="148"/>
      <c r="BH377" s="148"/>
      <c r="BI377" s="148"/>
      <c r="BJ377" s="148"/>
      <c r="BK377" s="148"/>
      <c r="BL377" s="148"/>
      <c r="BM377" s="148"/>
      <c r="BN377" s="148"/>
    </row>
    <row r="378" spans="1:66" ht="20.100000000000001" customHeight="1" x14ac:dyDescent="0.25">
      <c r="A378" s="140" t="s">
        <v>89</v>
      </c>
      <c r="B378" s="140"/>
      <c r="C378" s="140"/>
      <c r="D378" s="140"/>
      <c r="E378" s="140"/>
      <c r="F378" s="140"/>
      <c r="G378" s="154" t="s">
        <v>113</v>
      </c>
      <c r="H378" s="154"/>
      <c r="I378" s="154"/>
      <c r="J378" s="154"/>
      <c r="K378" s="154" t="s">
        <v>114</v>
      </c>
      <c r="L378" s="154"/>
      <c r="M378" s="154"/>
      <c r="N378" s="154"/>
      <c r="O378" s="154" t="s">
        <v>115</v>
      </c>
      <c r="P378" s="154"/>
      <c r="Q378" s="154"/>
      <c r="R378" s="154"/>
    </row>
    <row r="379" spans="1:66" ht="20.100000000000001" customHeight="1" x14ac:dyDescent="0.25">
      <c r="A379" s="140"/>
      <c r="B379" s="140"/>
      <c r="C379" s="140"/>
      <c r="D379" s="140"/>
      <c r="E379" s="140"/>
      <c r="F379" s="140"/>
      <c r="G379" s="154"/>
      <c r="H379" s="154"/>
      <c r="I379" s="154"/>
      <c r="J379" s="154"/>
      <c r="K379" s="154"/>
      <c r="L379" s="154"/>
      <c r="M379" s="154"/>
      <c r="N379" s="154"/>
      <c r="O379" s="154"/>
      <c r="P379" s="154"/>
      <c r="Q379" s="154"/>
      <c r="R379" s="154"/>
    </row>
    <row r="382" spans="1:66" ht="20.100000000000001" customHeight="1" x14ac:dyDescent="0.25">
      <c r="A382" s="109" t="s">
        <v>112</v>
      </c>
      <c r="B382" s="109"/>
      <c r="C382" s="109"/>
      <c r="D382" s="109"/>
      <c r="E382" s="109"/>
      <c r="F382" s="109"/>
      <c r="G382" s="109"/>
      <c r="H382" s="109"/>
      <c r="I382" s="109"/>
      <c r="J382" s="109"/>
      <c r="K382" s="109"/>
      <c r="L382" s="109"/>
      <c r="M382" s="109"/>
      <c r="N382" s="109"/>
      <c r="O382" s="109"/>
      <c r="P382" s="109"/>
      <c r="Q382" s="109"/>
      <c r="R382" s="109"/>
    </row>
    <row r="383" spans="1:66" ht="20.100000000000001" customHeight="1" x14ac:dyDescent="0.25">
      <c r="V383" s="95"/>
    </row>
    <row r="384" spans="1:66" ht="20.100000000000001" customHeight="1" x14ac:dyDescent="0.25">
      <c r="A384" s="111" t="s">
        <v>73</v>
      </c>
      <c r="B384" s="111"/>
      <c r="C384" s="111"/>
      <c r="D384" s="111"/>
      <c r="E384" s="111"/>
      <c r="F384" s="111"/>
      <c r="G384" s="111"/>
      <c r="H384" s="111"/>
      <c r="I384" s="111"/>
      <c r="J384" s="111"/>
      <c r="K384" s="111"/>
      <c r="L384" s="111"/>
      <c r="M384" s="157">
        <v>320</v>
      </c>
      <c r="N384" s="157"/>
      <c r="O384" s="157"/>
      <c r="P384" s="157"/>
      <c r="Q384" s="157"/>
      <c r="R384" s="157"/>
      <c r="V384" s="95"/>
    </row>
    <row r="385" spans="1:37" ht="20.100000000000001" customHeight="1" x14ac:dyDescent="0.25">
      <c r="A385" s="111" t="s">
        <v>74</v>
      </c>
      <c r="B385" s="111"/>
      <c r="C385" s="111"/>
      <c r="D385" s="111"/>
      <c r="E385" s="111"/>
      <c r="F385" s="111"/>
      <c r="G385" s="111"/>
      <c r="H385" s="111"/>
      <c r="I385" s="111"/>
      <c r="J385" s="111"/>
      <c r="K385" s="111"/>
      <c r="L385" s="111"/>
      <c r="M385" s="112">
        <f>E356</f>
        <v>505.50378884180799</v>
      </c>
      <c r="N385" s="112"/>
      <c r="O385" s="112"/>
      <c r="P385" s="112"/>
      <c r="Q385" s="112"/>
      <c r="R385" s="112"/>
    </row>
    <row r="386" spans="1:37" ht="20.100000000000001" customHeight="1" x14ac:dyDescent="0.25">
      <c r="A386" s="111" t="s">
        <v>112</v>
      </c>
      <c r="B386" s="111"/>
      <c r="C386" s="111"/>
      <c r="D386" s="111"/>
      <c r="E386" s="111"/>
      <c r="F386" s="111"/>
      <c r="G386" s="111"/>
      <c r="H386" s="111"/>
      <c r="I386" s="111"/>
      <c r="J386" s="111"/>
      <c r="K386" s="111"/>
      <c r="L386" s="111"/>
      <c r="M386" s="112">
        <f>M384*M385</f>
        <v>161761.21242937856</v>
      </c>
      <c r="N386" s="112"/>
      <c r="O386" s="112"/>
      <c r="P386" s="112"/>
      <c r="Q386" s="112"/>
      <c r="R386" s="112"/>
      <c r="AA386" s="96"/>
    </row>
    <row r="387" spans="1:37" ht="20.100000000000001" customHeight="1" x14ac:dyDescent="0.25">
      <c r="AA387" s="96"/>
    </row>
    <row r="388" spans="1:37" s="68" customFormat="1" ht="20.100000000000001" customHeight="1" x14ac:dyDescent="0.25">
      <c r="S388" s="94"/>
      <c r="T388" s="94"/>
      <c r="U388" s="94"/>
      <c r="V388" s="97"/>
      <c r="W388" s="98"/>
      <c r="X388" s="98"/>
      <c r="Y388" s="98"/>
      <c r="Z388" s="98"/>
      <c r="AA388" s="98"/>
      <c r="AB388" s="98"/>
      <c r="AC388" s="98"/>
      <c r="AD388" s="98"/>
      <c r="AE388" s="98"/>
      <c r="AF388" s="98"/>
      <c r="AG388" s="98"/>
      <c r="AH388" s="98"/>
      <c r="AI388" s="98"/>
      <c r="AJ388" s="98"/>
      <c r="AK388" s="98"/>
    </row>
    <row r="389" spans="1:37" s="68" customFormat="1" ht="20.100000000000001" customHeight="1" x14ac:dyDescent="0.25">
      <c r="A389" s="176" t="s">
        <v>76</v>
      </c>
      <c r="B389" s="176"/>
      <c r="C389" s="176"/>
      <c r="D389" s="176"/>
      <c r="E389" s="176"/>
      <c r="F389" s="176"/>
      <c r="G389" s="176"/>
      <c r="H389" s="176"/>
      <c r="I389" s="176"/>
      <c r="J389" s="176"/>
      <c r="K389" s="176"/>
      <c r="L389" s="177"/>
      <c r="M389" s="177"/>
      <c r="N389" s="177"/>
      <c r="O389" s="177"/>
      <c r="P389" s="177"/>
      <c r="Q389" s="177"/>
      <c r="R389" s="177"/>
      <c r="S389" s="94"/>
      <c r="T389" s="94"/>
      <c r="U389" s="94"/>
      <c r="V389" s="97"/>
      <c r="W389" s="98"/>
      <c r="X389" s="98"/>
      <c r="Y389" s="98"/>
      <c r="Z389" s="98"/>
      <c r="AA389" s="98"/>
      <c r="AB389" s="98"/>
      <c r="AC389" s="98"/>
      <c r="AD389" s="98"/>
      <c r="AE389" s="98"/>
      <c r="AF389" s="98"/>
      <c r="AG389" s="98"/>
      <c r="AH389" s="98"/>
      <c r="AI389" s="98"/>
      <c r="AJ389" s="98"/>
      <c r="AK389" s="98"/>
    </row>
    <row r="390" spans="1:37" s="68" customFormat="1" ht="20.100000000000001" customHeight="1" x14ac:dyDescent="0.25">
      <c r="A390" s="170" t="s">
        <v>77</v>
      </c>
      <c r="B390" s="170"/>
      <c r="C390" s="170"/>
      <c r="D390" s="170"/>
      <c r="E390" s="170"/>
      <c r="F390" s="170"/>
      <c r="G390" s="170"/>
      <c r="H390" s="170"/>
      <c r="I390" s="170"/>
      <c r="J390" s="170"/>
      <c r="K390" s="170"/>
      <c r="L390" s="169">
        <v>3</v>
      </c>
      <c r="M390" s="169"/>
      <c r="N390" s="169"/>
      <c r="O390" s="169"/>
      <c r="P390" s="169"/>
      <c r="Q390" s="169"/>
      <c r="R390" s="169"/>
      <c r="S390" s="164" t="str">
        <f>IF(L391&gt;0.01,"Reduzir o número de casas decimais","")</f>
        <v/>
      </c>
      <c r="T390" s="164"/>
      <c r="U390" s="94"/>
      <c r="V390" s="97"/>
      <c r="W390" s="98"/>
      <c r="X390" s="98"/>
      <c r="Y390" s="98"/>
      <c r="Z390" s="98"/>
      <c r="AA390" s="98"/>
      <c r="AB390" s="98"/>
      <c r="AC390" s="98"/>
      <c r="AD390" s="98"/>
      <c r="AE390" s="98"/>
      <c r="AF390" s="98"/>
      <c r="AG390" s="98"/>
      <c r="AH390" s="98"/>
      <c r="AI390" s="98"/>
      <c r="AJ390" s="98"/>
      <c r="AK390" s="98"/>
    </row>
    <row r="391" spans="1:37" s="68" customFormat="1" ht="20.100000000000001" customHeight="1" x14ac:dyDescent="0.25">
      <c r="A391" s="165" t="s">
        <v>78</v>
      </c>
      <c r="B391" s="165"/>
      <c r="C391" s="165"/>
      <c r="D391" s="165"/>
      <c r="E391" s="165"/>
      <c r="F391" s="165"/>
      <c r="G391" s="165"/>
      <c r="H391" s="165"/>
      <c r="I391" s="165"/>
      <c r="J391" s="165"/>
      <c r="K391" s="165"/>
      <c r="L391" s="166">
        <f>L392/M386</f>
        <v>1.4761732249360423E-3</v>
      </c>
      <c r="M391" s="166"/>
      <c r="N391" s="166"/>
      <c r="O391" s="166"/>
      <c r="P391" s="166"/>
      <c r="Q391" s="166"/>
      <c r="R391" s="166"/>
      <c r="S391" s="94"/>
      <c r="T391" s="94"/>
      <c r="U391" s="94"/>
      <c r="V391" s="97"/>
      <c r="W391" s="98"/>
      <c r="X391" s="98"/>
      <c r="Y391" s="98"/>
      <c r="Z391" s="98"/>
      <c r="AA391" s="98"/>
      <c r="AB391" s="98"/>
      <c r="AC391" s="98"/>
      <c r="AD391" s="98"/>
      <c r="AE391" s="98"/>
      <c r="AF391" s="98"/>
      <c r="AG391" s="98"/>
      <c r="AH391" s="98"/>
      <c r="AI391" s="98"/>
      <c r="AJ391" s="98"/>
      <c r="AK391" s="98"/>
    </row>
    <row r="392" spans="1:37" s="68" customFormat="1" ht="20.100000000000001" customHeight="1" x14ac:dyDescent="0.25">
      <c r="A392" s="165" t="s">
        <v>79</v>
      </c>
      <c r="B392" s="165"/>
      <c r="C392" s="165"/>
      <c r="D392" s="165"/>
      <c r="E392" s="165"/>
      <c r="F392" s="165"/>
      <c r="G392" s="165"/>
      <c r="H392" s="165"/>
      <c r="I392" s="165"/>
      <c r="J392" s="165"/>
      <c r="K392" s="165"/>
      <c r="L392" s="122">
        <f>L394-M386</f>
        <v>238.78757062143995</v>
      </c>
      <c r="M392" s="122"/>
      <c r="N392" s="122"/>
      <c r="O392" s="122"/>
      <c r="P392" s="122"/>
      <c r="Q392" s="122"/>
      <c r="R392" s="122"/>
      <c r="S392" s="94"/>
      <c r="T392" s="94"/>
      <c r="U392" s="94"/>
      <c r="V392" s="97"/>
      <c r="W392" s="98"/>
      <c r="X392" s="98"/>
      <c r="Y392" s="98"/>
      <c r="Z392" s="98"/>
      <c r="AA392" s="98"/>
      <c r="AB392" s="98"/>
      <c r="AC392" s="98"/>
      <c r="AD392" s="98"/>
      <c r="AE392" s="98"/>
      <c r="AF392" s="98"/>
      <c r="AG392" s="98"/>
      <c r="AH392" s="98"/>
      <c r="AI392" s="98"/>
      <c r="AJ392" s="98"/>
      <c r="AK392" s="98"/>
    </row>
    <row r="393" spans="1:37" s="68" customFormat="1" ht="20.100000000000001" customHeight="1" x14ac:dyDescent="0.25">
      <c r="S393" s="94"/>
      <c r="T393" s="94"/>
      <c r="U393" s="94"/>
      <c r="V393" s="97"/>
      <c r="W393" s="98"/>
      <c r="X393" s="98"/>
      <c r="Y393" s="98"/>
      <c r="Z393" s="98"/>
      <c r="AA393" s="98"/>
      <c r="AB393" s="98"/>
      <c r="AC393" s="98"/>
      <c r="AD393" s="98"/>
      <c r="AE393" s="98"/>
      <c r="AF393" s="98"/>
      <c r="AG393" s="98"/>
      <c r="AH393" s="98"/>
      <c r="AI393" s="98"/>
      <c r="AJ393" s="98"/>
      <c r="AK393" s="98"/>
    </row>
    <row r="394" spans="1:37" s="68" customFormat="1" ht="20.100000000000001" customHeight="1" x14ac:dyDescent="0.25">
      <c r="A394" s="167" t="s">
        <v>75</v>
      </c>
      <c r="B394" s="167"/>
      <c r="C394" s="167"/>
      <c r="D394" s="167"/>
      <c r="E394" s="167"/>
      <c r="F394" s="167"/>
      <c r="G394" s="167"/>
      <c r="H394" s="167"/>
      <c r="I394" s="167"/>
      <c r="J394" s="167"/>
      <c r="K394" s="167"/>
      <c r="L394" s="168">
        <f>ROUNDUP(M386,-L390)</f>
        <v>162000</v>
      </c>
      <c r="M394" s="168"/>
      <c r="N394" s="168"/>
      <c r="O394" s="168"/>
      <c r="P394" s="168"/>
      <c r="Q394" s="168"/>
      <c r="R394" s="168"/>
      <c r="S394" s="94"/>
      <c r="T394" s="94"/>
      <c r="U394" s="94"/>
      <c r="V394" s="97"/>
      <c r="W394" s="98"/>
      <c r="X394" s="98"/>
      <c r="Y394" s="98"/>
      <c r="Z394" s="98"/>
      <c r="AA394" s="98"/>
      <c r="AB394" s="98"/>
      <c r="AC394" s="98"/>
      <c r="AD394" s="98"/>
      <c r="AE394" s="98"/>
      <c r="AF394" s="98"/>
      <c r="AG394" s="98"/>
      <c r="AH394" s="98"/>
      <c r="AI394" s="98"/>
      <c r="AJ394" s="98"/>
      <c r="AK394" s="98"/>
    </row>
    <row r="395" spans="1:37" s="68" customFormat="1" ht="20.100000000000001" customHeight="1" x14ac:dyDescent="0.25">
      <c r="S395" s="94"/>
      <c r="T395" s="94"/>
      <c r="U395" s="94"/>
      <c r="V395" s="97"/>
      <c r="W395" s="98"/>
      <c r="X395" s="98"/>
      <c r="Y395" s="98"/>
      <c r="Z395" s="98"/>
      <c r="AA395" s="98"/>
      <c r="AB395" s="98"/>
      <c r="AC395" s="98"/>
      <c r="AD395" s="98"/>
      <c r="AE395" s="98"/>
      <c r="AF395" s="98"/>
      <c r="AG395" s="98"/>
      <c r="AH395" s="98"/>
      <c r="AI395" s="98"/>
      <c r="AJ395" s="98"/>
      <c r="AK395" s="98"/>
    </row>
    <row r="396" spans="1:37" s="68" customFormat="1" ht="20.100000000000001" customHeight="1" x14ac:dyDescent="0.25">
      <c r="S396" s="94"/>
      <c r="T396" s="94"/>
      <c r="U396" s="94"/>
      <c r="V396" s="97"/>
      <c r="W396" s="98"/>
      <c r="X396" s="98"/>
      <c r="Y396" s="98"/>
      <c r="Z396" s="98"/>
      <c r="AA396" s="98"/>
      <c r="AB396" s="98"/>
      <c r="AC396" s="98"/>
      <c r="AD396" s="98"/>
      <c r="AE396" s="98"/>
      <c r="AF396" s="98"/>
      <c r="AG396" s="98"/>
      <c r="AH396" s="98"/>
      <c r="AI396" s="98"/>
      <c r="AJ396" s="98"/>
      <c r="AK396" s="98"/>
    </row>
    <row r="397" spans="1:37" s="68" customFormat="1" ht="20.100000000000001" customHeight="1" x14ac:dyDescent="0.25">
      <c r="A397" s="171"/>
      <c r="B397" s="171"/>
      <c r="C397" s="171"/>
      <c r="D397" s="171"/>
      <c r="E397" s="171"/>
      <c r="F397" s="171"/>
      <c r="G397" s="171"/>
      <c r="H397" s="171"/>
      <c r="I397" s="171"/>
      <c r="J397" s="171"/>
      <c r="K397" s="171"/>
      <c r="L397" s="171"/>
      <c r="M397" s="171"/>
      <c r="N397" s="171"/>
      <c r="O397" s="171"/>
      <c r="P397" s="171"/>
      <c r="Q397" s="171"/>
      <c r="R397" s="171"/>
      <c r="S397" s="94"/>
      <c r="T397" s="94"/>
      <c r="U397" s="94"/>
      <c r="V397" s="97"/>
      <c r="W397" s="98"/>
      <c r="X397" s="98"/>
      <c r="Y397" s="98"/>
      <c r="Z397" s="98"/>
      <c r="AA397" s="98"/>
      <c r="AB397" s="98"/>
      <c r="AC397" s="98"/>
      <c r="AD397" s="98"/>
      <c r="AE397" s="98"/>
      <c r="AF397" s="98"/>
      <c r="AG397" s="98"/>
      <c r="AH397" s="98"/>
      <c r="AI397" s="98"/>
      <c r="AJ397" s="98"/>
      <c r="AK397" s="98"/>
    </row>
    <row r="398" spans="1:37" s="68" customFormat="1" ht="20.100000000000001" customHeight="1" x14ac:dyDescent="0.25">
      <c r="A398" s="171" t="s">
        <v>84</v>
      </c>
      <c r="B398" s="171"/>
      <c r="C398" s="171"/>
      <c r="D398" s="171"/>
      <c r="E398" s="171"/>
      <c r="F398" s="171"/>
      <c r="G398" s="171"/>
      <c r="H398" s="171"/>
      <c r="I398" s="171"/>
      <c r="J398" s="171"/>
      <c r="K398" s="171"/>
      <c r="L398" s="171"/>
      <c r="M398" s="171"/>
      <c r="N398" s="171"/>
      <c r="O398" s="171"/>
      <c r="P398" s="171"/>
      <c r="Q398" s="171"/>
      <c r="R398" s="171"/>
      <c r="S398" s="94"/>
      <c r="T398" s="94"/>
      <c r="U398" s="94"/>
      <c r="V398" s="97"/>
      <c r="W398" s="98"/>
      <c r="X398" s="98"/>
      <c r="Y398" s="98"/>
      <c r="Z398" s="98"/>
      <c r="AA398" s="98"/>
      <c r="AB398" s="98"/>
      <c r="AC398" s="98"/>
      <c r="AD398" s="98"/>
      <c r="AE398" s="98"/>
      <c r="AF398" s="98"/>
      <c r="AG398" s="98"/>
      <c r="AH398" s="98"/>
      <c r="AI398" s="98"/>
      <c r="AJ398" s="98"/>
      <c r="AK398" s="98"/>
    </row>
    <row r="399" spans="1:37" s="68" customFormat="1" ht="20.100000000000001" customHeight="1" x14ac:dyDescent="0.25">
      <c r="A399" s="171" t="s">
        <v>83</v>
      </c>
      <c r="B399" s="171"/>
      <c r="C399" s="171"/>
      <c r="D399" s="171"/>
      <c r="E399" s="171"/>
      <c r="F399" s="171"/>
      <c r="G399" s="171"/>
      <c r="H399" s="171"/>
      <c r="I399" s="171"/>
      <c r="J399" s="171"/>
      <c r="K399" s="171"/>
      <c r="L399" s="171"/>
      <c r="M399" s="171"/>
      <c r="N399" s="171"/>
      <c r="O399" s="171"/>
      <c r="P399" s="171"/>
      <c r="Q399" s="171"/>
      <c r="R399" s="171"/>
      <c r="S399" s="94"/>
      <c r="T399" s="94"/>
      <c r="U399" s="94"/>
      <c r="V399" s="97"/>
      <c r="W399" s="98"/>
      <c r="X399" s="98"/>
      <c r="Y399" s="98"/>
      <c r="Z399" s="98"/>
      <c r="AA399" s="98"/>
      <c r="AB399" s="98"/>
      <c r="AC399" s="98"/>
      <c r="AD399" s="98"/>
      <c r="AE399" s="98"/>
      <c r="AF399" s="98"/>
      <c r="AG399" s="98"/>
      <c r="AH399" s="98"/>
      <c r="AI399" s="98"/>
      <c r="AJ399" s="98"/>
      <c r="AK399" s="98"/>
    </row>
    <row r="400" spans="1:37" s="68" customFormat="1" ht="20.100000000000001" customHeight="1" x14ac:dyDescent="0.25">
      <c r="S400" s="94"/>
      <c r="T400" s="94"/>
      <c r="U400" s="94"/>
      <c r="V400" s="97"/>
      <c r="W400" s="98"/>
      <c r="X400" s="98"/>
      <c r="Y400" s="98"/>
      <c r="Z400" s="98"/>
      <c r="AA400" s="98"/>
      <c r="AB400" s="98"/>
      <c r="AC400" s="98"/>
      <c r="AD400" s="98"/>
      <c r="AE400" s="98"/>
      <c r="AF400" s="98"/>
      <c r="AG400" s="98"/>
      <c r="AH400" s="98"/>
      <c r="AI400" s="98"/>
      <c r="AJ400" s="98"/>
      <c r="AK400" s="98"/>
    </row>
    <row r="401" spans="1:37" s="68" customFormat="1" ht="20.100000000000001" customHeight="1" x14ac:dyDescent="0.25">
      <c r="S401" s="94"/>
      <c r="T401" s="94"/>
      <c r="U401" s="94"/>
      <c r="V401" s="97"/>
      <c r="W401" s="98"/>
      <c r="X401" s="98"/>
      <c r="Y401" s="98"/>
      <c r="Z401" s="98"/>
      <c r="AA401" s="98"/>
      <c r="AB401" s="98"/>
      <c r="AC401" s="98"/>
      <c r="AD401" s="98"/>
      <c r="AE401" s="98"/>
      <c r="AF401" s="98"/>
      <c r="AG401" s="98"/>
      <c r="AH401" s="98"/>
      <c r="AI401" s="98"/>
      <c r="AJ401" s="98"/>
      <c r="AK401" s="98"/>
    </row>
    <row r="402" spans="1:37" s="68" customFormat="1" ht="20.100000000000001" customHeight="1" x14ac:dyDescent="0.25">
      <c r="A402" s="117" t="s">
        <v>80</v>
      </c>
      <c r="B402" s="117"/>
      <c r="C402" s="117"/>
      <c r="D402" s="117"/>
      <c r="E402" s="117"/>
      <c r="F402" s="117"/>
      <c r="G402" s="117"/>
      <c r="H402" s="117"/>
      <c r="I402" s="117"/>
      <c r="J402" s="117"/>
      <c r="K402" s="117"/>
      <c r="L402" s="117"/>
      <c r="M402" s="117"/>
      <c r="N402" s="117"/>
      <c r="O402" s="117"/>
      <c r="P402" s="117"/>
      <c r="Q402" s="117"/>
      <c r="R402" s="117"/>
      <c r="S402" s="94"/>
      <c r="T402" s="94"/>
      <c r="U402" s="94"/>
      <c r="V402" s="97"/>
      <c r="W402" s="98"/>
      <c r="X402" s="98"/>
      <c r="Y402" s="98"/>
      <c r="Z402" s="98"/>
      <c r="AA402" s="98"/>
      <c r="AB402" s="98"/>
      <c r="AC402" s="98"/>
      <c r="AD402" s="98"/>
      <c r="AE402" s="98"/>
      <c r="AF402" s="98"/>
      <c r="AG402" s="98"/>
      <c r="AH402" s="98"/>
      <c r="AI402" s="98"/>
      <c r="AJ402" s="98"/>
      <c r="AK402" s="98"/>
    </row>
    <row r="403" spans="1:37" s="68" customFormat="1" ht="20.100000000000001" customHeight="1" x14ac:dyDescent="0.25">
      <c r="A403" s="117" t="s">
        <v>409</v>
      </c>
      <c r="B403" s="117"/>
      <c r="C403" s="117"/>
      <c r="D403" s="117"/>
      <c r="E403" s="117"/>
      <c r="F403" s="117"/>
      <c r="G403" s="117"/>
      <c r="H403" s="117"/>
      <c r="I403" s="117"/>
      <c r="J403" s="117"/>
      <c r="K403" s="117"/>
      <c r="L403" s="117"/>
      <c r="M403" s="117"/>
      <c r="N403" s="117"/>
      <c r="O403" s="117"/>
      <c r="P403" s="117"/>
      <c r="Q403" s="117"/>
      <c r="R403" s="117"/>
      <c r="S403" s="94"/>
      <c r="T403" s="94"/>
      <c r="U403" s="94"/>
      <c r="V403" s="97"/>
      <c r="W403" s="98"/>
      <c r="X403" s="98"/>
      <c r="Y403" s="98"/>
      <c r="Z403" s="98"/>
      <c r="AA403" s="98"/>
      <c r="AB403" s="98"/>
      <c r="AC403" s="98"/>
      <c r="AD403" s="98"/>
      <c r="AE403" s="98"/>
      <c r="AF403" s="98"/>
      <c r="AG403" s="98"/>
      <c r="AH403" s="98"/>
      <c r="AI403" s="98"/>
      <c r="AJ403" s="98"/>
      <c r="AK403" s="98"/>
    </row>
    <row r="404" spans="1:37" s="68" customFormat="1" ht="20.100000000000001" customHeight="1" x14ac:dyDescent="0.25">
      <c r="A404" s="117" t="s">
        <v>120</v>
      </c>
      <c r="B404" s="117"/>
      <c r="C404" s="117"/>
      <c r="D404" s="117"/>
      <c r="E404" s="117"/>
      <c r="F404" s="117"/>
      <c r="G404" s="117"/>
      <c r="H404" s="117"/>
      <c r="I404" s="117"/>
      <c r="J404" s="117"/>
      <c r="K404" s="117"/>
      <c r="L404" s="117"/>
      <c r="M404" s="117"/>
      <c r="N404" s="117"/>
      <c r="O404" s="117"/>
      <c r="P404" s="117"/>
      <c r="Q404" s="117"/>
      <c r="R404" s="117"/>
      <c r="S404" s="94"/>
      <c r="T404" s="94"/>
      <c r="U404" s="94"/>
      <c r="V404" s="97"/>
      <c r="W404" s="98"/>
      <c r="X404" s="98"/>
      <c r="Y404" s="98"/>
      <c r="Z404" s="98"/>
      <c r="AA404" s="98"/>
      <c r="AB404" s="98"/>
      <c r="AC404" s="98"/>
      <c r="AD404" s="98"/>
      <c r="AE404" s="98"/>
      <c r="AF404" s="98"/>
      <c r="AG404" s="98"/>
      <c r="AH404" s="98"/>
      <c r="AI404" s="98"/>
      <c r="AJ404" s="98"/>
      <c r="AK404" s="98"/>
    </row>
    <row r="405" spans="1:37" ht="20.100000000000001" customHeight="1" x14ac:dyDescent="0.25">
      <c r="A405" s="117" t="s">
        <v>266</v>
      </c>
      <c r="B405" s="117"/>
      <c r="C405" s="117"/>
      <c r="D405" s="117"/>
      <c r="E405" s="117"/>
      <c r="F405" s="117"/>
      <c r="G405" s="117"/>
      <c r="H405" s="117"/>
      <c r="I405" s="117"/>
      <c r="J405" s="117"/>
      <c r="K405" s="117"/>
      <c r="L405" s="117"/>
      <c r="M405" s="117"/>
      <c r="N405" s="117"/>
      <c r="O405" s="117"/>
      <c r="P405" s="117"/>
      <c r="Q405" s="117"/>
      <c r="R405" s="117"/>
    </row>
    <row r="406" spans="1:37" ht="20.100000000000001" customHeight="1" x14ac:dyDescent="0.25">
      <c r="A406" s="117" t="s">
        <v>267</v>
      </c>
      <c r="B406" s="117"/>
      <c r="C406" s="117"/>
      <c r="D406" s="117"/>
      <c r="E406" s="117"/>
      <c r="F406" s="117"/>
      <c r="G406" s="117"/>
      <c r="H406" s="117"/>
      <c r="I406" s="117"/>
      <c r="J406" s="117"/>
      <c r="K406" s="117"/>
      <c r="L406" s="117"/>
      <c r="M406" s="117"/>
      <c r="N406" s="117"/>
      <c r="O406" s="117"/>
      <c r="P406" s="117"/>
      <c r="Q406" s="117"/>
      <c r="R406" s="117"/>
    </row>
    <row r="407" spans="1:37" ht="20.100000000000001" customHeight="1" x14ac:dyDescent="0.25">
      <c r="A407" s="117" t="s">
        <v>268</v>
      </c>
      <c r="B407" s="117"/>
      <c r="C407" s="117"/>
      <c r="D407" s="117"/>
      <c r="E407" s="117"/>
      <c r="F407" s="117"/>
      <c r="G407" s="117"/>
      <c r="H407" s="117"/>
      <c r="I407" s="117"/>
      <c r="J407" s="117"/>
      <c r="K407" s="117"/>
      <c r="L407" s="117"/>
      <c r="M407" s="117"/>
      <c r="N407" s="117"/>
      <c r="O407" s="117"/>
      <c r="P407" s="117"/>
      <c r="Q407" s="117"/>
      <c r="R407" s="117"/>
    </row>
    <row r="408" spans="1:37" ht="20.100000000000001" customHeight="1" x14ac:dyDescent="0.25">
      <c r="A408" s="117" t="s">
        <v>269</v>
      </c>
      <c r="B408" s="117"/>
      <c r="C408" s="117"/>
      <c r="D408" s="117"/>
      <c r="E408" s="117"/>
      <c r="F408" s="117"/>
      <c r="G408" s="117"/>
      <c r="H408" s="117"/>
      <c r="I408" s="117"/>
      <c r="J408" s="117"/>
      <c r="K408" s="117"/>
      <c r="L408" s="117"/>
      <c r="M408" s="117"/>
      <c r="N408" s="117"/>
      <c r="O408" s="117"/>
      <c r="P408" s="117"/>
      <c r="Q408" s="117"/>
      <c r="R408" s="117"/>
    </row>
    <row r="409" spans="1:37" ht="20.100000000000001" customHeight="1" x14ac:dyDescent="0.25">
      <c r="A409" s="117" t="s">
        <v>270</v>
      </c>
      <c r="B409" s="117"/>
      <c r="C409" s="117"/>
      <c r="D409" s="117"/>
      <c r="E409" s="117"/>
      <c r="F409" s="117"/>
      <c r="G409" s="117"/>
      <c r="H409" s="117"/>
      <c r="I409" s="117"/>
      <c r="J409" s="117"/>
      <c r="K409" s="117"/>
      <c r="L409" s="117"/>
      <c r="M409" s="117"/>
      <c r="N409" s="117"/>
      <c r="O409" s="117"/>
      <c r="P409" s="117"/>
      <c r="Q409" s="117"/>
      <c r="R409" s="117"/>
    </row>
    <row r="410" spans="1:37" ht="20.100000000000001" customHeight="1" x14ac:dyDescent="0.25">
      <c r="A410" s="117" t="s">
        <v>121</v>
      </c>
      <c r="B410" s="117"/>
      <c r="C410" s="117"/>
      <c r="D410" s="117"/>
      <c r="E410" s="117"/>
      <c r="F410" s="117"/>
      <c r="G410" s="117"/>
      <c r="H410" s="117"/>
      <c r="I410" s="117"/>
      <c r="J410" s="117"/>
      <c r="K410" s="117"/>
      <c r="L410" s="117"/>
      <c r="M410" s="117"/>
      <c r="N410" s="117"/>
      <c r="O410" s="117"/>
      <c r="P410" s="117"/>
      <c r="Q410" s="117"/>
      <c r="R410" s="117"/>
    </row>
    <row r="411" spans="1:37" ht="20.100000000000001" customHeight="1" x14ac:dyDescent="0.25">
      <c r="A411" s="117" t="s">
        <v>271</v>
      </c>
      <c r="B411" s="117"/>
      <c r="C411" s="117"/>
      <c r="D411" s="117"/>
      <c r="E411" s="117"/>
      <c r="F411" s="117"/>
      <c r="G411" s="117"/>
      <c r="H411" s="117"/>
      <c r="I411" s="117"/>
      <c r="J411" s="117"/>
      <c r="K411" s="117"/>
      <c r="L411" s="117"/>
      <c r="M411" s="117"/>
      <c r="N411" s="117"/>
      <c r="O411" s="117"/>
      <c r="P411" s="117"/>
      <c r="Q411" s="117"/>
      <c r="R411" s="117"/>
    </row>
    <row r="412" spans="1:37" ht="20.100000000000001" customHeight="1" x14ac:dyDescent="0.25">
      <c r="A412" s="117"/>
      <c r="B412" s="117"/>
      <c r="C412" s="117"/>
      <c r="D412" s="117"/>
      <c r="E412" s="117"/>
      <c r="F412" s="117"/>
      <c r="G412" s="117"/>
      <c r="H412" s="117"/>
      <c r="I412" s="117"/>
      <c r="J412" s="117"/>
      <c r="K412" s="117"/>
      <c r="L412" s="117"/>
      <c r="M412" s="117"/>
      <c r="N412" s="117"/>
      <c r="O412" s="117"/>
      <c r="P412" s="117"/>
      <c r="Q412" s="117"/>
      <c r="R412" s="117"/>
    </row>
    <row r="413" spans="1:37" ht="20.100000000000001" customHeight="1" x14ac:dyDescent="0.25">
      <c r="A413" s="117" t="s">
        <v>272</v>
      </c>
      <c r="B413" s="117"/>
      <c r="C413" s="117"/>
      <c r="D413" s="117"/>
      <c r="E413" s="117"/>
      <c r="F413" s="117"/>
      <c r="G413" s="117"/>
      <c r="H413" s="117"/>
      <c r="I413" s="117"/>
      <c r="J413" s="117"/>
      <c r="K413" s="117"/>
      <c r="L413" s="117"/>
      <c r="M413" s="117"/>
      <c r="N413" s="117"/>
      <c r="O413" s="117"/>
      <c r="P413" s="117"/>
      <c r="Q413" s="117"/>
      <c r="R413" s="117"/>
    </row>
    <row r="414" spans="1:37" ht="20.100000000000001" customHeight="1" x14ac:dyDescent="0.25">
      <c r="A414" s="117"/>
      <c r="B414" s="117"/>
      <c r="C414" s="117"/>
      <c r="D414" s="117"/>
      <c r="E414" s="117"/>
      <c r="F414" s="117"/>
      <c r="G414" s="117"/>
      <c r="H414" s="117"/>
      <c r="I414" s="117"/>
      <c r="J414" s="117"/>
      <c r="K414" s="117"/>
      <c r="L414" s="117"/>
      <c r="M414" s="117"/>
      <c r="N414" s="117"/>
      <c r="O414" s="117"/>
      <c r="P414" s="117"/>
      <c r="Q414" s="117"/>
      <c r="R414" s="117"/>
    </row>
    <row r="415" spans="1:37" ht="20.100000000000001" customHeight="1" x14ac:dyDescent="0.25">
      <c r="A415" s="117" t="s">
        <v>410</v>
      </c>
      <c r="B415" s="117"/>
      <c r="C415" s="117"/>
      <c r="D415" s="117"/>
      <c r="E415" s="117"/>
      <c r="F415" s="117"/>
      <c r="G415" s="117"/>
      <c r="H415" s="117"/>
      <c r="I415" s="117"/>
      <c r="J415" s="117"/>
      <c r="K415" s="117"/>
      <c r="L415" s="117"/>
      <c r="M415" s="117"/>
      <c r="N415" s="117"/>
      <c r="O415" s="117"/>
      <c r="P415" s="117"/>
      <c r="Q415" s="117"/>
      <c r="R415" s="117"/>
    </row>
    <row r="416" spans="1:37" ht="20.100000000000001" customHeight="1" x14ac:dyDescent="0.25">
      <c r="A416" s="117"/>
      <c r="B416" s="117"/>
      <c r="C416" s="117"/>
      <c r="D416" s="117"/>
      <c r="E416" s="117"/>
      <c r="F416" s="117"/>
      <c r="G416" s="117"/>
      <c r="H416" s="117"/>
      <c r="I416" s="117"/>
      <c r="J416" s="117"/>
      <c r="K416" s="117"/>
      <c r="L416" s="117"/>
      <c r="M416" s="117"/>
      <c r="N416" s="117"/>
      <c r="O416" s="117"/>
      <c r="P416" s="117"/>
      <c r="Q416" s="117"/>
      <c r="R416" s="117"/>
    </row>
    <row r="417" spans="1:18" ht="20.100000000000001" customHeight="1" x14ac:dyDescent="0.25">
      <c r="A417" s="117" t="s">
        <v>273</v>
      </c>
      <c r="B417" s="117"/>
      <c r="C417" s="117"/>
      <c r="D417" s="117"/>
      <c r="E417" s="117"/>
      <c r="F417" s="117"/>
      <c r="G417" s="117"/>
      <c r="H417" s="117"/>
      <c r="I417" s="117"/>
      <c r="J417" s="117"/>
      <c r="K417" s="117"/>
      <c r="L417" s="117"/>
      <c r="M417" s="117"/>
      <c r="N417" s="117"/>
      <c r="O417" s="117"/>
      <c r="P417" s="117"/>
      <c r="Q417" s="117"/>
      <c r="R417" s="117"/>
    </row>
    <row r="418" spans="1:18" ht="20.100000000000001" customHeight="1" x14ac:dyDescent="0.25">
      <c r="A418" s="117"/>
      <c r="B418" s="117"/>
      <c r="C418" s="117"/>
      <c r="D418" s="117"/>
      <c r="E418" s="117"/>
      <c r="F418" s="117"/>
      <c r="G418" s="117"/>
      <c r="H418" s="117"/>
      <c r="I418" s="117"/>
      <c r="J418" s="117"/>
      <c r="K418" s="117"/>
      <c r="L418" s="117"/>
      <c r="M418" s="117"/>
      <c r="N418" s="117"/>
      <c r="O418" s="117"/>
      <c r="P418" s="117"/>
      <c r="Q418" s="117"/>
      <c r="R418" s="117"/>
    </row>
    <row r="419" spans="1:18" ht="20.100000000000001" customHeight="1" x14ac:dyDescent="0.25">
      <c r="A419" s="117" t="s">
        <v>274</v>
      </c>
      <c r="B419" s="117"/>
      <c r="C419" s="117"/>
      <c r="D419" s="117"/>
      <c r="E419" s="117"/>
      <c r="F419" s="117"/>
      <c r="G419" s="117"/>
      <c r="H419" s="117"/>
      <c r="I419" s="117"/>
      <c r="J419" s="117"/>
      <c r="K419" s="117"/>
      <c r="L419" s="117"/>
      <c r="M419" s="117"/>
      <c r="N419" s="117"/>
      <c r="O419" s="117"/>
      <c r="P419" s="117"/>
      <c r="Q419" s="117"/>
      <c r="R419" s="117"/>
    </row>
    <row r="420" spans="1:18" ht="20.100000000000001" customHeight="1" x14ac:dyDescent="0.25">
      <c r="A420" s="117" t="s">
        <v>275</v>
      </c>
      <c r="B420" s="117"/>
      <c r="C420" s="117"/>
      <c r="D420" s="117"/>
      <c r="E420" s="117"/>
      <c r="F420" s="117"/>
      <c r="G420" s="117"/>
      <c r="H420" s="117"/>
      <c r="I420" s="117"/>
      <c r="J420" s="117"/>
      <c r="K420" s="117"/>
      <c r="L420" s="117"/>
      <c r="M420" s="117"/>
      <c r="N420" s="117"/>
      <c r="O420" s="117"/>
      <c r="P420" s="117"/>
      <c r="Q420" s="117"/>
      <c r="R420" s="117"/>
    </row>
    <row r="421" spans="1:18" ht="20.100000000000001" customHeight="1" x14ac:dyDescent="0.25">
      <c r="A421" s="117" t="s">
        <v>276</v>
      </c>
      <c r="B421" s="117"/>
      <c r="C421" s="117"/>
      <c r="D421" s="117"/>
      <c r="E421" s="117"/>
      <c r="F421" s="117"/>
      <c r="G421" s="117"/>
      <c r="H421" s="117"/>
      <c r="I421" s="117"/>
      <c r="J421" s="117"/>
      <c r="K421" s="117"/>
      <c r="L421" s="117"/>
      <c r="M421" s="117"/>
      <c r="N421" s="117"/>
      <c r="O421" s="117"/>
      <c r="P421" s="117"/>
      <c r="Q421" s="117"/>
      <c r="R421" s="117"/>
    </row>
  </sheetData>
  <sheetProtection formatCells="0"/>
  <mergeCells count="570">
    <mergeCell ref="L238:O238"/>
    <mergeCell ref="E208:G208"/>
    <mergeCell ref="K208:M208"/>
    <mergeCell ref="N208:R208"/>
    <mergeCell ref="A389:K389"/>
    <mergeCell ref="L389:R389"/>
    <mergeCell ref="P312:R312"/>
    <mergeCell ref="B269:F269"/>
    <mergeCell ref="B270:F270"/>
    <mergeCell ref="B307:F307"/>
    <mergeCell ref="N278:O278"/>
    <mergeCell ref="P278:R278"/>
    <mergeCell ref="L307:P307"/>
    <mergeCell ref="Q307:R307"/>
    <mergeCell ref="P309:R309"/>
    <mergeCell ref="L310:O310"/>
    <mergeCell ref="P310:R310"/>
    <mergeCell ref="L271:O271"/>
    <mergeCell ref="B309:F309"/>
    <mergeCell ref="B310:F310"/>
    <mergeCell ref="B311:F311"/>
    <mergeCell ref="B312:F312"/>
    <mergeCell ref="Q304:R304"/>
    <mergeCell ref="B305:F305"/>
    <mergeCell ref="E206:G206"/>
    <mergeCell ref="H206:J206"/>
    <mergeCell ref="K206:M206"/>
    <mergeCell ref="N206:R206"/>
    <mergeCell ref="E207:G207"/>
    <mergeCell ref="H207:J207"/>
    <mergeCell ref="K207:M207"/>
    <mergeCell ref="N207:R207"/>
    <mergeCell ref="B238:F238"/>
    <mergeCell ref="L210:O210"/>
    <mergeCell ref="P210:R210"/>
    <mergeCell ref="L211:O211"/>
    <mergeCell ref="P211:R211"/>
    <mergeCell ref="L212:O212"/>
    <mergeCell ref="P212:R212"/>
    <mergeCell ref="A231:R231"/>
    <mergeCell ref="B233:F233"/>
    <mergeCell ref="L233:P233"/>
    <mergeCell ref="L235:O235"/>
    <mergeCell ref="L236:O236"/>
    <mergeCell ref="P236:R236"/>
    <mergeCell ref="B236:F236"/>
    <mergeCell ref="B237:F237"/>
    <mergeCell ref="L237:O237"/>
    <mergeCell ref="B206:D206"/>
    <mergeCell ref="B207:D207"/>
    <mergeCell ref="P170:R170"/>
    <mergeCell ref="P171:R171"/>
    <mergeCell ref="P172:R172"/>
    <mergeCell ref="P173:R173"/>
    <mergeCell ref="P174:R174"/>
    <mergeCell ref="P175:R175"/>
    <mergeCell ref="P176:R176"/>
    <mergeCell ref="E201:G201"/>
    <mergeCell ref="H201:J201"/>
    <mergeCell ref="K201:M201"/>
    <mergeCell ref="N201:R201"/>
    <mergeCell ref="E202:G202"/>
    <mergeCell ref="H202:J202"/>
    <mergeCell ref="K202:M202"/>
    <mergeCell ref="N202:R202"/>
    <mergeCell ref="E203:G203"/>
    <mergeCell ref="H203:J203"/>
    <mergeCell ref="K203:M203"/>
    <mergeCell ref="N203:R203"/>
    <mergeCell ref="E204:G204"/>
    <mergeCell ref="H204:J204"/>
    <mergeCell ref="K204:M204"/>
    <mergeCell ref="E28:G28"/>
    <mergeCell ref="H40:I40"/>
    <mergeCell ref="H41:I41"/>
    <mergeCell ref="H42:I42"/>
    <mergeCell ref="H43:I43"/>
    <mergeCell ref="H44:I44"/>
    <mergeCell ref="H45:I45"/>
    <mergeCell ref="B55:D55"/>
    <mergeCell ref="J55:K55"/>
    <mergeCell ref="B28:D28"/>
    <mergeCell ref="K29:M29"/>
    <mergeCell ref="J41:N41"/>
    <mergeCell ref="J45:N45"/>
    <mergeCell ref="A41:G41"/>
    <mergeCell ref="A42:G42"/>
    <mergeCell ref="B54:D54"/>
    <mergeCell ref="J54:K54"/>
    <mergeCell ref="L54:M54"/>
    <mergeCell ref="N54:O54"/>
    <mergeCell ref="O45:R45"/>
    <mergeCell ref="K27:M27"/>
    <mergeCell ref="N27:O27"/>
    <mergeCell ref="P27:R27"/>
    <mergeCell ref="P58:R58"/>
    <mergeCell ref="J59:K59"/>
    <mergeCell ref="L59:M59"/>
    <mergeCell ref="N59:O59"/>
    <mergeCell ref="P59:R59"/>
    <mergeCell ref="J60:K60"/>
    <mergeCell ref="L60:M60"/>
    <mergeCell ref="N60:O60"/>
    <mergeCell ref="P60:R60"/>
    <mergeCell ref="P57:R57"/>
    <mergeCell ref="L55:M55"/>
    <mergeCell ref="N55:O55"/>
    <mergeCell ref="P55:R55"/>
    <mergeCell ref="N29:O29"/>
    <mergeCell ref="L32:O32"/>
    <mergeCell ref="L33:O33"/>
    <mergeCell ref="P29:R29"/>
    <mergeCell ref="P31:R31"/>
    <mergeCell ref="P32:R32"/>
    <mergeCell ref="P33:R33"/>
    <mergeCell ref="J40:N40"/>
    <mergeCell ref="O40:R40"/>
    <mergeCell ref="A409:R409"/>
    <mergeCell ref="A399:R399"/>
    <mergeCell ref="A397:R397"/>
    <mergeCell ref="A402:R402"/>
    <mergeCell ref="A403:R403"/>
    <mergeCell ref="A398:R398"/>
    <mergeCell ref="A382:R382"/>
    <mergeCell ref="B313:F313"/>
    <mergeCell ref="B314:F314"/>
    <mergeCell ref="B315:F315"/>
    <mergeCell ref="L315:O315"/>
    <mergeCell ref="P315:R315"/>
    <mergeCell ref="L317:M317"/>
    <mergeCell ref="P317:R317"/>
    <mergeCell ref="L318:O318"/>
    <mergeCell ref="L321:O321"/>
    <mergeCell ref="B57:D57"/>
    <mergeCell ref="P61:R61"/>
    <mergeCell ref="J62:K62"/>
    <mergeCell ref="L62:M62"/>
    <mergeCell ref="N62:O62"/>
    <mergeCell ref="P62:R62"/>
    <mergeCell ref="A372:R373"/>
    <mergeCell ref="A410:R410"/>
    <mergeCell ref="A420:R420"/>
    <mergeCell ref="A421:R421"/>
    <mergeCell ref="A404:R404"/>
    <mergeCell ref="A408:R408"/>
    <mergeCell ref="A411:R412"/>
    <mergeCell ref="A413:R414"/>
    <mergeCell ref="A415:R416"/>
    <mergeCell ref="A417:R418"/>
    <mergeCell ref="A419:R419"/>
    <mergeCell ref="A407:R407"/>
    <mergeCell ref="A405:R405"/>
    <mergeCell ref="A406:R406"/>
    <mergeCell ref="S390:T390"/>
    <mergeCell ref="A391:K391"/>
    <mergeCell ref="L391:R391"/>
    <mergeCell ref="A394:K394"/>
    <mergeCell ref="L394:R394"/>
    <mergeCell ref="L392:R392"/>
    <mergeCell ref="A392:K392"/>
    <mergeCell ref="L390:R390"/>
    <mergeCell ref="A390:K390"/>
    <mergeCell ref="A374:R375"/>
    <mergeCell ref="G377:J377"/>
    <mergeCell ref="K377:N377"/>
    <mergeCell ref="O377:R377"/>
    <mergeCell ref="A344:F344"/>
    <mergeCell ref="G346:L346"/>
    <mergeCell ref="L313:O313"/>
    <mergeCell ref="L314:O314"/>
    <mergeCell ref="P314:R314"/>
    <mergeCell ref="B316:F316"/>
    <mergeCell ref="G347:L347"/>
    <mergeCell ref="P320:R320"/>
    <mergeCell ref="A348:F348"/>
    <mergeCell ref="A342:F342"/>
    <mergeCell ref="A343:F343"/>
    <mergeCell ref="N317:O317"/>
    <mergeCell ref="E358:H358"/>
    <mergeCell ref="A341:F341"/>
    <mergeCell ref="A352:R352"/>
    <mergeCell ref="P321:R321"/>
    <mergeCell ref="P318:R318"/>
    <mergeCell ref="E366:H366"/>
    <mergeCell ref="A360:D360"/>
    <mergeCell ref="E360:H360"/>
    <mergeCell ref="A384:L384"/>
    <mergeCell ref="M384:R384"/>
    <mergeCell ref="G378:J379"/>
    <mergeCell ref="K378:N379"/>
    <mergeCell ref="A385:L385"/>
    <mergeCell ref="M385:R385"/>
    <mergeCell ref="A386:L386"/>
    <mergeCell ref="M386:R386"/>
    <mergeCell ref="A36:R36"/>
    <mergeCell ref="A43:G43"/>
    <mergeCell ref="A44:G44"/>
    <mergeCell ref="A45:G45"/>
    <mergeCell ref="E48:I48"/>
    <mergeCell ref="J50:K50"/>
    <mergeCell ref="A48:D49"/>
    <mergeCell ref="J48:K49"/>
    <mergeCell ref="J52:K52"/>
    <mergeCell ref="O41:R41"/>
    <mergeCell ref="J42:N42"/>
    <mergeCell ref="O42:R42"/>
    <mergeCell ref="J43:N43"/>
    <mergeCell ref="O43:R43"/>
    <mergeCell ref="J44:N44"/>
    <mergeCell ref="O44:R44"/>
    <mergeCell ref="A9:R9"/>
    <mergeCell ref="A11:B12"/>
    <mergeCell ref="J11:L11"/>
    <mergeCell ref="M11:O11"/>
    <mergeCell ref="P11:R11"/>
    <mergeCell ref="C11:I12"/>
    <mergeCell ref="A153:I153"/>
    <mergeCell ref="J144:L144"/>
    <mergeCell ref="J145:L145"/>
    <mergeCell ref="J146:L146"/>
    <mergeCell ref="J147:L147"/>
    <mergeCell ref="J148:L148"/>
    <mergeCell ref="J149:L149"/>
    <mergeCell ref="A38:R38"/>
    <mergeCell ref="A40:G40"/>
    <mergeCell ref="L31:O31"/>
    <mergeCell ref="P22:R22"/>
    <mergeCell ref="K23:M23"/>
    <mergeCell ref="N23:O23"/>
    <mergeCell ref="P23:R23"/>
    <mergeCell ref="H23:J23"/>
    <mergeCell ref="H24:J24"/>
    <mergeCell ref="H25:J25"/>
    <mergeCell ref="H26:J26"/>
    <mergeCell ref="A378:F379"/>
    <mergeCell ref="W374:BN374"/>
    <mergeCell ref="W375:BN375"/>
    <mergeCell ref="W376:BN376"/>
    <mergeCell ref="W377:BN377"/>
    <mergeCell ref="A376:F377"/>
    <mergeCell ref="G376:R376"/>
    <mergeCell ref="S358:U358"/>
    <mergeCell ref="A354:R354"/>
    <mergeCell ref="A369:R370"/>
    <mergeCell ref="A362:D362"/>
    <mergeCell ref="E362:H362"/>
    <mergeCell ref="A359:D359"/>
    <mergeCell ref="E359:H359"/>
    <mergeCell ref="K367:N367"/>
    <mergeCell ref="O367:R367"/>
    <mergeCell ref="O378:R379"/>
    <mergeCell ref="A366:D366"/>
    <mergeCell ref="A361:D361"/>
    <mergeCell ref="E361:H361"/>
    <mergeCell ref="A363:R363"/>
    <mergeCell ref="A358:D358"/>
    <mergeCell ref="E356:H356"/>
    <mergeCell ref="E357:H357"/>
    <mergeCell ref="P273:R273"/>
    <mergeCell ref="L274:O274"/>
    <mergeCell ref="P274:R274"/>
    <mergeCell ref="L279:O279"/>
    <mergeCell ref="P279:R279"/>
    <mergeCell ref="L278:M278"/>
    <mergeCell ref="B243:F243"/>
    <mergeCell ref="B244:F244"/>
    <mergeCell ref="B272:F272"/>
    <mergeCell ref="B278:F278"/>
    <mergeCell ref="L268:P268"/>
    <mergeCell ref="L276:O276"/>
    <mergeCell ref="P276:R276"/>
    <mergeCell ref="B273:F273"/>
    <mergeCell ref="B274:F274"/>
    <mergeCell ref="B275:F275"/>
    <mergeCell ref="B276:F276"/>
    <mergeCell ref="B277:F277"/>
    <mergeCell ref="H208:J208"/>
    <mergeCell ref="B239:F239"/>
    <mergeCell ref="B240:F240"/>
    <mergeCell ref="B241:F241"/>
    <mergeCell ref="B242:F242"/>
    <mergeCell ref="A265:R265"/>
    <mergeCell ref="L267:P267"/>
    <mergeCell ref="L270:O270"/>
    <mergeCell ref="P270:R270"/>
    <mergeCell ref="B208:D208"/>
    <mergeCell ref="Q267:R267"/>
    <mergeCell ref="B235:F235"/>
    <mergeCell ref="L241:M241"/>
    <mergeCell ref="N241:O241"/>
    <mergeCell ref="L275:O275"/>
    <mergeCell ref="P275:R275"/>
    <mergeCell ref="P241:R241"/>
    <mergeCell ref="B245:F245"/>
    <mergeCell ref="L273:O273"/>
    <mergeCell ref="A5:R5"/>
    <mergeCell ref="Q233:R233"/>
    <mergeCell ref="P271:R271"/>
    <mergeCell ref="Q268:R268"/>
    <mergeCell ref="P237:R237"/>
    <mergeCell ref="P235:R235"/>
    <mergeCell ref="L239:O239"/>
    <mergeCell ref="B268:F268"/>
    <mergeCell ref="B271:F271"/>
    <mergeCell ref="B267:F267"/>
    <mergeCell ref="P238:R238"/>
    <mergeCell ref="P239:R239"/>
    <mergeCell ref="P244:R244"/>
    <mergeCell ref="P245:R245"/>
    <mergeCell ref="L240:O240"/>
    <mergeCell ref="L242:O242"/>
    <mergeCell ref="P242:R242"/>
    <mergeCell ref="L244:O244"/>
    <mergeCell ref="L245:O245"/>
    <mergeCell ref="N200:R200"/>
    <mergeCell ref="P240:R240"/>
    <mergeCell ref="B234:F234"/>
    <mergeCell ref="P159:R159"/>
    <mergeCell ref="E196:G196"/>
    <mergeCell ref="B205:D205"/>
    <mergeCell ref="B203:D203"/>
    <mergeCell ref="B204:D204"/>
    <mergeCell ref="B200:D200"/>
    <mergeCell ref="H198:J198"/>
    <mergeCell ref="H199:J199"/>
    <mergeCell ref="K198:M198"/>
    <mergeCell ref="K199:M199"/>
    <mergeCell ref="N198:R198"/>
    <mergeCell ref="N199:R199"/>
    <mergeCell ref="H200:J200"/>
    <mergeCell ref="E200:G200"/>
    <mergeCell ref="K200:M200"/>
    <mergeCell ref="N204:R204"/>
    <mergeCell ref="E205:G205"/>
    <mergeCell ref="H205:J205"/>
    <mergeCell ref="K205:M205"/>
    <mergeCell ref="N205:R205"/>
    <mergeCell ref="A145:H145"/>
    <mergeCell ref="P66:R66"/>
    <mergeCell ref="L67:O67"/>
    <mergeCell ref="P67:R67"/>
    <mergeCell ref="L68:O68"/>
    <mergeCell ref="P52:R52"/>
    <mergeCell ref="B53:D53"/>
    <mergeCell ref="N53:O53"/>
    <mergeCell ref="P53:R53"/>
    <mergeCell ref="J53:K53"/>
    <mergeCell ref="N61:O61"/>
    <mergeCell ref="B56:D56"/>
    <mergeCell ref="B64:D64"/>
    <mergeCell ref="J63:K63"/>
    <mergeCell ref="L63:M63"/>
    <mergeCell ref="N63:O63"/>
    <mergeCell ref="P54:R54"/>
    <mergeCell ref="L52:M52"/>
    <mergeCell ref="L53:M53"/>
    <mergeCell ref="B52:D52"/>
    <mergeCell ref="N52:O52"/>
    <mergeCell ref="A7:R7"/>
    <mergeCell ref="A15:R15"/>
    <mergeCell ref="H17:J17"/>
    <mergeCell ref="E18:G18"/>
    <mergeCell ref="H18:J18"/>
    <mergeCell ref="E19:G19"/>
    <mergeCell ref="H19:J19"/>
    <mergeCell ref="E29:G29"/>
    <mergeCell ref="H29:J29"/>
    <mergeCell ref="B18:D18"/>
    <mergeCell ref="B19:D19"/>
    <mergeCell ref="B29:D29"/>
    <mergeCell ref="P17:R17"/>
    <mergeCell ref="P12:R12"/>
    <mergeCell ref="M12:O12"/>
    <mergeCell ref="J12:L12"/>
    <mergeCell ref="H28:J28"/>
    <mergeCell ref="A10:B10"/>
    <mergeCell ref="C10:I10"/>
    <mergeCell ref="B22:D22"/>
    <mergeCell ref="E22:G22"/>
    <mergeCell ref="B23:D23"/>
    <mergeCell ref="E23:G23"/>
    <mergeCell ref="B24:D24"/>
    <mergeCell ref="E24:G24"/>
    <mergeCell ref="K22:M22"/>
    <mergeCell ref="K26:M26"/>
    <mergeCell ref="N22:O22"/>
    <mergeCell ref="J10:R10"/>
    <mergeCell ref="H27:J27"/>
    <mergeCell ref="B27:D27"/>
    <mergeCell ref="K28:M28"/>
    <mergeCell ref="N28:O28"/>
    <mergeCell ref="P28:R28"/>
    <mergeCell ref="H22:J22"/>
    <mergeCell ref="B25:D25"/>
    <mergeCell ref="E25:G25"/>
    <mergeCell ref="B26:D26"/>
    <mergeCell ref="E26:G26"/>
    <mergeCell ref="E27:G27"/>
    <mergeCell ref="K24:M24"/>
    <mergeCell ref="N24:O24"/>
    <mergeCell ref="P24:R24"/>
    <mergeCell ref="K25:M25"/>
    <mergeCell ref="N25:O25"/>
    <mergeCell ref="P25:R25"/>
    <mergeCell ref="N26:O26"/>
    <mergeCell ref="P26:R26"/>
    <mergeCell ref="T17:U17"/>
    <mergeCell ref="N19:O19"/>
    <mergeCell ref="B20:D20"/>
    <mergeCell ref="E20:G20"/>
    <mergeCell ref="H20:J20"/>
    <mergeCell ref="K20:M20"/>
    <mergeCell ref="N20:O20"/>
    <mergeCell ref="P20:R20"/>
    <mergeCell ref="B21:D21"/>
    <mergeCell ref="E21:G21"/>
    <mergeCell ref="H21:J21"/>
    <mergeCell ref="K21:M21"/>
    <mergeCell ref="N21:O21"/>
    <mergeCell ref="P21:R21"/>
    <mergeCell ref="P18:R18"/>
    <mergeCell ref="P19:R19"/>
    <mergeCell ref="B17:D17"/>
    <mergeCell ref="E17:G17"/>
    <mergeCell ref="K17:M17"/>
    <mergeCell ref="K18:M18"/>
    <mergeCell ref="K19:M19"/>
    <mergeCell ref="N17:O17"/>
    <mergeCell ref="N18:O18"/>
    <mergeCell ref="O342:R342"/>
    <mergeCell ref="A347:F347"/>
    <mergeCell ref="A356:D356"/>
    <mergeCell ref="L309:O309"/>
    <mergeCell ref="B306:F306"/>
    <mergeCell ref="L306:P306"/>
    <mergeCell ref="Q306:R306"/>
    <mergeCell ref="K342:N342"/>
    <mergeCell ref="K341:N341"/>
    <mergeCell ref="K344:N344"/>
    <mergeCell ref="G344:J344"/>
    <mergeCell ref="G342:J342"/>
    <mergeCell ref="G341:J341"/>
    <mergeCell ref="A357:D357"/>
    <mergeCell ref="B279:F279"/>
    <mergeCell ref="G348:L348"/>
    <mergeCell ref="A346:F346"/>
    <mergeCell ref="G343:J343"/>
    <mergeCell ref="K343:N343"/>
    <mergeCell ref="L320:O320"/>
    <mergeCell ref="P281:R281"/>
    <mergeCell ref="L281:O281"/>
    <mergeCell ref="B308:F308"/>
    <mergeCell ref="L312:O312"/>
    <mergeCell ref="L282:O282"/>
    <mergeCell ref="P282:R282"/>
    <mergeCell ref="A302:R302"/>
    <mergeCell ref="B304:F304"/>
    <mergeCell ref="L304:P304"/>
    <mergeCell ref="L305:P305"/>
    <mergeCell ref="Q305:R305"/>
    <mergeCell ref="A349:F349"/>
    <mergeCell ref="G349:L349"/>
    <mergeCell ref="O343:R343"/>
    <mergeCell ref="O344:R344"/>
    <mergeCell ref="O341:R341"/>
    <mergeCell ref="P313:R313"/>
    <mergeCell ref="B198:D198"/>
    <mergeCell ref="B199:D199"/>
    <mergeCell ref="E198:G198"/>
    <mergeCell ref="E199:G199"/>
    <mergeCell ref="J153:L153"/>
    <mergeCell ref="J150:L150"/>
    <mergeCell ref="B168:D168"/>
    <mergeCell ref="P177:R177"/>
    <mergeCell ref="H196:J196"/>
    <mergeCell ref="B176:D176"/>
    <mergeCell ref="B167:D167"/>
    <mergeCell ref="K197:M197"/>
    <mergeCell ref="B196:D196"/>
    <mergeCell ref="B197:D197"/>
    <mergeCell ref="B172:D172"/>
    <mergeCell ref="B173:D173"/>
    <mergeCell ref="B174:D174"/>
    <mergeCell ref="K196:M196"/>
    <mergeCell ref="H197:J197"/>
    <mergeCell ref="E197:G197"/>
    <mergeCell ref="N196:R196"/>
    <mergeCell ref="N197:R197"/>
    <mergeCell ref="A151:H151"/>
    <mergeCell ref="M147:O147"/>
    <mergeCell ref="A154:O155"/>
    <mergeCell ref="B175:D175"/>
    <mergeCell ref="B177:D177"/>
    <mergeCell ref="P157:R158"/>
    <mergeCell ref="E157:O157"/>
    <mergeCell ref="A157:D159"/>
    <mergeCell ref="A146:H146"/>
    <mergeCell ref="A147:H147"/>
    <mergeCell ref="B201:D201"/>
    <mergeCell ref="B202:D202"/>
    <mergeCell ref="P151:R151"/>
    <mergeCell ref="N64:O64"/>
    <mergeCell ref="A365:D365"/>
    <mergeCell ref="E365:H365"/>
    <mergeCell ref="K365:N365"/>
    <mergeCell ref="O365:R365"/>
    <mergeCell ref="K366:N366"/>
    <mergeCell ref="O366:R366"/>
    <mergeCell ref="P68:R68"/>
    <mergeCell ref="B165:D165"/>
    <mergeCell ref="B166:D166"/>
    <mergeCell ref="P155:R155"/>
    <mergeCell ref="P144:R144"/>
    <mergeCell ref="P145:R145"/>
    <mergeCell ref="P146:R146"/>
    <mergeCell ref="P147:R147"/>
    <mergeCell ref="P148:R148"/>
    <mergeCell ref="P149:R149"/>
    <mergeCell ref="P150:R150"/>
    <mergeCell ref="M150:O150"/>
    <mergeCell ref="M151:O151"/>
    <mergeCell ref="M153:O153"/>
    <mergeCell ref="A105:R105"/>
    <mergeCell ref="A123:R123"/>
    <mergeCell ref="A142:R142"/>
    <mergeCell ref="P63:R63"/>
    <mergeCell ref="S304:U304"/>
    <mergeCell ref="S267:U267"/>
    <mergeCell ref="P56:R56"/>
    <mergeCell ref="L66:O66"/>
    <mergeCell ref="B58:D58"/>
    <mergeCell ref="B59:D59"/>
    <mergeCell ref="B60:D60"/>
    <mergeCell ref="B61:D61"/>
    <mergeCell ref="B62:D62"/>
    <mergeCell ref="B63:D63"/>
    <mergeCell ref="J57:K57"/>
    <mergeCell ref="L57:M57"/>
    <mergeCell ref="N57:O57"/>
    <mergeCell ref="J58:K58"/>
    <mergeCell ref="L58:M58"/>
    <mergeCell ref="N58:O58"/>
    <mergeCell ref="B170:D170"/>
    <mergeCell ref="B171:D171"/>
    <mergeCell ref="M144:O144"/>
    <mergeCell ref="A161:R163"/>
    <mergeCell ref="J151:L151"/>
    <mergeCell ref="N56:O56"/>
    <mergeCell ref="P165:R165"/>
    <mergeCell ref="P166:R166"/>
    <mergeCell ref="P169:R169"/>
    <mergeCell ref="A144:H144"/>
    <mergeCell ref="M149:O149"/>
    <mergeCell ref="M145:O145"/>
    <mergeCell ref="M146:O146"/>
    <mergeCell ref="P168:R168"/>
    <mergeCell ref="P167:R167"/>
    <mergeCell ref="A149:H149"/>
    <mergeCell ref="A150:H150"/>
    <mergeCell ref="B169:D169"/>
    <mergeCell ref="M148:O148"/>
    <mergeCell ref="J61:K61"/>
    <mergeCell ref="L61:M61"/>
    <mergeCell ref="J56:K56"/>
    <mergeCell ref="J64:K64"/>
    <mergeCell ref="L56:M56"/>
    <mergeCell ref="L64:M64"/>
    <mergeCell ref="A148:H148"/>
    <mergeCell ref="P64:R64"/>
    <mergeCell ref="A71:R71"/>
  </mergeCells>
  <conditionalFormatting sqref="O367:R367">
    <cfRule type="cellIs" dxfId="9" priority="22" operator="greaterThan">
      <formula>0.5</formula>
    </cfRule>
  </conditionalFormatting>
  <conditionalFormatting sqref="P242:R242">
    <cfRule type="cellIs" dxfId="8" priority="19" operator="equal">
      <formula>"Encerrar"</formula>
    </cfRule>
    <cfRule type="cellIs" dxfId="7" priority="20" operator="equal">
      <formula>"Continuar"</formula>
    </cfRule>
  </conditionalFormatting>
  <conditionalFormatting sqref="P279:R279">
    <cfRule type="cellIs" dxfId="6" priority="8" operator="equal">
      <formula>"Encerrar"</formula>
    </cfRule>
    <cfRule type="cellIs" dxfId="5" priority="9" operator="equal">
      <formula>"Continuar"</formula>
    </cfRule>
  </conditionalFormatting>
  <conditionalFormatting sqref="P318:R318">
    <cfRule type="cellIs" dxfId="4" priority="6" operator="equal">
      <formula>"Encerrar"</formula>
    </cfRule>
    <cfRule type="cellIs" dxfId="3" priority="7" operator="equal">
      <formula>"Continuar"</formula>
    </cfRule>
  </conditionalFormatting>
  <conditionalFormatting sqref="S390">
    <cfRule type="containsText" dxfId="2" priority="4" operator="containsText" text="Reduzir o número de casas decimais">
      <formula>NOT(ISERROR(SEARCH("Reduzir o número de casas decimais",S390)))</formula>
    </cfRule>
  </conditionalFormatting>
  <dataValidations count="1">
    <dataValidation type="list" allowBlank="1" showInputMessage="1" showErrorMessage="1" sqref="K18:K29" xr:uid="{5C2DD489-0C83-42A1-A5AC-6D8E4F2B2F12}">
      <formula1>$T$19:$T$20</formula1>
    </dataValidation>
  </dataValidations>
  <printOptions horizontalCentered="1"/>
  <pageMargins left="0.25" right="0.25" top="0.75" bottom="0.75" header="0.3" footer="0.3"/>
  <pageSetup paperSize="9"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94D1-DE77-4BFC-AA42-CB068916CE4B}">
  <dimension ref="A1:BH81"/>
  <sheetViews>
    <sheetView workbookViewId="0">
      <selection sqref="A1:R1"/>
    </sheetView>
  </sheetViews>
  <sheetFormatPr defaultColWidth="20.625" defaultRowHeight="15" x14ac:dyDescent="0.25"/>
  <cols>
    <col min="1" max="18" width="6.625" style="86" customWidth="1"/>
    <col min="19" max="16384" width="20.625" style="80"/>
  </cols>
  <sheetData>
    <row r="1" spans="1:60" ht="20.100000000000001" customHeight="1" thickBot="1" x14ac:dyDescent="0.3">
      <c r="A1" s="179" t="s">
        <v>285</v>
      </c>
      <c r="B1" s="179"/>
      <c r="C1" s="179"/>
      <c r="D1" s="179"/>
      <c r="E1" s="179"/>
      <c r="F1" s="179"/>
      <c r="G1" s="179"/>
      <c r="H1" s="179"/>
      <c r="I1" s="179"/>
      <c r="J1" s="179"/>
      <c r="K1" s="179"/>
      <c r="L1" s="179"/>
      <c r="M1" s="179"/>
      <c r="N1" s="179"/>
      <c r="O1" s="179"/>
      <c r="P1" s="179"/>
      <c r="Q1" s="179"/>
      <c r="R1" s="179"/>
    </row>
    <row r="2" spans="1:60" x14ac:dyDescent="0.25">
      <c r="A2" s="21"/>
      <c r="B2" s="21"/>
      <c r="C2" s="21"/>
      <c r="D2" s="21"/>
      <c r="E2" s="21"/>
      <c r="F2" s="21"/>
      <c r="G2" s="21"/>
      <c r="H2" s="21"/>
      <c r="I2" s="21"/>
      <c r="J2" s="21"/>
      <c r="K2" s="21"/>
      <c r="L2" s="21"/>
      <c r="M2" s="21"/>
      <c r="N2" s="21"/>
      <c r="O2" s="21"/>
      <c r="P2" s="21"/>
      <c r="Q2" s="21"/>
      <c r="R2" s="21"/>
    </row>
    <row r="3" spans="1:60" ht="20.100000000000001" customHeight="1" x14ac:dyDescent="0.25">
      <c r="A3" s="180" t="s">
        <v>286</v>
      </c>
      <c r="B3" s="180"/>
      <c r="C3" s="180"/>
      <c r="D3" s="180"/>
      <c r="E3" s="180"/>
      <c r="F3" s="180"/>
      <c r="G3" s="180"/>
      <c r="H3" s="180"/>
      <c r="I3" s="180"/>
      <c r="J3" s="180"/>
      <c r="K3" s="180"/>
      <c r="L3" s="180"/>
      <c r="M3" s="180"/>
      <c r="N3" s="180"/>
      <c r="O3" s="180"/>
      <c r="P3" s="180"/>
      <c r="Q3" s="180"/>
      <c r="R3" s="180"/>
    </row>
    <row r="4" spans="1:60" ht="20.100000000000001" customHeight="1" x14ac:dyDescent="0.25">
      <c r="A4" s="180"/>
      <c r="B4" s="180"/>
      <c r="C4" s="180"/>
      <c r="D4" s="180"/>
      <c r="E4" s="180"/>
      <c r="F4" s="180"/>
      <c r="G4" s="180"/>
      <c r="H4" s="180"/>
      <c r="I4" s="180"/>
      <c r="J4" s="180"/>
      <c r="K4" s="180"/>
      <c r="L4" s="180"/>
      <c r="M4" s="180"/>
      <c r="N4" s="180"/>
      <c r="O4" s="180"/>
      <c r="P4" s="180"/>
      <c r="Q4" s="180"/>
      <c r="R4" s="180"/>
    </row>
    <row r="5" spans="1:60" ht="20.100000000000001" customHeight="1" x14ac:dyDescent="0.25">
      <c r="A5" s="181" t="s">
        <v>287</v>
      </c>
      <c r="B5" s="181"/>
      <c r="C5" s="181"/>
      <c r="D5" s="181"/>
      <c r="E5" s="181"/>
      <c r="F5" s="181"/>
      <c r="G5" s="181"/>
      <c r="H5" s="181"/>
      <c r="I5" s="181"/>
      <c r="J5" s="181"/>
      <c r="K5" s="181"/>
      <c r="L5" s="181"/>
      <c r="M5" s="181"/>
      <c r="N5" s="181"/>
      <c r="O5" s="181"/>
      <c r="P5" s="181"/>
      <c r="Q5" s="181"/>
      <c r="R5" s="181"/>
    </row>
    <row r="6" spans="1:60" ht="20.100000000000001" customHeight="1" x14ac:dyDescent="0.25">
      <c r="A6" s="182" t="s">
        <v>288</v>
      </c>
      <c r="B6" s="182"/>
      <c r="C6" s="182"/>
      <c r="D6" s="182"/>
      <c r="E6" s="182" t="s">
        <v>289</v>
      </c>
      <c r="F6" s="182"/>
      <c r="G6" s="182" t="s">
        <v>290</v>
      </c>
      <c r="H6" s="182"/>
      <c r="I6" s="182"/>
      <c r="J6" s="182"/>
      <c r="K6" s="182" t="s">
        <v>291</v>
      </c>
      <c r="L6" s="182"/>
      <c r="M6" s="182"/>
      <c r="N6" s="182"/>
      <c r="O6" s="182" t="s">
        <v>292</v>
      </c>
      <c r="P6" s="182"/>
      <c r="Q6" s="182"/>
      <c r="R6" s="182"/>
    </row>
    <row r="7" spans="1:60" ht="20.100000000000001" customHeight="1" x14ac:dyDescent="0.25">
      <c r="A7" s="185" t="s">
        <v>293</v>
      </c>
      <c r="B7" s="185"/>
      <c r="C7" s="185"/>
      <c r="D7" s="185"/>
      <c r="E7" s="183">
        <v>0.25</v>
      </c>
      <c r="F7" s="183"/>
      <c r="G7" s="183">
        <v>0.25</v>
      </c>
      <c r="H7" s="183"/>
      <c r="I7" s="183">
        <v>0.21</v>
      </c>
      <c r="J7" s="183"/>
      <c r="K7" s="183">
        <v>0.21</v>
      </c>
      <c r="L7" s="183"/>
      <c r="M7" s="183">
        <v>0.13</v>
      </c>
      <c r="N7" s="183"/>
      <c r="O7" s="183">
        <v>0.13</v>
      </c>
      <c r="P7" s="183"/>
      <c r="Q7" s="183">
        <v>0</v>
      </c>
      <c r="R7" s="183"/>
    </row>
    <row r="8" spans="1:60" ht="20.100000000000001" customHeight="1" x14ac:dyDescent="0.25">
      <c r="A8" s="185"/>
      <c r="B8" s="185"/>
      <c r="C8" s="185"/>
      <c r="D8" s="185"/>
      <c r="E8" s="183"/>
      <c r="F8" s="183"/>
      <c r="G8" s="183"/>
      <c r="H8" s="183"/>
      <c r="I8" s="183"/>
      <c r="J8" s="183"/>
      <c r="K8" s="183"/>
      <c r="L8" s="183"/>
      <c r="M8" s="183"/>
      <c r="N8" s="183"/>
      <c r="O8" s="183"/>
      <c r="P8" s="183"/>
      <c r="Q8" s="183"/>
      <c r="R8" s="183"/>
      <c r="AM8" s="184" t="s">
        <v>294</v>
      </c>
      <c r="AN8" s="184"/>
      <c r="AO8" s="78" t="e">
        <v>#REF!</v>
      </c>
    </row>
    <row r="9" spans="1:60" ht="20.100000000000001" customHeight="1" x14ac:dyDescent="0.25">
      <c r="A9" s="185" t="s">
        <v>295</v>
      </c>
      <c r="B9" s="185"/>
      <c r="C9" s="185"/>
      <c r="D9" s="185"/>
      <c r="E9" s="183">
        <v>0.15</v>
      </c>
      <c r="F9" s="183"/>
      <c r="G9" s="183">
        <v>0.15</v>
      </c>
      <c r="H9" s="183"/>
      <c r="I9" s="183">
        <v>0.125</v>
      </c>
      <c r="J9" s="183"/>
      <c r="K9" s="183">
        <v>0.125</v>
      </c>
      <c r="L9" s="183"/>
      <c r="M9" s="183">
        <v>7.8E-2</v>
      </c>
      <c r="N9" s="183"/>
      <c r="O9" s="183">
        <v>7.8E-2</v>
      </c>
      <c r="P9" s="183"/>
      <c r="Q9" s="183">
        <v>0</v>
      </c>
      <c r="R9" s="183"/>
      <c r="AM9" s="184" t="s">
        <v>296</v>
      </c>
      <c r="AN9" s="184"/>
      <c r="AO9" s="78" t="e">
        <v>#REF!</v>
      </c>
    </row>
    <row r="10" spans="1:60" ht="20.100000000000001" customHeight="1" x14ac:dyDescent="0.25">
      <c r="A10" s="185"/>
      <c r="B10" s="185"/>
      <c r="C10" s="185"/>
      <c r="D10" s="185"/>
      <c r="E10" s="183"/>
      <c r="F10" s="183"/>
      <c r="G10" s="183"/>
      <c r="H10" s="183"/>
      <c r="I10" s="183"/>
      <c r="J10" s="183"/>
      <c r="K10" s="183"/>
      <c r="L10" s="183"/>
      <c r="M10" s="183"/>
      <c r="N10" s="183"/>
      <c r="O10" s="183"/>
      <c r="P10" s="183"/>
      <c r="Q10" s="183"/>
      <c r="R10" s="183"/>
    </row>
    <row r="11" spans="1:60" ht="20.100000000000001" customHeight="1" x14ac:dyDescent="0.25">
      <c r="A11" s="185" t="s">
        <v>297</v>
      </c>
      <c r="B11" s="185"/>
      <c r="C11" s="185"/>
      <c r="D11" s="185"/>
      <c r="E11" s="183">
        <v>0.1</v>
      </c>
      <c r="F11" s="183"/>
      <c r="G11" s="183">
        <v>0.1</v>
      </c>
      <c r="H11" s="183"/>
      <c r="I11" s="183">
        <v>8.4000000000000005E-2</v>
      </c>
      <c r="J11" s="183"/>
      <c r="K11" s="183">
        <v>8.4000000000000005E-2</v>
      </c>
      <c r="L11" s="183"/>
      <c r="M11" s="183">
        <v>5.1999999999999998E-2</v>
      </c>
      <c r="N11" s="183"/>
      <c r="O11" s="183">
        <v>5.1999999999999998E-2</v>
      </c>
      <c r="P11" s="183"/>
      <c r="Q11" s="183">
        <v>0</v>
      </c>
      <c r="R11" s="183"/>
      <c r="AM11" s="81" t="s">
        <v>298</v>
      </c>
      <c r="AN11" s="81" t="s">
        <v>293</v>
      </c>
      <c r="AO11" s="81" t="s">
        <v>295</v>
      </c>
      <c r="AP11" s="81" t="s">
        <v>297</v>
      </c>
      <c r="AQ11" s="81" t="s">
        <v>299</v>
      </c>
      <c r="AS11" s="186" t="s">
        <v>300</v>
      </c>
      <c r="AT11" s="186"/>
      <c r="AU11" s="186"/>
      <c r="AV11" s="186"/>
      <c r="AW11" s="186"/>
      <c r="AX11" s="186"/>
      <c r="AY11" s="186"/>
      <c r="AZ11" s="186"/>
      <c r="BA11" s="186"/>
      <c r="BB11" s="186"/>
    </row>
    <row r="12" spans="1:60" ht="20.100000000000001" customHeight="1" x14ac:dyDescent="0.25">
      <c r="A12" s="185"/>
      <c r="B12" s="185"/>
      <c r="C12" s="185"/>
      <c r="D12" s="185"/>
      <c r="E12" s="183"/>
      <c r="F12" s="183"/>
      <c r="G12" s="183"/>
      <c r="H12" s="183"/>
      <c r="I12" s="183"/>
      <c r="J12" s="183"/>
      <c r="K12" s="183"/>
      <c r="L12" s="183"/>
      <c r="M12" s="183"/>
      <c r="N12" s="183"/>
      <c r="O12" s="183"/>
      <c r="P12" s="183"/>
      <c r="Q12" s="183"/>
      <c r="R12" s="183"/>
      <c r="AM12" s="79">
        <v>1</v>
      </c>
      <c r="AN12" s="82">
        <v>0.24600000000000002</v>
      </c>
      <c r="AO12" s="82">
        <v>0.14749999999999999</v>
      </c>
      <c r="AP12" s="82">
        <v>9.8400000000000001E-2</v>
      </c>
      <c r="AQ12" s="82">
        <v>4.9200000000000001E-2</v>
      </c>
      <c r="AS12" s="187"/>
      <c r="AT12" s="83">
        <v>1</v>
      </c>
      <c r="AU12" s="187"/>
      <c r="AV12" s="84">
        <v>24.6</v>
      </c>
      <c r="AW12" s="187"/>
      <c r="AX12" s="84">
        <v>14.75</v>
      </c>
      <c r="AY12" s="187"/>
      <c r="AZ12" s="84">
        <v>9.84</v>
      </c>
      <c r="BA12" s="187"/>
      <c r="BB12" s="84">
        <v>4.92</v>
      </c>
      <c r="BE12" s="85"/>
      <c r="BF12" s="85"/>
      <c r="BG12" s="85"/>
      <c r="BH12" s="85"/>
    </row>
    <row r="13" spans="1:60" ht="20.100000000000001" customHeight="1" x14ac:dyDescent="0.25">
      <c r="A13" s="185" t="s">
        <v>299</v>
      </c>
      <c r="B13" s="185"/>
      <c r="C13" s="185"/>
      <c r="D13" s="185"/>
      <c r="E13" s="183">
        <v>0.05</v>
      </c>
      <c r="F13" s="183"/>
      <c r="G13" s="183">
        <v>0.05</v>
      </c>
      <c r="H13" s="183"/>
      <c r="I13" s="183">
        <v>4.2000000000000003E-2</v>
      </c>
      <c r="J13" s="183"/>
      <c r="K13" s="183">
        <v>4.2000000000000003E-2</v>
      </c>
      <c r="L13" s="183"/>
      <c r="M13" s="183">
        <v>2.5999999999999999E-2</v>
      </c>
      <c r="N13" s="183"/>
      <c r="O13" s="183">
        <v>2.5999999999999999E-2</v>
      </c>
      <c r="P13" s="183"/>
      <c r="Q13" s="183">
        <v>0</v>
      </c>
      <c r="R13" s="183"/>
      <c r="AM13" s="79">
        <v>2</v>
      </c>
      <c r="AN13" s="82">
        <v>0.24199999999999999</v>
      </c>
      <c r="AO13" s="82">
        <v>0.14499999999999999</v>
      </c>
      <c r="AP13" s="82">
        <v>9.6799999999999997E-2</v>
      </c>
      <c r="AQ13" s="82">
        <v>4.8399999999999999E-2</v>
      </c>
      <c r="AS13" s="187"/>
      <c r="AT13" s="83">
        <v>2</v>
      </c>
      <c r="AU13" s="187"/>
      <c r="AV13" s="84">
        <v>24.2</v>
      </c>
      <c r="AW13" s="187"/>
      <c r="AX13" s="84">
        <v>14.5</v>
      </c>
      <c r="AY13" s="187"/>
      <c r="AZ13" s="84">
        <v>9.68</v>
      </c>
      <c r="BA13" s="187"/>
      <c r="BB13" s="84">
        <v>4.84</v>
      </c>
      <c r="BE13" s="85"/>
      <c r="BF13" s="85"/>
      <c r="BG13" s="85"/>
      <c r="BH13" s="85"/>
    </row>
    <row r="14" spans="1:60" ht="20.100000000000001" customHeight="1" x14ac:dyDescent="0.25">
      <c r="A14" s="185"/>
      <c r="B14" s="185"/>
      <c r="C14" s="185"/>
      <c r="D14" s="185"/>
      <c r="E14" s="183"/>
      <c r="F14" s="183"/>
      <c r="G14" s="183"/>
      <c r="H14" s="183"/>
      <c r="I14" s="183"/>
      <c r="J14" s="183"/>
      <c r="K14" s="183"/>
      <c r="L14" s="183"/>
      <c r="M14" s="183"/>
      <c r="N14" s="183"/>
      <c r="O14" s="183"/>
      <c r="P14" s="183"/>
      <c r="Q14" s="183"/>
      <c r="R14" s="183"/>
      <c r="AM14" s="79">
        <v>3</v>
      </c>
      <c r="AN14" s="82">
        <v>0.23800000000000002</v>
      </c>
      <c r="AO14" s="82">
        <v>0.14249999999999999</v>
      </c>
      <c r="AP14" s="82">
        <v>9.5199999999999993E-2</v>
      </c>
      <c r="AQ14" s="82">
        <v>4.7599999999999996E-2</v>
      </c>
      <c r="AS14" s="187"/>
      <c r="AT14" s="83">
        <v>3</v>
      </c>
      <c r="AU14" s="187"/>
      <c r="AV14" s="84">
        <v>23.8</v>
      </c>
      <c r="AW14" s="187"/>
      <c r="AX14" s="84">
        <v>14.25</v>
      </c>
      <c r="AY14" s="187"/>
      <c r="AZ14" s="84">
        <v>9.52</v>
      </c>
      <c r="BA14" s="187"/>
      <c r="BB14" s="84">
        <v>4.76</v>
      </c>
      <c r="BE14" s="85"/>
      <c r="BF14" s="85"/>
      <c r="BG14" s="85"/>
      <c r="BH14" s="85"/>
    </row>
    <row r="15" spans="1:60" ht="20.100000000000001" customHeight="1" x14ac:dyDescent="0.25">
      <c r="A15" s="181" t="s">
        <v>301</v>
      </c>
      <c r="B15" s="181"/>
      <c r="C15" s="181"/>
      <c r="D15" s="181"/>
      <c r="E15" s="181"/>
      <c r="F15" s="181"/>
      <c r="G15" s="181"/>
      <c r="H15" s="181"/>
      <c r="I15" s="181"/>
      <c r="J15" s="181"/>
      <c r="K15" s="181"/>
      <c r="L15" s="181"/>
      <c r="M15" s="181"/>
      <c r="N15" s="181"/>
      <c r="O15" s="181"/>
      <c r="P15" s="181"/>
      <c r="Q15" s="181"/>
      <c r="R15" s="181"/>
      <c r="AM15" s="79">
        <v>4</v>
      </c>
      <c r="AN15" s="82">
        <v>0.23399999999999999</v>
      </c>
      <c r="AO15" s="82">
        <v>0.14000000000000001</v>
      </c>
      <c r="AP15" s="82">
        <v>9.3599999999999989E-2</v>
      </c>
      <c r="AQ15" s="82">
        <v>4.6799999999999994E-2</v>
      </c>
      <c r="AS15" s="187"/>
      <c r="AT15" s="83">
        <v>4</v>
      </c>
      <c r="AU15" s="187"/>
      <c r="AV15" s="84">
        <v>23.4</v>
      </c>
      <c r="AW15" s="187"/>
      <c r="AX15" s="84">
        <v>14</v>
      </c>
      <c r="AY15" s="187"/>
      <c r="AZ15" s="84">
        <v>9.36</v>
      </c>
      <c r="BA15" s="187"/>
      <c r="BB15" s="84">
        <v>4.68</v>
      </c>
      <c r="BE15" s="85"/>
      <c r="BF15" s="85"/>
      <c r="BG15" s="85"/>
      <c r="BH15" s="85"/>
    </row>
    <row r="16" spans="1:60" ht="20.100000000000001" customHeight="1" x14ac:dyDescent="0.25">
      <c r="A16" s="181" t="s">
        <v>302</v>
      </c>
      <c r="B16" s="181"/>
      <c r="C16" s="181"/>
      <c r="D16" s="181"/>
      <c r="E16" s="181"/>
      <c r="F16" s="181"/>
      <c r="G16" s="181"/>
      <c r="H16" s="181"/>
      <c r="I16" s="181"/>
      <c r="J16" s="181"/>
      <c r="K16" s="181"/>
      <c r="L16" s="181"/>
      <c r="M16" s="181"/>
      <c r="N16" s="181"/>
      <c r="O16" s="181"/>
      <c r="P16" s="181"/>
      <c r="Q16" s="181"/>
      <c r="R16" s="181"/>
      <c r="AM16" s="79">
        <v>5</v>
      </c>
      <c r="AN16" s="82">
        <v>0.23</v>
      </c>
      <c r="AO16" s="82">
        <v>0.13750000000000001</v>
      </c>
      <c r="AP16" s="82">
        <v>9.1999999999999998E-2</v>
      </c>
      <c r="AQ16" s="82">
        <v>4.5999999999999999E-2</v>
      </c>
      <c r="AS16" s="187"/>
      <c r="AT16" s="83">
        <v>5</v>
      </c>
      <c r="AU16" s="187"/>
      <c r="AV16" s="84">
        <v>23</v>
      </c>
      <c r="AW16" s="187"/>
      <c r="AX16" s="84">
        <v>13.75</v>
      </c>
      <c r="AY16" s="187"/>
      <c r="AZ16" s="84">
        <v>9.1999999999999993</v>
      </c>
      <c r="BA16" s="187"/>
      <c r="BB16" s="84">
        <v>4.5999999999999996</v>
      </c>
      <c r="BE16" s="85"/>
      <c r="BF16" s="85"/>
      <c r="BG16" s="85"/>
      <c r="BH16" s="85"/>
    </row>
    <row r="17" spans="1:60" ht="20.100000000000001" customHeight="1" x14ac:dyDescent="0.25">
      <c r="A17" s="181" t="s">
        <v>303</v>
      </c>
      <c r="B17" s="181"/>
      <c r="C17" s="181"/>
      <c r="D17" s="188" t="s">
        <v>304</v>
      </c>
      <c r="E17" s="188"/>
      <c r="F17" s="188"/>
      <c r="G17" s="188"/>
      <c r="H17" s="188"/>
      <c r="I17" s="188"/>
      <c r="J17" s="188"/>
      <c r="K17" s="188"/>
      <c r="L17" s="188"/>
      <c r="M17" s="188"/>
      <c r="N17" s="188"/>
      <c r="O17" s="188"/>
      <c r="P17" s="188"/>
      <c r="Q17" s="188"/>
      <c r="R17" s="188"/>
      <c r="AM17" s="79">
        <v>6</v>
      </c>
      <c r="AN17" s="82">
        <v>0.22600000000000001</v>
      </c>
      <c r="AO17" s="82">
        <v>0.13500000000000001</v>
      </c>
      <c r="AP17" s="82">
        <v>9.0399999999999994E-2</v>
      </c>
      <c r="AQ17" s="82">
        <v>4.5199999999999997E-2</v>
      </c>
      <c r="AS17" s="187"/>
      <c r="AT17" s="83">
        <v>6</v>
      </c>
      <c r="AU17" s="187"/>
      <c r="AV17" s="84">
        <v>22.6</v>
      </c>
      <c r="AW17" s="187"/>
      <c r="AX17" s="84">
        <v>13.5</v>
      </c>
      <c r="AY17" s="187"/>
      <c r="AZ17" s="84">
        <v>9.0399999999999991</v>
      </c>
      <c r="BA17" s="187"/>
      <c r="BB17" s="84">
        <v>4.5199999999999996</v>
      </c>
      <c r="BE17" s="85"/>
      <c r="BF17" s="85"/>
      <c r="BG17" s="85"/>
      <c r="BH17" s="85"/>
    </row>
    <row r="18" spans="1:60" ht="20.100000000000001" customHeight="1" x14ac:dyDescent="0.25">
      <c r="A18" s="108" t="s">
        <v>305</v>
      </c>
      <c r="B18" s="108"/>
      <c r="C18" s="108"/>
      <c r="D18" s="108"/>
      <c r="E18" s="108"/>
      <c r="F18" s="108"/>
      <c r="G18" s="108"/>
      <c r="H18" s="108"/>
      <c r="I18" s="108"/>
      <c r="J18" s="108"/>
      <c r="K18" s="108"/>
      <c r="L18" s="108"/>
      <c r="M18" s="108"/>
      <c r="N18" s="108"/>
      <c r="O18" s="108"/>
      <c r="P18" s="108"/>
      <c r="Q18" s="108"/>
      <c r="R18" s="108"/>
      <c r="AM18" s="79">
        <v>7</v>
      </c>
      <c r="AN18" s="82">
        <v>0.222</v>
      </c>
      <c r="AO18" s="82">
        <v>0.13250000000000001</v>
      </c>
      <c r="AP18" s="82">
        <v>8.879999999999999E-2</v>
      </c>
      <c r="AQ18" s="82">
        <v>4.4399999999999995E-2</v>
      </c>
      <c r="AS18" s="187"/>
      <c r="AT18" s="83">
        <v>7</v>
      </c>
      <c r="AU18" s="187"/>
      <c r="AV18" s="84">
        <v>22.2</v>
      </c>
      <c r="AW18" s="187"/>
      <c r="AX18" s="84">
        <v>13.25</v>
      </c>
      <c r="AY18" s="187"/>
      <c r="AZ18" s="84">
        <v>8.879999999999999</v>
      </c>
      <c r="BA18" s="187"/>
      <c r="BB18" s="84">
        <v>4.4399999999999995</v>
      </c>
      <c r="BE18" s="85"/>
      <c r="BF18" s="85"/>
      <c r="BG18" s="85"/>
      <c r="BH18" s="85"/>
    </row>
    <row r="19" spans="1:60" ht="20.100000000000001" customHeight="1" x14ac:dyDescent="0.25">
      <c r="A19" s="108"/>
      <c r="B19" s="108"/>
      <c r="C19" s="108"/>
      <c r="D19" s="108"/>
      <c r="E19" s="108"/>
      <c r="F19" s="108"/>
      <c r="G19" s="108"/>
      <c r="H19" s="108"/>
      <c r="I19" s="108"/>
      <c r="J19" s="108"/>
      <c r="K19" s="108"/>
      <c r="L19" s="108"/>
      <c r="M19" s="108"/>
      <c r="N19" s="108"/>
      <c r="O19" s="108"/>
      <c r="P19" s="108"/>
      <c r="Q19" s="108"/>
      <c r="R19" s="108"/>
      <c r="AM19" s="79">
        <v>8</v>
      </c>
      <c r="AN19" s="82">
        <v>0.218</v>
      </c>
      <c r="AO19" s="82">
        <v>0.13</v>
      </c>
      <c r="AP19" s="82">
        <v>8.72E-2</v>
      </c>
      <c r="AQ19" s="82">
        <v>4.36E-2</v>
      </c>
      <c r="AS19" s="187"/>
      <c r="AT19" s="83">
        <v>8</v>
      </c>
      <c r="AU19" s="187"/>
      <c r="AV19" s="84">
        <v>21.8</v>
      </c>
      <c r="AW19" s="187"/>
      <c r="AX19" s="84">
        <v>13</v>
      </c>
      <c r="AY19" s="187"/>
      <c r="AZ19" s="84">
        <v>8.7200000000000006</v>
      </c>
      <c r="BA19" s="187"/>
      <c r="BB19" s="84">
        <v>4.3600000000000003</v>
      </c>
      <c r="BE19" s="85"/>
      <c r="BF19" s="85"/>
      <c r="BG19" s="85"/>
      <c r="BH19" s="85"/>
    </row>
    <row r="20" spans="1:60" ht="20.100000000000001" customHeight="1" x14ac:dyDescent="0.25">
      <c r="A20" s="108"/>
      <c r="B20" s="108"/>
      <c r="C20" s="108"/>
      <c r="D20" s="108"/>
      <c r="E20" s="108"/>
      <c r="F20" s="108"/>
      <c r="G20" s="108"/>
      <c r="H20" s="108"/>
      <c r="I20" s="108"/>
      <c r="J20" s="108"/>
      <c r="K20" s="108"/>
      <c r="L20" s="108"/>
      <c r="M20" s="108"/>
      <c r="N20" s="108"/>
      <c r="O20" s="108"/>
      <c r="P20" s="108"/>
      <c r="Q20" s="108"/>
      <c r="R20" s="108"/>
      <c r="AM20" s="79">
        <v>9</v>
      </c>
      <c r="AN20" s="82">
        <v>0.214</v>
      </c>
      <c r="AO20" s="82">
        <v>0.1275</v>
      </c>
      <c r="AP20" s="82">
        <v>8.5600000000000009E-2</v>
      </c>
      <c r="AQ20" s="82">
        <v>4.2800000000000005E-2</v>
      </c>
      <c r="AS20" s="187"/>
      <c r="AT20" s="83">
        <v>9</v>
      </c>
      <c r="AU20" s="187"/>
      <c r="AV20" s="84">
        <v>21.4</v>
      </c>
      <c r="AW20" s="187"/>
      <c r="AX20" s="84">
        <v>12.75</v>
      </c>
      <c r="AY20" s="187"/>
      <c r="AZ20" s="84">
        <v>8.56</v>
      </c>
      <c r="BA20" s="187"/>
      <c r="BB20" s="84">
        <v>4.28</v>
      </c>
      <c r="BE20" s="85"/>
      <c r="BF20" s="85"/>
      <c r="BG20" s="85"/>
      <c r="BH20" s="85"/>
    </row>
    <row r="21" spans="1:60" ht="20.100000000000001" customHeight="1" x14ac:dyDescent="0.25">
      <c r="A21" s="80"/>
      <c r="B21" s="80"/>
      <c r="C21" s="80"/>
      <c r="D21" s="80"/>
      <c r="E21" s="80"/>
      <c r="F21" s="80"/>
      <c r="G21" s="80"/>
      <c r="H21" s="80"/>
      <c r="I21" s="80"/>
      <c r="J21" s="80"/>
      <c r="K21" s="80"/>
      <c r="L21" s="80"/>
      <c r="M21" s="80"/>
      <c r="N21" s="80"/>
      <c r="O21" s="80"/>
      <c r="P21" s="80"/>
      <c r="Q21" s="80"/>
      <c r="R21" s="80"/>
      <c r="AM21" s="79">
        <v>10</v>
      </c>
      <c r="AN21" s="82">
        <v>0.21</v>
      </c>
      <c r="AO21" s="82">
        <v>0.125</v>
      </c>
      <c r="AP21" s="82">
        <v>8.4000000000000005E-2</v>
      </c>
      <c r="AQ21" s="82">
        <v>4.2000000000000003E-2</v>
      </c>
      <c r="AS21" s="187"/>
      <c r="AT21" s="83">
        <v>10</v>
      </c>
      <c r="AU21" s="187"/>
      <c r="AV21" s="84">
        <v>21</v>
      </c>
      <c r="AW21" s="187"/>
      <c r="AX21" s="84">
        <v>12.5</v>
      </c>
      <c r="AY21" s="187"/>
      <c r="AZ21" s="84">
        <v>8.4</v>
      </c>
      <c r="BA21" s="187"/>
      <c r="BB21" s="84">
        <v>4.2</v>
      </c>
      <c r="BE21" s="85"/>
      <c r="BF21" s="85"/>
      <c r="BG21" s="85"/>
      <c r="BH21" s="85"/>
    </row>
    <row r="22" spans="1:60" ht="20.100000000000001" customHeight="1" x14ac:dyDescent="0.25">
      <c r="A22" s="80"/>
      <c r="B22" s="80"/>
      <c r="C22" s="80"/>
      <c r="D22" s="80"/>
      <c r="E22" s="80"/>
      <c r="F22" s="80"/>
      <c r="G22" s="80"/>
      <c r="H22" s="80"/>
      <c r="I22" s="80"/>
      <c r="J22" s="80"/>
      <c r="K22" s="80"/>
      <c r="L22" s="80"/>
      <c r="M22" s="80"/>
      <c r="N22" s="80"/>
      <c r="O22" s="80"/>
      <c r="P22" s="80"/>
      <c r="Q22" s="80"/>
      <c r="R22" s="80"/>
      <c r="AM22" s="79">
        <v>11</v>
      </c>
      <c r="AN22" s="82">
        <v>0.20199999999999999</v>
      </c>
      <c r="AO22" s="82">
        <v>0.12029999999999999</v>
      </c>
      <c r="AP22" s="82">
        <v>8.0799999999999997E-2</v>
      </c>
      <c r="AQ22" s="82">
        <v>4.0399999999999998E-2</v>
      </c>
      <c r="AS22" s="187"/>
      <c r="AT22" s="83">
        <v>11</v>
      </c>
      <c r="AU22" s="187"/>
      <c r="AV22" s="84">
        <v>20.2</v>
      </c>
      <c r="AW22" s="187"/>
      <c r="AX22" s="84">
        <v>12.03</v>
      </c>
      <c r="AY22" s="187"/>
      <c r="AZ22" s="84">
        <v>8.08</v>
      </c>
      <c r="BA22" s="187"/>
      <c r="BB22" s="84">
        <v>4.04</v>
      </c>
      <c r="BE22" s="85"/>
      <c r="BF22" s="85"/>
      <c r="BG22" s="85"/>
      <c r="BH22" s="85"/>
    </row>
    <row r="23" spans="1:60" ht="20.100000000000001" customHeight="1" x14ac:dyDescent="0.25">
      <c r="A23" s="80"/>
      <c r="B23" s="80"/>
      <c r="C23" s="80"/>
      <c r="D23" s="80"/>
      <c r="E23" s="80"/>
      <c r="F23" s="80"/>
      <c r="G23" s="80"/>
      <c r="H23" s="80"/>
      <c r="I23" s="80"/>
      <c r="J23" s="80"/>
      <c r="K23" s="80"/>
      <c r="L23" s="80"/>
      <c r="M23" s="80"/>
      <c r="N23" s="80"/>
      <c r="O23" s="80"/>
      <c r="P23" s="80"/>
      <c r="Q23" s="80"/>
      <c r="R23" s="80"/>
      <c r="AM23" s="79">
        <v>12</v>
      </c>
      <c r="AN23" s="82">
        <v>0.19399999999999998</v>
      </c>
      <c r="AO23" s="82">
        <v>0.11560000000000001</v>
      </c>
      <c r="AP23" s="82">
        <v>7.7600000000000002E-2</v>
      </c>
      <c r="AQ23" s="82">
        <v>3.8800000000000001E-2</v>
      </c>
      <c r="AS23" s="187"/>
      <c r="AT23" s="83">
        <v>12</v>
      </c>
      <c r="AU23" s="187"/>
      <c r="AV23" s="84">
        <v>19.399999999999999</v>
      </c>
      <c r="AW23" s="187"/>
      <c r="AX23" s="84">
        <v>11.56</v>
      </c>
      <c r="AY23" s="187"/>
      <c r="AZ23" s="84">
        <v>7.7600000000000007</v>
      </c>
      <c r="BA23" s="187"/>
      <c r="BB23" s="84">
        <v>3.8800000000000003</v>
      </c>
      <c r="BE23" s="85"/>
      <c r="BF23" s="85"/>
      <c r="BG23" s="85"/>
      <c r="BH23" s="85"/>
    </row>
    <row r="24" spans="1:60" ht="20.100000000000001" customHeight="1" x14ac:dyDescent="0.25">
      <c r="A24" s="80"/>
      <c r="B24" s="80"/>
      <c r="C24" s="80"/>
      <c r="D24" s="80"/>
      <c r="E24" s="80"/>
      <c r="F24" s="80"/>
      <c r="G24" s="80"/>
      <c r="H24" s="80"/>
      <c r="I24" s="80"/>
      <c r="J24" s="80"/>
      <c r="K24" s="80"/>
      <c r="L24" s="80"/>
      <c r="M24" s="80"/>
      <c r="N24" s="80"/>
      <c r="O24" s="80"/>
      <c r="P24" s="80"/>
      <c r="Q24" s="80"/>
      <c r="R24" s="80"/>
      <c r="AM24" s="79">
        <v>13</v>
      </c>
      <c r="AN24" s="82">
        <v>0.18600000000000003</v>
      </c>
      <c r="AO24" s="82">
        <v>0.1109</v>
      </c>
      <c r="AP24" s="82">
        <v>7.4400000000000008E-2</v>
      </c>
      <c r="AQ24" s="82">
        <v>3.7200000000000004E-2</v>
      </c>
      <c r="AS24" s="187"/>
      <c r="AT24" s="83">
        <v>13</v>
      </c>
      <c r="AU24" s="187"/>
      <c r="AV24" s="84">
        <v>18.600000000000001</v>
      </c>
      <c r="AW24" s="187"/>
      <c r="AX24" s="84">
        <v>11.09</v>
      </c>
      <c r="AY24" s="187"/>
      <c r="AZ24" s="84">
        <v>7.44</v>
      </c>
      <c r="BA24" s="187"/>
      <c r="BB24" s="84">
        <v>3.72</v>
      </c>
      <c r="BE24" s="85"/>
      <c r="BF24" s="85"/>
      <c r="BG24" s="85"/>
      <c r="BH24" s="85"/>
    </row>
    <row r="25" spans="1:60" ht="20.100000000000001" customHeight="1" x14ac:dyDescent="0.25">
      <c r="A25" s="80"/>
      <c r="B25" s="80"/>
      <c r="C25" s="80"/>
      <c r="D25" s="80"/>
      <c r="E25" s="80"/>
      <c r="F25" s="80"/>
      <c r="G25" s="80"/>
      <c r="H25" s="80"/>
      <c r="I25" s="80"/>
      <c r="J25" s="80"/>
      <c r="K25" s="80"/>
      <c r="L25" s="80"/>
      <c r="M25" s="80"/>
      <c r="N25" s="80"/>
      <c r="O25" s="80"/>
      <c r="P25" s="80"/>
      <c r="Q25" s="80"/>
      <c r="R25" s="80"/>
      <c r="AM25" s="79">
        <v>14</v>
      </c>
      <c r="AN25" s="82">
        <v>0.17800000000000002</v>
      </c>
      <c r="AO25" s="82">
        <v>0.10619999999999999</v>
      </c>
      <c r="AP25" s="82">
        <v>7.1199999999999999E-2</v>
      </c>
      <c r="AQ25" s="82">
        <v>3.56E-2</v>
      </c>
      <c r="AS25" s="187"/>
      <c r="AT25" s="83">
        <v>14</v>
      </c>
      <c r="AU25" s="187"/>
      <c r="AV25" s="84">
        <v>17.8</v>
      </c>
      <c r="AW25" s="187"/>
      <c r="AX25" s="84">
        <v>10.62</v>
      </c>
      <c r="AY25" s="187"/>
      <c r="AZ25" s="84">
        <v>7.12</v>
      </c>
      <c r="BA25" s="187"/>
      <c r="BB25" s="84">
        <v>3.56</v>
      </c>
      <c r="BE25" s="85"/>
      <c r="BF25" s="85"/>
      <c r="BG25" s="85"/>
      <c r="BH25" s="85"/>
    </row>
    <row r="26" spans="1:60" ht="20.100000000000001" customHeight="1" x14ac:dyDescent="0.25">
      <c r="A26" s="80"/>
      <c r="B26" s="80"/>
      <c r="C26" s="80"/>
      <c r="D26" s="80"/>
      <c r="E26" s="80"/>
      <c r="F26" s="80"/>
      <c r="G26" s="80"/>
      <c r="H26" s="80"/>
      <c r="I26" s="80"/>
      <c r="J26" s="80"/>
      <c r="K26" s="80"/>
      <c r="L26" s="80"/>
      <c r="M26" s="80"/>
      <c r="N26" s="80"/>
      <c r="O26" s="80"/>
      <c r="P26" s="80"/>
      <c r="Q26" s="80"/>
      <c r="R26" s="80"/>
      <c r="AM26" s="79">
        <v>15</v>
      </c>
      <c r="AN26" s="82">
        <v>0.17</v>
      </c>
      <c r="AO26" s="82">
        <v>0.10150000000000001</v>
      </c>
      <c r="AP26" s="82">
        <v>6.8000000000000005E-2</v>
      </c>
      <c r="AQ26" s="82">
        <v>3.4000000000000002E-2</v>
      </c>
      <c r="AS26" s="187"/>
      <c r="AT26" s="83">
        <v>15</v>
      </c>
      <c r="AU26" s="187"/>
      <c r="AV26" s="84">
        <v>17</v>
      </c>
      <c r="AW26" s="187"/>
      <c r="AX26" s="84">
        <v>10.15</v>
      </c>
      <c r="AY26" s="187"/>
      <c r="AZ26" s="84">
        <v>6.8000000000000007</v>
      </c>
      <c r="BA26" s="187"/>
      <c r="BB26" s="84">
        <v>3.4000000000000004</v>
      </c>
      <c r="BE26" s="85"/>
      <c r="BF26" s="85"/>
      <c r="BG26" s="85"/>
      <c r="BH26" s="85"/>
    </row>
    <row r="27" spans="1:60" ht="20.100000000000001" customHeight="1" x14ac:dyDescent="0.25">
      <c r="A27" s="80"/>
      <c r="B27" s="80"/>
      <c r="C27" s="80"/>
      <c r="D27" s="80"/>
      <c r="E27" s="80"/>
      <c r="F27" s="80"/>
      <c r="G27" s="80"/>
      <c r="H27" s="80"/>
      <c r="I27" s="80"/>
      <c r="J27" s="80"/>
      <c r="K27" s="80"/>
      <c r="L27" s="80"/>
      <c r="M27" s="80"/>
      <c r="N27" s="80"/>
      <c r="O27" s="80"/>
      <c r="P27" s="80"/>
      <c r="Q27" s="80"/>
      <c r="R27" s="80"/>
      <c r="AM27" s="79">
        <v>16</v>
      </c>
      <c r="AN27" s="82">
        <v>0.16200000000000001</v>
      </c>
      <c r="AO27" s="82">
        <v>9.6799999999999997E-2</v>
      </c>
      <c r="AP27" s="82">
        <v>6.480000000000001E-2</v>
      </c>
      <c r="AQ27" s="82">
        <v>3.2400000000000005E-2</v>
      </c>
      <c r="AS27" s="187"/>
      <c r="AT27" s="83">
        <v>16</v>
      </c>
      <c r="AU27" s="187"/>
      <c r="AV27" s="84">
        <v>16.2</v>
      </c>
      <c r="AW27" s="187"/>
      <c r="AX27" s="84">
        <v>9.68</v>
      </c>
      <c r="AY27" s="187"/>
      <c r="AZ27" s="84">
        <v>6.48</v>
      </c>
      <c r="BA27" s="187"/>
      <c r="BB27" s="84">
        <v>3.24</v>
      </c>
      <c r="BE27" s="85"/>
      <c r="BF27" s="85"/>
      <c r="BG27" s="85"/>
      <c r="BH27" s="85"/>
    </row>
    <row r="28" spans="1:60" ht="20.100000000000001" customHeight="1" x14ac:dyDescent="0.25">
      <c r="AM28" s="79">
        <v>17</v>
      </c>
      <c r="AN28" s="82">
        <v>0.154</v>
      </c>
      <c r="AO28" s="82">
        <v>9.2100000000000015E-2</v>
      </c>
      <c r="AP28" s="82">
        <v>6.1600000000000002E-2</v>
      </c>
      <c r="AQ28" s="82">
        <v>3.0800000000000001E-2</v>
      </c>
      <c r="AS28" s="187"/>
      <c r="AT28" s="83">
        <v>17</v>
      </c>
      <c r="AU28" s="187"/>
      <c r="AV28" s="84">
        <v>15.399999999999999</v>
      </c>
      <c r="AW28" s="187"/>
      <c r="AX28" s="84">
        <v>9.2100000000000009</v>
      </c>
      <c r="AY28" s="187"/>
      <c r="AZ28" s="84">
        <v>6.16</v>
      </c>
      <c r="BA28" s="187"/>
      <c r="BB28" s="84">
        <v>3.08</v>
      </c>
      <c r="BE28" s="85"/>
      <c r="BF28" s="85"/>
      <c r="BG28" s="85"/>
      <c r="BH28" s="85"/>
    </row>
    <row r="29" spans="1:60" ht="20.100000000000001" customHeight="1" x14ac:dyDescent="0.2">
      <c r="A29" s="87"/>
      <c r="B29" s="87"/>
      <c r="C29" s="87"/>
      <c r="D29" s="87"/>
      <c r="E29" s="87"/>
      <c r="F29" s="87"/>
      <c r="G29" s="87"/>
      <c r="H29" s="87"/>
      <c r="I29" s="87"/>
      <c r="J29" s="87"/>
      <c r="K29" s="87"/>
      <c r="L29" s="87"/>
      <c r="M29" s="87"/>
      <c r="N29" s="87"/>
      <c r="O29" s="87"/>
      <c r="P29" s="87"/>
      <c r="Q29" s="87"/>
      <c r="R29" s="87"/>
      <c r="AM29" s="79">
        <v>18</v>
      </c>
      <c r="AN29" s="82">
        <v>0.14599999999999999</v>
      </c>
      <c r="AO29" s="82">
        <v>8.7400000000000005E-2</v>
      </c>
      <c r="AP29" s="82">
        <v>5.8400000000000001E-2</v>
      </c>
      <c r="AQ29" s="82">
        <v>2.92E-2</v>
      </c>
      <c r="AS29" s="187"/>
      <c r="AT29" s="83">
        <v>18</v>
      </c>
      <c r="AU29" s="187"/>
      <c r="AV29" s="84">
        <v>14.6</v>
      </c>
      <c r="AW29" s="187"/>
      <c r="AX29" s="84">
        <v>8.74</v>
      </c>
      <c r="AY29" s="187"/>
      <c r="AZ29" s="84">
        <v>5.84</v>
      </c>
      <c r="BA29" s="187"/>
      <c r="BB29" s="84">
        <v>2.92</v>
      </c>
      <c r="BE29" s="85"/>
      <c r="BF29" s="85"/>
      <c r="BG29" s="85"/>
      <c r="BH29" s="85"/>
    </row>
    <row r="30" spans="1:60" ht="20.100000000000001" customHeight="1" x14ac:dyDescent="0.25">
      <c r="A30" s="80"/>
      <c r="B30" s="80"/>
      <c r="C30" s="80"/>
      <c r="D30" s="80"/>
      <c r="E30" s="80"/>
      <c r="F30" s="80"/>
      <c r="G30" s="80"/>
      <c r="H30" s="80"/>
      <c r="I30" s="80"/>
      <c r="J30" s="80"/>
      <c r="K30" s="80"/>
      <c r="L30" s="80"/>
      <c r="M30" s="80"/>
      <c r="N30" s="80"/>
      <c r="O30" s="80"/>
      <c r="P30" s="80"/>
      <c r="Q30" s="80"/>
      <c r="R30" s="80"/>
      <c r="AM30" s="79">
        <v>19</v>
      </c>
      <c r="AN30" s="82">
        <v>0.13800000000000001</v>
      </c>
      <c r="AO30" s="82">
        <v>8.2699999999999996E-2</v>
      </c>
      <c r="AP30" s="82">
        <v>5.5200000000000006E-2</v>
      </c>
      <c r="AQ30" s="82">
        <v>2.7600000000000003E-2</v>
      </c>
      <c r="AS30" s="187"/>
      <c r="AT30" s="83">
        <v>19</v>
      </c>
      <c r="AU30" s="187"/>
      <c r="AV30" s="84">
        <v>13.8</v>
      </c>
      <c r="AW30" s="187"/>
      <c r="AX30" s="84">
        <v>8.27</v>
      </c>
      <c r="AY30" s="187"/>
      <c r="AZ30" s="84">
        <v>5.5200000000000005</v>
      </c>
      <c r="BA30" s="187"/>
      <c r="BB30" s="84">
        <v>2.7600000000000002</v>
      </c>
      <c r="BE30" s="85"/>
      <c r="BF30" s="85"/>
      <c r="BG30" s="85"/>
      <c r="BH30" s="85"/>
    </row>
    <row r="31" spans="1:60" ht="20.100000000000001" customHeight="1" x14ac:dyDescent="0.25">
      <c r="A31" s="80"/>
      <c r="B31" s="80"/>
      <c r="C31" s="80"/>
      <c r="D31" s="80"/>
      <c r="E31" s="80"/>
      <c r="F31" s="80"/>
      <c r="G31" s="80"/>
      <c r="H31" s="80"/>
      <c r="I31" s="80"/>
      <c r="J31" s="80"/>
      <c r="K31" s="80"/>
      <c r="L31" s="80"/>
      <c r="M31" s="80"/>
      <c r="N31" s="80"/>
      <c r="O31" s="80"/>
      <c r="P31" s="80"/>
      <c r="Q31" s="80"/>
      <c r="R31" s="80"/>
      <c r="AM31" s="79">
        <v>20</v>
      </c>
      <c r="AN31" s="82">
        <v>0.13</v>
      </c>
      <c r="AO31" s="82">
        <v>7.8E-2</v>
      </c>
      <c r="AP31" s="82">
        <v>5.2000000000000005E-2</v>
      </c>
      <c r="AQ31" s="82">
        <v>2.6000000000000002E-2</v>
      </c>
      <c r="AS31" s="187"/>
      <c r="AT31" s="83">
        <v>20</v>
      </c>
      <c r="AU31" s="187"/>
      <c r="AV31" s="84">
        <v>13</v>
      </c>
      <c r="AW31" s="187"/>
      <c r="AX31" s="84">
        <v>7.8</v>
      </c>
      <c r="AY31" s="187"/>
      <c r="AZ31" s="84">
        <v>5.2</v>
      </c>
      <c r="BA31" s="187"/>
      <c r="BB31" s="84">
        <v>2.6</v>
      </c>
      <c r="BE31" s="85"/>
      <c r="BF31" s="85"/>
      <c r="BG31" s="85"/>
      <c r="BH31" s="85"/>
    </row>
    <row r="32" spans="1:60" ht="20.100000000000001" customHeight="1" x14ac:dyDescent="0.25">
      <c r="A32" s="80"/>
      <c r="B32" s="80"/>
      <c r="C32" s="80"/>
      <c r="D32" s="80"/>
      <c r="E32" s="80"/>
      <c r="F32" s="80"/>
      <c r="G32" s="80"/>
      <c r="H32" s="80"/>
      <c r="I32" s="80"/>
      <c r="J32" s="80"/>
      <c r="K32" s="80"/>
      <c r="L32" s="80"/>
      <c r="M32" s="80"/>
      <c r="N32" s="80"/>
      <c r="O32" s="80"/>
      <c r="P32" s="80"/>
      <c r="Q32" s="80"/>
      <c r="R32" s="80"/>
      <c r="AM32" s="79">
        <v>21</v>
      </c>
      <c r="AN32" s="82">
        <v>0.11699999999999999</v>
      </c>
      <c r="AO32" s="82">
        <v>7.0199999999999999E-2</v>
      </c>
      <c r="AP32" s="82">
        <v>4.6799999999999994E-2</v>
      </c>
      <c r="AQ32" s="82">
        <v>2.3399999999999997E-2</v>
      </c>
      <c r="AS32" s="187"/>
      <c r="AT32" s="83">
        <v>21</v>
      </c>
      <c r="AU32" s="187"/>
      <c r="AV32" s="84">
        <v>11.7</v>
      </c>
      <c r="AW32" s="187">
        <v>39</v>
      </c>
      <c r="AX32" s="84">
        <v>7.02</v>
      </c>
      <c r="AY32" s="187">
        <v>-11.7</v>
      </c>
      <c r="AZ32" s="84">
        <v>4.68</v>
      </c>
      <c r="BA32" s="187">
        <v>54.21</v>
      </c>
      <c r="BB32" s="84">
        <v>2.34</v>
      </c>
      <c r="BE32" s="85"/>
      <c r="BF32" s="85"/>
      <c r="BG32" s="85"/>
      <c r="BH32" s="85"/>
    </row>
    <row r="33" spans="1:60" ht="20.100000000000001" customHeight="1" x14ac:dyDescent="0.25">
      <c r="A33" s="80"/>
      <c r="B33" s="80"/>
      <c r="C33" s="80"/>
      <c r="D33" s="80"/>
      <c r="E33" s="80"/>
      <c r="F33" s="80"/>
      <c r="G33" s="80"/>
      <c r="H33" s="80"/>
      <c r="I33" s="80"/>
      <c r="J33" s="80"/>
      <c r="K33" s="80"/>
      <c r="L33" s="80"/>
      <c r="M33" s="80"/>
      <c r="N33" s="80"/>
      <c r="O33" s="80"/>
      <c r="P33" s="80"/>
      <c r="Q33" s="80"/>
      <c r="R33" s="80"/>
      <c r="AM33" s="79">
        <v>22</v>
      </c>
      <c r="AN33" s="82">
        <v>0.10400000000000001</v>
      </c>
      <c r="AO33" s="82">
        <v>6.2400000000000004E-2</v>
      </c>
      <c r="AP33" s="82">
        <v>4.1599999999999998E-2</v>
      </c>
      <c r="AQ33" s="82">
        <v>2.0799999999999999E-2</v>
      </c>
      <c r="AS33" s="187"/>
      <c r="AT33" s="83">
        <v>22</v>
      </c>
      <c r="AU33" s="187"/>
      <c r="AV33" s="84">
        <v>10.4</v>
      </c>
      <c r="AW33" s="187"/>
      <c r="AX33" s="84">
        <v>6.24</v>
      </c>
      <c r="AY33" s="187"/>
      <c r="AZ33" s="84">
        <v>4.16</v>
      </c>
      <c r="BA33" s="187"/>
      <c r="BB33" s="84">
        <v>2.08</v>
      </c>
      <c r="BE33" s="85"/>
      <c r="BF33" s="85"/>
      <c r="BG33" s="85"/>
      <c r="BH33" s="85"/>
    </row>
    <row r="34" spans="1:60" ht="20.100000000000001" customHeight="1" x14ac:dyDescent="0.25">
      <c r="A34" s="80"/>
      <c r="B34" s="80"/>
      <c r="C34" s="80"/>
      <c r="D34" s="80"/>
      <c r="E34" s="80"/>
      <c r="F34" s="80"/>
      <c r="G34" s="80"/>
      <c r="H34" s="80"/>
      <c r="I34" s="80"/>
      <c r="J34" s="80"/>
      <c r="K34" s="80"/>
      <c r="L34" s="80"/>
      <c r="M34" s="80"/>
      <c r="N34" s="80"/>
      <c r="O34" s="80"/>
      <c r="P34" s="80"/>
      <c r="Q34" s="80"/>
      <c r="R34" s="80"/>
      <c r="AM34" s="79">
        <v>23</v>
      </c>
      <c r="AN34" s="82">
        <v>9.0999999999999998E-2</v>
      </c>
      <c r="AO34" s="82">
        <v>5.4600000000000003E-2</v>
      </c>
      <c r="AP34" s="82">
        <v>3.6400000000000002E-2</v>
      </c>
      <c r="AQ34" s="82">
        <v>1.8200000000000001E-2</v>
      </c>
      <c r="AS34" s="187"/>
      <c r="AT34" s="83">
        <v>23</v>
      </c>
      <c r="AU34" s="187"/>
      <c r="AV34" s="84">
        <v>9.1</v>
      </c>
      <c r="AW34" s="187"/>
      <c r="AX34" s="84">
        <v>5.46</v>
      </c>
      <c r="AY34" s="187"/>
      <c r="AZ34" s="84">
        <v>3.64</v>
      </c>
      <c r="BA34" s="187"/>
      <c r="BB34" s="84">
        <v>1.82</v>
      </c>
      <c r="BE34" s="85"/>
      <c r="BF34" s="85"/>
      <c r="BG34" s="85"/>
      <c r="BH34" s="85"/>
    </row>
    <row r="35" spans="1:60" ht="20.100000000000001" customHeight="1" x14ac:dyDescent="0.25">
      <c r="A35" s="80"/>
      <c r="B35" s="80"/>
      <c r="C35" s="80"/>
      <c r="D35" s="80"/>
      <c r="E35" s="80"/>
      <c r="F35" s="80"/>
      <c r="G35" s="80"/>
      <c r="H35" s="80"/>
      <c r="I35" s="80"/>
      <c r="J35" s="80"/>
      <c r="K35" s="80"/>
      <c r="L35" s="80"/>
      <c r="M35" s="80"/>
      <c r="N35" s="80"/>
      <c r="O35" s="80"/>
      <c r="P35" s="80"/>
      <c r="Q35" s="80"/>
      <c r="R35" s="80"/>
      <c r="AM35" s="79">
        <v>24</v>
      </c>
      <c r="AN35" s="82">
        <v>7.8E-2</v>
      </c>
      <c r="AO35" s="82">
        <v>4.6799999999999994E-2</v>
      </c>
      <c r="AP35" s="82">
        <v>3.1200000000000002E-2</v>
      </c>
      <c r="AQ35" s="82">
        <v>1.5600000000000001E-2</v>
      </c>
      <c r="AS35" s="187"/>
      <c r="AT35" s="83">
        <v>24</v>
      </c>
      <c r="AU35" s="187"/>
      <c r="AV35" s="84">
        <v>7.8</v>
      </c>
      <c r="AW35" s="187"/>
      <c r="AX35" s="84">
        <v>4.68</v>
      </c>
      <c r="AY35" s="187"/>
      <c r="AZ35" s="84">
        <v>3.12</v>
      </c>
      <c r="BA35" s="187"/>
      <c r="BB35" s="84">
        <v>1.56</v>
      </c>
      <c r="BE35" s="85"/>
      <c r="BF35" s="85"/>
      <c r="BG35" s="85"/>
      <c r="BH35" s="85"/>
    </row>
    <row r="36" spans="1:60" ht="20.100000000000001" customHeight="1" x14ac:dyDescent="0.25">
      <c r="A36" s="80"/>
      <c r="B36" s="80"/>
      <c r="C36" s="80"/>
      <c r="D36" s="80"/>
      <c r="E36" s="80"/>
      <c r="F36" s="80"/>
      <c r="G36" s="80"/>
      <c r="H36" s="80"/>
      <c r="I36" s="80"/>
      <c r="J36" s="80"/>
      <c r="K36" s="80"/>
      <c r="L36" s="80"/>
      <c r="M36" s="80"/>
      <c r="N36" s="80"/>
      <c r="O36" s="80"/>
      <c r="P36" s="80"/>
      <c r="Q36" s="80"/>
      <c r="R36" s="80"/>
      <c r="AM36" s="79">
        <v>25</v>
      </c>
      <c r="AN36" s="82">
        <v>6.5000000000000002E-2</v>
      </c>
      <c r="AO36" s="82">
        <v>3.9E-2</v>
      </c>
      <c r="AP36" s="82">
        <v>2.6000000000000002E-2</v>
      </c>
      <c r="AQ36" s="82">
        <v>1.3000000000000001E-2</v>
      </c>
      <c r="AS36" s="187"/>
      <c r="AT36" s="83">
        <v>25</v>
      </c>
      <c r="AU36" s="187"/>
      <c r="AV36" s="84">
        <v>6.5</v>
      </c>
      <c r="AW36" s="187"/>
      <c r="AX36" s="84">
        <v>3.9</v>
      </c>
      <c r="AY36" s="187"/>
      <c r="AZ36" s="84">
        <v>2.6</v>
      </c>
      <c r="BA36" s="187"/>
      <c r="BB36" s="84">
        <v>1.3</v>
      </c>
      <c r="BE36" s="85"/>
      <c r="BF36" s="85"/>
      <c r="BG36" s="85"/>
      <c r="BH36" s="85"/>
    </row>
    <row r="37" spans="1:60" ht="20.100000000000001" customHeight="1" x14ac:dyDescent="0.25">
      <c r="A37" s="80"/>
      <c r="B37" s="80"/>
      <c r="C37" s="80"/>
      <c r="D37" s="80"/>
      <c r="E37" s="80"/>
      <c r="F37" s="80"/>
      <c r="G37" s="80"/>
      <c r="H37" s="80"/>
      <c r="I37" s="80"/>
      <c r="J37" s="80"/>
      <c r="K37" s="80"/>
      <c r="L37" s="80"/>
      <c r="M37" s="80"/>
      <c r="N37" s="80"/>
      <c r="O37" s="80"/>
      <c r="P37" s="80"/>
      <c r="Q37" s="80"/>
      <c r="R37" s="80"/>
      <c r="AM37" s="79">
        <v>26</v>
      </c>
      <c r="AN37" s="82">
        <v>5.1999999999999991E-2</v>
      </c>
      <c r="AO37" s="82">
        <v>3.1200000000000002E-2</v>
      </c>
      <c r="AP37" s="82">
        <v>2.0799999999999999E-2</v>
      </c>
      <c r="AQ37" s="82">
        <v>1.04E-2</v>
      </c>
      <c r="AS37" s="187"/>
      <c r="AT37" s="83">
        <v>26</v>
      </c>
      <c r="AU37" s="187"/>
      <c r="AV37" s="84">
        <v>5.1999999999999993</v>
      </c>
      <c r="AW37" s="187"/>
      <c r="AX37" s="84">
        <v>3.12</v>
      </c>
      <c r="AY37" s="187"/>
      <c r="AZ37" s="84">
        <v>2.08</v>
      </c>
      <c r="BA37" s="187"/>
      <c r="BB37" s="84">
        <v>1.04</v>
      </c>
      <c r="BE37" s="85"/>
      <c r="BF37" s="85"/>
      <c r="BG37" s="85"/>
      <c r="BH37" s="85"/>
    </row>
    <row r="38" spans="1:60" ht="20.100000000000001" customHeight="1" x14ac:dyDescent="0.25">
      <c r="A38" s="80"/>
      <c r="B38" s="80"/>
      <c r="C38" s="80"/>
      <c r="D38" s="80"/>
      <c r="E38" s="80"/>
      <c r="F38" s="80"/>
      <c r="G38" s="80"/>
      <c r="H38" s="80"/>
      <c r="I38" s="80"/>
      <c r="J38" s="80"/>
      <c r="K38" s="80"/>
      <c r="L38" s="80"/>
      <c r="M38" s="80"/>
      <c r="N38" s="80"/>
      <c r="O38" s="80"/>
      <c r="P38" s="80"/>
      <c r="Q38" s="80"/>
      <c r="R38" s="80"/>
      <c r="AM38" s="79">
        <v>27</v>
      </c>
      <c r="AN38" s="82">
        <v>3.9000000000000007E-2</v>
      </c>
      <c r="AO38" s="82">
        <v>2.3399999999999997E-2</v>
      </c>
      <c r="AP38" s="82">
        <v>1.5600000000000004E-2</v>
      </c>
      <c r="AQ38" s="82">
        <v>7.8000000000000022E-3</v>
      </c>
      <c r="AS38" s="187"/>
      <c r="AT38" s="83">
        <v>27</v>
      </c>
      <c r="AU38" s="187"/>
      <c r="AV38" s="84">
        <v>3.9000000000000004</v>
      </c>
      <c r="AW38" s="187"/>
      <c r="AX38" s="84">
        <v>2.34</v>
      </c>
      <c r="AY38" s="187"/>
      <c r="AZ38" s="84">
        <v>1.5600000000000005</v>
      </c>
      <c r="BA38" s="187"/>
      <c r="BB38" s="84">
        <v>0.78000000000000025</v>
      </c>
      <c r="BE38" s="85"/>
      <c r="BF38" s="85"/>
      <c r="BG38" s="85"/>
      <c r="BH38" s="85"/>
    </row>
    <row r="39" spans="1:60" ht="20.100000000000001" customHeight="1" x14ac:dyDescent="0.25">
      <c r="A39" s="80"/>
      <c r="B39" s="80"/>
      <c r="C39" s="80"/>
      <c r="D39" s="80"/>
      <c r="E39" s="80"/>
      <c r="F39" s="80"/>
      <c r="G39" s="80"/>
      <c r="H39" s="80"/>
      <c r="I39" s="80"/>
      <c r="J39" s="80"/>
      <c r="K39" s="80"/>
      <c r="L39" s="80"/>
      <c r="M39" s="80"/>
      <c r="N39" s="80"/>
      <c r="O39" s="80"/>
      <c r="P39" s="80"/>
      <c r="Q39" s="80"/>
      <c r="R39" s="80"/>
      <c r="AM39" s="79">
        <v>28</v>
      </c>
      <c r="AN39" s="82">
        <v>2.5999999999999995E-2</v>
      </c>
      <c r="AO39" s="82">
        <v>1.5599999999999996E-2</v>
      </c>
      <c r="AP39" s="82">
        <v>1.04E-2</v>
      </c>
      <c r="AQ39" s="82">
        <v>5.1999999999999998E-3</v>
      </c>
      <c r="AS39" s="187"/>
      <c r="AT39" s="83">
        <v>28</v>
      </c>
      <c r="AU39" s="187"/>
      <c r="AV39" s="84">
        <v>2.5999999999999996</v>
      </c>
      <c r="AW39" s="187"/>
      <c r="AX39" s="84">
        <v>1.5599999999999996</v>
      </c>
      <c r="AY39" s="187"/>
      <c r="AZ39" s="84">
        <v>1.04</v>
      </c>
      <c r="BA39" s="187"/>
      <c r="BB39" s="84">
        <v>0.52</v>
      </c>
      <c r="BE39" s="85"/>
      <c r="BF39" s="85"/>
      <c r="BG39" s="85"/>
      <c r="BH39" s="85"/>
    </row>
    <row r="40" spans="1:60" ht="20.100000000000001" customHeight="1" x14ac:dyDescent="0.25">
      <c r="A40" s="80"/>
      <c r="B40" s="80"/>
      <c r="C40" s="80"/>
      <c r="D40" s="80"/>
      <c r="E40" s="80"/>
      <c r="F40" s="80"/>
      <c r="G40" s="80"/>
      <c r="H40" s="80"/>
      <c r="I40" s="80"/>
      <c r="J40" s="80"/>
      <c r="K40" s="80"/>
      <c r="L40" s="80"/>
      <c r="M40" s="80"/>
      <c r="N40" s="80"/>
      <c r="O40" s="80"/>
      <c r="P40" s="80"/>
      <c r="Q40" s="80"/>
      <c r="R40" s="80"/>
      <c r="AM40" s="79">
        <v>29</v>
      </c>
      <c r="AN40" s="82">
        <v>1.2999999999999989E-2</v>
      </c>
      <c r="AO40" s="82">
        <v>7.7999999999999936E-3</v>
      </c>
      <c r="AP40" s="82">
        <v>5.1999999999999954E-3</v>
      </c>
      <c r="AQ40" s="82">
        <v>2.5999999999999977E-3</v>
      </c>
      <c r="AS40" s="187"/>
      <c r="AT40" s="83">
        <v>29</v>
      </c>
      <c r="AU40" s="187"/>
      <c r="AV40" s="84">
        <v>1.2999999999999989</v>
      </c>
      <c r="AW40" s="187"/>
      <c r="AX40" s="84">
        <v>0.77999999999999936</v>
      </c>
      <c r="AY40" s="187"/>
      <c r="AZ40" s="84">
        <v>0.51999999999999957</v>
      </c>
      <c r="BA40" s="187"/>
      <c r="BB40" s="84">
        <v>0.25999999999999979</v>
      </c>
      <c r="BE40" s="85"/>
      <c r="BF40" s="85"/>
      <c r="BG40" s="85"/>
      <c r="BH40" s="85"/>
    </row>
    <row r="41" spans="1:60" ht="20.100000000000001" customHeight="1" x14ac:dyDescent="0.25">
      <c r="A41" s="80"/>
      <c r="B41" s="80"/>
      <c r="C41" s="80"/>
      <c r="D41" s="80"/>
      <c r="E41" s="80"/>
      <c r="F41" s="80"/>
      <c r="G41" s="80"/>
      <c r="H41" s="80"/>
      <c r="I41" s="80"/>
      <c r="J41" s="80"/>
      <c r="K41" s="80"/>
      <c r="L41" s="80"/>
      <c r="M41" s="80"/>
      <c r="N41" s="80"/>
      <c r="O41" s="80"/>
      <c r="P41" s="80"/>
      <c r="Q41" s="80"/>
      <c r="R41" s="80"/>
      <c r="AM41" s="79">
        <v>30</v>
      </c>
      <c r="AN41" s="82">
        <v>0</v>
      </c>
      <c r="AO41" s="82">
        <v>0</v>
      </c>
      <c r="AP41" s="82">
        <v>0</v>
      </c>
      <c r="AQ41" s="82">
        <v>0</v>
      </c>
      <c r="AS41" s="187"/>
      <c r="AT41" s="83">
        <v>30</v>
      </c>
      <c r="AU41" s="187"/>
      <c r="AV41" s="84">
        <v>0</v>
      </c>
      <c r="AW41" s="187"/>
      <c r="AX41" s="84">
        <v>0</v>
      </c>
      <c r="AY41" s="187"/>
      <c r="AZ41" s="84">
        <v>0</v>
      </c>
      <c r="BA41" s="187"/>
      <c r="BB41" s="84">
        <v>0</v>
      </c>
      <c r="BE41" s="85"/>
      <c r="BF41" s="85"/>
      <c r="BG41" s="85"/>
      <c r="BH41" s="85"/>
    </row>
    <row r="42" spans="1:60" ht="20.100000000000001" customHeight="1" x14ac:dyDescent="0.25">
      <c r="A42" s="80"/>
      <c r="B42" s="80"/>
      <c r="C42" s="80"/>
      <c r="D42" s="80"/>
      <c r="E42" s="80"/>
      <c r="F42" s="80"/>
      <c r="G42" s="80"/>
      <c r="H42" s="80"/>
      <c r="I42" s="80"/>
      <c r="J42" s="80"/>
      <c r="K42" s="80"/>
      <c r="L42" s="80"/>
      <c r="M42" s="80"/>
      <c r="N42" s="80"/>
      <c r="O42" s="80"/>
      <c r="P42" s="80"/>
      <c r="Q42" s="80"/>
      <c r="R42" s="80"/>
      <c r="AM42" s="79">
        <v>31</v>
      </c>
      <c r="AN42" s="82">
        <v>0</v>
      </c>
      <c r="AO42" s="82">
        <v>0</v>
      </c>
      <c r="AP42" s="82">
        <v>0</v>
      </c>
      <c r="AQ42" s="82">
        <v>0</v>
      </c>
    </row>
    <row r="43" spans="1:60" ht="20.100000000000001" customHeight="1" x14ac:dyDescent="0.25">
      <c r="A43" s="80"/>
      <c r="B43" s="80"/>
      <c r="C43" s="80"/>
      <c r="D43" s="80"/>
      <c r="E43" s="80"/>
      <c r="F43" s="80"/>
      <c r="G43" s="80"/>
      <c r="H43" s="80"/>
      <c r="I43" s="80"/>
      <c r="J43" s="80"/>
      <c r="K43" s="80"/>
      <c r="L43" s="80"/>
      <c r="M43" s="80"/>
      <c r="N43" s="80"/>
      <c r="O43" s="80"/>
      <c r="P43" s="80"/>
      <c r="Q43" s="80"/>
      <c r="R43" s="80"/>
      <c r="AM43" s="79">
        <v>32</v>
      </c>
      <c r="AN43" s="82">
        <v>0</v>
      </c>
      <c r="AO43" s="82">
        <v>0</v>
      </c>
      <c r="AP43" s="82">
        <v>0</v>
      </c>
      <c r="AQ43" s="82">
        <v>0</v>
      </c>
    </row>
    <row r="44" spans="1:60" ht="20.100000000000001" customHeight="1" x14ac:dyDescent="0.25">
      <c r="A44" s="80"/>
      <c r="B44" s="80"/>
      <c r="C44" s="80"/>
      <c r="D44" s="80"/>
      <c r="E44" s="80"/>
      <c r="F44" s="80"/>
      <c r="G44" s="80"/>
      <c r="H44" s="80"/>
      <c r="I44" s="80"/>
      <c r="J44" s="80"/>
      <c r="K44" s="80"/>
      <c r="L44" s="80"/>
      <c r="M44" s="80"/>
      <c r="N44" s="80"/>
      <c r="O44" s="80"/>
      <c r="P44" s="80"/>
      <c r="Q44" s="80"/>
      <c r="R44" s="80"/>
      <c r="AM44" s="79">
        <v>33</v>
      </c>
      <c r="AN44" s="82">
        <v>0</v>
      </c>
      <c r="AO44" s="82">
        <v>0</v>
      </c>
      <c r="AP44" s="82">
        <v>0</v>
      </c>
      <c r="AQ44" s="82">
        <v>0</v>
      </c>
    </row>
    <row r="45" spans="1:60" ht="20.100000000000001" customHeight="1" x14ac:dyDescent="0.25">
      <c r="AM45" s="79">
        <v>34</v>
      </c>
      <c r="AN45" s="82">
        <v>0</v>
      </c>
      <c r="AO45" s="82">
        <v>0</v>
      </c>
      <c r="AP45" s="82">
        <v>0</v>
      </c>
      <c r="AQ45" s="82">
        <v>0</v>
      </c>
    </row>
    <row r="46" spans="1:60" ht="20.100000000000001" customHeight="1" x14ac:dyDescent="0.25">
      <c r="AM46" s="79">
        <v>35</v>
      </c>
      <c r="AN46" s="82">
        <v>0</v>
      </c>
      <c r="AO46" s="82">
        <v>0</v>
      </c>
      <c r="AP46" s="82">
        <v>0</v>
      </c>
      <c r="AQ46" s="82">
        <v>0</v>
      </c>
    </row>
    <row r="47" spans="1:60" ht="20.100000000000001" customHeight="1" x14ac:dyDescent="0.25">
      <c r="AM47" s="79">
        <v>36</v>
      </c>
      <c r="AN47" s="82">
        <v>0</v>
      </c>
      <c r="AO47" s="82">
        <v>0</v>
      </c>
      <c r="AP47" s="82">
        <v>0</v>
      </c>
      <c r="AQ47" s="82">
        <v>0</v>
      </c>
    </row>
    <row r="48" spans="1:60" ht="20.100000000000001" customHeight="1" x14ac:dyDescent="0.25">
      <c r="AM48" s="79">
        <v>37</v>
      </c>
      <c r="AN48" s="82">
        <v>0</v>
      </c>
      <c r="AO48" s="82">
        <v>0</v>
      </c>
      <c r="AP48" s="82">
        <v>0</v>
      </c>
      <c r="AQ48" s="82">
        <v>0</v>
      </c>
    </row>
    <row r="49" spans="39:43" ht="20.100000000000001" customHeight="1" x14ac:dyDescent="0.25">
      <c r="AM49" s="79">
        <v>38</v>
      </c>
      <c r="AN49" s="82">
        <v>0</v>
      </c>
      <c r="AO49" s="82">
        <v>0</v>
      </c>
      <c r="AP49" s="82">
        <v>0</v>
      </c>
      <c r="AQ49" s="82">
        <v>0</v>
      </c>
    </row>
    <row r="50" spans="39:43" ht="20.100000000000001" customHeight="1" x14ac:dyDescent="0.25">
      <c r="AM50" s="79">
        <v>39</v>
      </c>
      <c r="AN50" s="82">
        <v>0</v>
      </c>
      <c r="AO50" s="82">
        <v>0</v>
      </c>
      <c r="AP50" s="82">
        <v>0</v>
      </c>
      <c r="AQ50" s="82">
        <v>0</v>
      </c>
    </row>
    <row r="51" spans="39:43" ht="20.100000000000001" customHeight="1" x14ac:dyDescent="0.25">
      <c r="AM51" s="79">
        <v>40</v>
      </c>
      <c r="AN51" s="82">
        <v>0</v>
      </c>
      <c r="AO51" s="82">
        <v>0</v>
      </c>
      <c r="AP51" s="82">
        <v>0</v>
      </c>
      <c r="AQ51" s="82">
        <v>0</v>
      </c>
    </row>
    <row r="52" spans="39:43" ht="20.100000000000001" customHeight="1" x14ac:dyDescent="0.25">
      <c r="AM52" s="79">
        <v>41</v>
      </c>
      <c r="AN52" s="82">
        <v>0</v>
      </c>
      <c r="AO52" s="82">
        <v>0</v>
      </c>
      <c r="AP52" s="82">
        <v>0</v>
      </c>
      <c r="AQ52" s="82">
        <v>0</v>
      </c>
    </row>
    <row r="53" spans="39:43" ht="20.100000000000001" customHeight="1" x14ac:dyDescent="0.25">
      <c r="AM53" s="79">
        <v>42</v>
      </c>
      <c r="AN53" s="82">
        <v>0</v>
      </c>
      <c r="AO53" s="82">
        <v>0</v>
      </c>
      <c r="AP53" s="82">
        <v>0</v>
      </c>
      <c r="AQ53" s="82">
        <v>0</v>
      </c>
    </row>
    <row r="54" spans="39:43" ht="20.100000000000001" customHeight="1" x14ac:dyDescent="0.25">
      <c r="AM54" s="79">
        <v>43</v>
      </c>
      <c r="AN54" s="82">
        <v>0</v>
      </c>
      <c r="AO54" s="82">
        <v>0</v>
      </c>
      <c r="AP54" s="82">
        <v>0</v>
      </c>
      <c r="AQ54" s="82">
        <v>0</v>
      </c>
    </row>
    <row r="55" spans="39:43" ht="20.100000000000001" customHeight="1" x14ac:dyDescent="0.25">
      <c r="AM55" s="79">
        <v>44</v>
      </c>
      <c r="AN55" s="82">
        <v>0</v>
      </c>
      <c r="AO55" s="82">
        <v>0</v>
      </c>
      <c r="AP55" s="82">
        <v>0</v>
      </c>
      <c r="AQ55" s="82">
        <v>0</v>
      </c>
    </row>
    <row r="56" spans="39:43" ht="20.100000000000001" customHeight="1" x14ac:dyDescent="0.25">
      <c r="AM56" s="79">
        <v>45</v>
      </c>
      <c r="AN56" s="82">
        <v>0</v>
      </c>
      <c r="AO56" s="82">
        <v>0</v>
      </c>
      <c r="AP56" s="82">
        <v>0</v>
      </c>
      <c r="AQ56" s="82">
        <v>0</v>
      </c>
    </row>
    <row r="57" spans="39:43" ht="20.100000000000001" customHeight="1" x14ac:dyDescent="0.25">
      <c r="AM57" s="79">
        <v>46</v>
      </c>
      <c r="AN57" s="82">
        <v>0</v>
      </c>
      <c r="AO57" s="82">
        <v>0</v>
      </c>
      <c r="AP57" s="82">
        <v>0</v>
      </c>
      <c r="AQ57" s="82">
        <v>0</v>
      </c>
    </row>
    <row r="58" spans="39:43" ht="20.100000000000001" customHeight="1" x14ac:dyDescent="0.25">
      <c r="AM58" s="79">
        <v>47</v>
      </c>
      <c r="AN58" s="82">
        <v>0</v>
      </c>
      <c r="AO58" s="82">
        <v>0</v>
      </c>
      <c r="AP58" s="82">
        <v>0</v>
      </c>
      <c r="AQ58" s="82">
        <v>0</v>
      </c>
    </row>
    <row r="59" spans="39:43" ht="20.100000000000001" customHeight="1" x14ac:dyDescent="0.25">
      <c r="AM59" s="79">
        <v>48</v>
      </c>
      <c r="AN59" s="82">
        <v>0</v>
      </c>
      <c r="AO59" s="82">
        <v>0</v>
      </c>
      <c r="AP59" s="82">
        <v>0</v>
      </c>
      <c r="AQ59" s="82">
        <v>0</v>
      </c>
    </row>
    <row r="60" spans="39:43" ht="20.100000000000001" customHeight="1" x14ac:dyDescent="0.25">
      <c r="AM60" s="79">
        <v>49</v>
      </c>
      <c r="AN60" s="82">
        <v>0</v>
      </c>
      <c r="AO60" s="82">
        <v>0</v>
      </c>
      <c r="AP60" s="82">
        <v>0</v>
      </c>
      <c r="AQ60" s="82">
        <v>0</v>
      </c>
    </row>
    <row r="61" spans="39:43" ht="20.100000000000001" customHeight="1" x14ac:dyDescent="0.25">
      <c r="AM61" s="79">
        <v>50</v>
      </c>
      <c r="AN61" s="82">
        <v>0</v>
      </c>
      <c r="AO61" s="82">
        <v>0</v>
      </c>
      <c r="AP61" s="82">
        <v>0</v>
      </c>
      <c r="AQ61" s="82">
        <v>0</v>
      </c>
    </row>
    <row r="62" spans="39:43" ht="20.100000000000001" customHeight="1" x14ac:dyDescent="0.25">
      <c r="AM62" s="79">
        <v>51</v>
      </c>
      <c r="AN62" s="82">
        <v>0</v>
      </c>
      <c r="AO62" s="82">
        <v>0</v>
      </c>
      <c r="AP62" s="82">
        <v>0</v>
      </c>
      <c r="AQ62" s="82">
        <v>0</v>
      </c>
    </row>
    <row r="63" spans="39:43" ht="20.100000000000001" customHeight="1" x14ac:dyDescent="0.25">
      <c r="AM63" s="79">
        <v>52</v>
      </c>
      <c r="AN63" s="82">
        <v>0</v>
      </c>
      <c r="AO63" s="82">
        <v>0</v>
      </c>
      <c r="AP63" s="82">
        <v>0</v>
      </c>
      <c r="AQ63" s="82">
        <v>0</v>
      </c>
    </row>
    <row r="64" spans="39:43" ht="20.100000000000001" customHeight="1" x14ac:dyDescent="0.25">
      <c r="AM64" s="79">
        <v>53</v>
      </c>
      <c r="AN64" s="82">
        <v>0</v>
      </c>
      <c r="AO64" s="82">
        <v>0</v>
      </c>
      <c r="AP64" s="82">
        <v>0</v>
      </c>
      <c r="AQ64" s="82">
        <v>0</v>
      </c>
    </row>
    <row r="65" spans="39:43" ht="20.100000000000001" customHeight="1" x14ac:dyDescent="0.25">
      <c r="AM65" s="79">
        <v>54</v>
      </c>
      <c r="AN65" s="82">
        <v>0</v>
      </c>
      <c r="AO65" s="82">
        <v>0</v>
      </c>
      <c r="AP65" s="82">
        <v>0</v>
      </c>
      <c r="AQ65" s="82">
        <v>0</v>
      </c>
    </row>
    <row r="66" spans="39:43" ht="20.100000000000001" customHeight="1" x14ac:dyDescent="0.25">
      <c r="AM66" s="79">
        <v>55</v>
      </c>
      <c r="AN66" s="82">
        <v>0</v>
      </c>
      <c r="AO66" s="82">
        <v>0</v>
      </c>
      <c r="AP66" s="82">
        <v>0</v>
      </c>
      <c r="AQ66" s="82">
        <v>0</v>
      </c>
    </row>
    <row r="67" spans="39:43" ht="20.100000000000001" customHeight="1" x14ac:dyDescent="0.25">
      <c r="AM67" s="79">
        <v>56</v>
      </c>
      <c r="AN67" s="82">
        <v>0</v>
      </c>
      <c r="AO67" s="82">
        <v>0</v>
      </c>
      <c r="AP67" s="82">
        <v>0</v>
      </c>
      <c r="AQ67" s="82">
        <v>0</v>
      </c>
    </row>
    <row r="68" spans="39:43" ht="20.100000000000001" customHeight="1" x14ac:dyDescent="0.25">
      <c r="AM68" s="79">
        <v>57</v>
      </c>
      <c r="AN68" s="82">
        <v>0</v>
      </c>
      <c r="AO68" s="82">
        <v>0</v>
      </c>
      <c r="AP68" s="82">
        <v>0</v>
      </c>
      <c r="AQ68" s="82">
        <v>0</v>
      </c>
    </row>
    <row r="69" spans="39:43" ht="20.100000000000001" customHeight="1" x14ac:dyDescent="0.25">
      <c r="AM69" s="79">
        <v>58</v>
      </c>
      <c r="AN69" s="82">
        <v>0</v>
      </c>
      <c r="AO69" s="82">
        <v>0</v>
      </c>
      <c r="AP69" s="82">
        <v>0</v>
      </c>
      <c r="AQ69" s="82">
        <v>0</v>
      </c>
    </row>
    <row r="70" spans="39:43" ht="20.100000000000001" customHeight="1" x14ac:dyDescent="0.25">
      <c r="AM70" s="79">
        <v>59</v>
      </c>
      <c r="AN70" s="82">
        <v>0</v>
      </c>
      <c r="AO70" s="82">
        <v>0</v>
      </c>
      <c r="AP70" s="82">
        <v>0</v>
      </c>
      <c r="AQ70" s="82">
        <v>0</v>
      </c>
    </row>
    <row r="71" spans="39:43" ht="20.100000000000001" customHeight="1" x14ac:dyDescent="0.25">
      <c r="AM71" s="79">
        <v>60</v>
      </c>
      <c r="AN71" s="82">
        <v>0</v>
      </c>
      <c r="AO71" s="82">
        <v>0</v>
      </c>
      <c r="AP71" s="82">
        <v>0</v>
      </c>
      <c r="AQ71" s="82">
        <v>0</v>
      </c>
    </row>
    <row r="72" spans="39:43" ht="20.100000000000001" customHeight="1" x14ac:dyDescent="0.25">
      <c r="AM72" s="79">
        <v>61</v>
      </c>
      <c r="AN72" s="82">
        <v>0</v>
      </c>
      <c r="AO72" s="82">
        <v>0</v>
      </c>
      <c r="AP72" s="82">
        <v>0</v>
      </c>
      <c r="AQ72" s="82">
        <v>0</v>
      </c>
    </row>
    <row r="73" spans="39:43" ht="20.100000000000001" customHeight="1" x14ac:dyDescent="0.25">
      <c r="AM73" s="79">
        <v>62</v>
      </c>
      <c r="AN73" s="82">
        <v>0</v>
      </c>
      <c r="AO73" s="82">
        <v>0</v>
      </c>
      <c r="AP73" s="82">
        <v>0</v>
      </c>
      <c r="AQ73" s="82">
        <v>0</v>
      </c>
    </row>
    <row r="74" spans="39:43" ht="20.100000000000001" customHeight="1" x14ac:dyDescent="0.25">
      <c r="AM74" s="79">
        <v>63</v>
      </c>
      <c r="AN74" s="82">
        <v>0</v>
      </c>
      <c r="AO74" s="82">
        <v>0</v>
      </c>
      <c r="AP74" s="82">
        <v>0</v>
      </c>
      <c r="AQ74" s="82">
        <v>0</v>
      </c>
    </row>
    <row r="75" spans="39:43" ht="20.100000000000001" customHeight="1" x14ac:dyDescent="0.25">
      <c r="AM75" s="79">
        <v>64</v>
      </c>
      <c r="AN75" s="82">
        <v>0</v>
      </c>
      <c r="AO75" s="82">
        <v>0</v>
      </c>
      <c r="AP75" s="82">
        <v>0</v>
      </c>
      <c r="AQ75" s="82">
        <v>0</v>
      </c>
    </row>
    <row r="76" spans="39:43" ht="20.100000000000001" customHeight="1" x14ac:dyDescent="0.25">
      <c r="AM76" s="79">
        <v>65</v>
      </c>
      <c r="AN76" s="82">
        <v>0</v>
      </c>
      <c r="AO76" s="82">
        <v>0</v>
      </c>
      <c r="AP76" s="82">
        <v>0</v>
      </c>
      <c r="AQ76" s="82">
        <v>0</v>
      </c>
    </row>
    <row r="77" spans="39:43" ht="20.100000000000001" customHeight="1" x14ac:dyDescent="0.25">
      <c r="AM77" s="79">
        <v>66</v>
      </c>
      <c r="AN77" s="82">
        <v>0</v>
      </c>
      <c r="AO77" s="82">
        <v>0</v>
      </c>
      <c r="AP77" s="82">
        <v>0</v>
      </c>
      <c r="AQ77" s="82">
        <v>0</v>
      </c>
    </row>
    <row r="78" spans="39:43" ht="20.100000000000001" customHeight="1" x14ac:dyDescent="0.25">
      <c r="AM78" s="79">
        <v>67</v>
      </c>
      <c r="AN78" s="82">
        <v>0</v>
      </c>
      <c r="AO78" s="82">
        <v>0</v>
      </c>
      <c r="AP78" s="82">
        <v>0</v>
      </c>
      <c r="AQ78" s="82">
        <v>0</v>
      </c>
    </row>
    <row r="79" spans="39:43" ht="20.100000000000001" customHeight="1" x14ac:dyDescent="0.25">
      <c r="AM79" s="79">
        <v>68</v>
      </c>
      <c r="AN79" s="82">
        <v>0</v>
      </c>
      <c r="AO79" s="82">
        <v>0</v>
      </c>
      <c r="AP79" s="82">
        <v>0</v>
      </c>
      <c r="AQ79" s="82">
        <v>0</v>
      </c>
    </row>
    <row r="80" spans="39:43" ht="20.100000000000001" customHeight="1" x14ac:dyDescent="0.25">
      <c r="AM80" s="79">
        <v>69</v>
      </c>
      <c r="AN80" s="82">
        <v>0</v>
      </c>
      <c r="AO80" s="82">
        <v>0</v>
      </c>
      <c r="AP80" s="82">
        <v>0</v>
      </c>
      <c r="AQ80" s="82">
        <v>0</v>
      </c>
    </row>
    <row r="81" spans="39:43" ht="20.100000000000001" customHeight="1" x14ac:dyDescent="0.25">
      <c r="AM81" s="79">
        <v>70</v>
      </c>
      <c r="AN81" s="82">
        <v>0</v>
      </c>
      <c r="AO81" s="82">
        <v>0</v>
      </c>
      <c r="AP81" s="82">
        <v>0</v>
      </c>
      <c r="AQ81" s="82">
        <v>0</v>
      </c>
    </row>
  </sheetData>
  <sheetProtection algorithmName="SHA-512" hashValue="D/6bZNZ+fQt/LpBpgdTx/uh15HCAly+NdSAI1qVt5nf43vT5BrxMpStH87vKc2WoTym1vnZPm7/HqAI/KP42Lg==" saltValue="gfmZ7RRL+licpwScIk5NOQ==" spinCount="100000" sheet="1" objects="1" scenarios="1"/>
  <mergeCells count="53">
    <mergeCell ref="A18:R20"/>
    <mergeCell ref="O13:P14"/>
    <mergeCell ref="Q13:R14"/>
    <mergeCell ref="A15:R15"/>
    <mergeCell ref="A16:R16"/>
    <mergeCell ref="A17:C17"/>
    <mergeCell ref="D17:R17"/>
    <mergeCell ref="A13:D14"/>
    <mergeCell ref="E13:F14"/>
    <mergeCell ref="G13:H14"/>
    <mergeCell ref="I13:J14"/>
    <mergeCell ref="K13:L14"/>
    <mergeCell ref="M13:N14"/>
    <mergeCell ref="AS11:BB11"/>
    <mergeCell ref="AS12:AS41"/>
    <mergeCell ref="AU12:AU41"/>
    <mergeCell ref="AW12:AW41"/>
    <mergeCell ref="AY12:AY41"/>
    <mergeCell ref="BA12:BA41"/>
    <mergeCell ref="Q9:R10"/>
    <mergeCell ref="AM9:AN9"/>
    <mergeCell ref="A11:D12"/>
    <mergeCell ref="E11:F12"/>
    <mergeCell ref="G11:H12"/>
    <mergeCell ref="I11:J12"/>
    <mergeCell ref="K11:L12"/>
    <mergeCell ref="M11:N12"/>
    <mergeCell ref="O11:P12"/>
    <mergeCell ref="Q11:R12"/>
    <mergeCell ref="O7:P8"/>
    <mergeCell ref="Q7:R8"/>
    <mergeCell ref="AM8:AN8"/>
    <mergeCell ref="A9:D10"/>
    <mergeCell ref="E9:F10"/>
    <mergeCell ref="G9:H10"/>
    <mergeCell ref="I9:J10"/>
    <mergeCell ref="K9:L10"/>
    <mergeCell ref="M9:N10"/>
    <mergeCell ref="O9:P10"/>
    <mergeCell ref="A7:D8"/>
    <mergeCell ref="E7:F8"/>
    <mergeCell ref="G7:H8"/>
    <mergeCell ref="I7:J8"/>
    <mergeCell ref="K7:L8"/>
    <mergeCell ref="M7:N8"/>
    <mergeCell ref="A1:R1"/>
    <mergeCell ref="A3:R4"/>
    <mergeCell ref="A5:R5"/>
    <mergeCell ref="A6:D6"/>
    <mergeCell ref="E6:F6"/>
    <mergeCell ref="G6:J6"/>
    <mergeCell ref="K6:N6"/>
    <mergeCell ref="O6:R6"/>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24" customWidth="1"/>
    <col min="11" max="16384" width="9" style="22"/>
  </cols>
  <sheetData>
    <row r="1" spans="1:10" ht="20.100000000000001" customHeight="1" thickBot="1" x14ac:dyDescent="0.3">
      <c r="A1" s="189" t="s">
        <v>306</v>
      </c>
      <c r="B1" s="189"/>
      <c r="C1" s="189"/>
      <c r="D1" s="189"/>
      <c r="E1" s="189"/>
      <c r="F1" s="189"/>
      <c r="G1" s="189"/>
      <c r="H1" s="189"/>
      <c r="I1" s="189"/>
      <c r="J1" s="189"/>
    </row>
    <row r="2" spans="1:10" ht="20.100000000000001" customHeight="1" x14ac:dyDescent="0.25">
      <c r="A2" s="23"/>
      <c r="B2" s="1"/>
      <c r="C2" s="1"/>
      <c r="D2" s="1"/>
      <c r="E2" s="1"/>
    </row>
    <row r="3" spans="1:10" ht="20.100000000000001" customHeight="1" x14ac:dyDescent="0.25">
      <c r="A3" s="190" t="s">
        <v>307</v>
      </c>
      <c r="B3" s="190" t="s">
        <v>308</v>
      </c>
      <c r="C3" s="190"/>
      <c r="D3" s="190" t="s">
        <v>309</v>
      </c>
      <c r="E3" s="190"/>
      <c r="F3" s="190"/>
      <c r="G3" s="191" t="s">
        <v>310</v>
      </c>
      <c r="H3" s="192"/>
      <c r="I3" s="190" t="s">
        <v>311</v>
      </c>
      <c r="J3" s="190"/>
    </row>
    <row r="4" spans="1:10" ht="20.100000000000001" customHeight="1" x14ac:dyDescent="0.25">
      <c r="A4" s="190"/>
      <c r="B4" s="190"/>
      <c r="C4" s="190"/>
      <c r="D4" s="190"/>
      <c r="E4" s="190"/>
      <c r="F4" s="190"/>
      <c r="G4" s="193"/>
      <c r="H4" s="194"/>
      <c r="I4" s="190"/>
      <c r="J4" s="190"/>
    </row>
    <row r="5" spans="1:10" ht="20.100000000000001" customHeight="1" x14ac:dyDescent="0.25">
      <c r="A5" s="190"/>
      <c r="B5" s="190"/>
      <c r="C5" s="190"/>
      <c r="D5" s="190"/>
      <c r="E5" s="190"/>
      <c r="F5" s="190"/>
      <c r="G5" s="190" t="s">
        <v>312</v>
      </c>
      <c r="H5" s="190"/>
      <c r="I5" s="190"/>
      <c r="J5" s="190"/>
    </row>
    <row r="6" spans="1:10" ht="20.100000000000001" customHeight="1" x14ac:dyDescent="0.25">
      <c r="A6" s="198" t="s">
        <v>313</v>
      </c>
      <c r="B6" s="190" t="s">
        <v>314</v>
      </c>
      <c r="C6" s="190"/>
      <c r="D6" s="197" t="s">
        <v>315</v>
      </c>
      <c r="E6" s="197"/>
      <c r="F6" s="197"/>
      <c r="G6" s="195">
        <v>5</v>
      </c>
      <c r="H6" s="195"/>
      <c r="I6" s="196">
        <v>0</v>
      </c>
      <c r="J6" s="196"/>
    </row>
    <row r="7" spans="1:10" ht="20.100000000000001" customHeight="1" x14ac:dyDescent="0.25">
      <c r="A7" s="198"/>
      <c r="B7" s="190"/>
      <c r="C7" s="190"/>
      <c r="D7" s="197" t="s">
        <v>316</v>
      </c>
      <c r="E7" s="197"/>
      <c r="F7" s="197"/>
      <c r="G7" s="195">
        <v>10</v>
      </c>
      <c r="H7" s="195"/>
      <c r="I7" s="196">
        <v>0</v>
      </c>
      <c r="J7" s="196"/>
    </row>
    <row r="8" spans="1:10" ht="20.100000000000001" customHeight="1" x14ac:dyDescent="0.25">
      <c r="A8" s="198"/>
      <c r="B8" s="190" t="s">
        <v>317</v>
      </c>
      <c r="C8" s="190"/>
      <c r="D8" s="197" t="s">
        <v>315</v>
      </c>
      <c r="E8" s="197"/>
      <c r="F8" s="197"/>
      <c r="G8" s="195">
        <v>60</v>
      </c>
      <c r="H8" s="195"/>
      <c r="I8" s="196">
        <v>0.2</v>
      </c>
      <c r="J8" s="196"/>
    </row>
    <row r="9" spans="1:10" ht="20.100000000000001" customHeight="1" x14ac:dyDescent="0.25">
      <c r="A9" s="198"/>
      <c r="B9" s="190"/>
      <c r="C9" s="190"/>
      <c r="D9" s="197" t="s">
        <v>318</v>
      </c>
      <c r="E9" s="197"/>
      <c r="F9" s="197"/>
      <c r="G9" s="195">
        <v>60</v>
      </c>
      <c r="H9" s="195"/>
      <c r="I9" s="196">
        <v>0.2</v>
      </c>
      <c r="J9" s="196"/>
    </row>
    <row r="10" spans="1:10" ht="20.100000000000001" customHeight="1" x14ac:dyDescent="0.25">
      <c r="A10" s="198"/>
      <c r="B10" s="190"/>
      <c r="C10" s="190"/>
      <c r="D10" s="197" t="s">
        <v>319</v>
      </c>
      <c r="E10" s="197"/>
      <c r="F10" s="197"/>
      <c r="G10" s="195">
        <v>70</v>
      </c>
      <c r="H10" s="195"/>
      <c r="I10" s="196">
        <v>0.2</v>
      </c>
      <c r="J10" s="196"/>
    </row>
    <row r="11" spans="1:10" ht="20.100000000000001" customHeight="1" x14ac:dyDescent="0.25">
      <c r="A11" s="198"/>
      <c r="B11" s="190"/>
      <c r="C11" s="190"/>
      <c r="D11" s="197" t="s">
        <v>316</v>
      </c>
      <c r="E11" s="197"/>
      <c r="F11" s="197"/>
      <c r="G11" s="195">
        <v>70</v>
      </c>
      <c r="H11" s="195"/>
      <c r="I11" s="196">
        <v>0.2</v>
      </c>
      <c r="J11" s="196"/>
    </row>
    <row r="12" spans="1:10" ht="20.100000000000001" customHeight="1" x14ac:dyDescent="0.25">
      <c r="A12" s="198"/>
      <c r="B12" s="190"/>
      <c r="C12" s="190"/>
      <c r="D12" s="197" t="s">
        <v>320</v>
      </c>
      <c r="E12" s="197"/>
      <c r="F12" s="197"/>
      <c r="G12" s="195">
        <v>70</v>
      </c>
      <c r="H12" s="195"/>
      <c r="I12" s="196">
        <v>0.2</v>
      </c>
      <c r="J12" s="196"/>
    </row>
    <row r="13" spans="1:10" ht="20.100000000000001" customHeight="1" x14ac:dyDescent="0.25">
      <c r="A13" s="198"/>
      <c r="B13" s="190"/>
      <c r="C13" s="190"/>
      <c r="D13" s="197" t="s">
        <v>321</v>
      </c>
      <c r="E13" s="197"/>
      <c r="F13" s="197"/>
      <c r="G13" s="195">
        <v>70</v>
      </c>
      <c r="H13" s="195"/>
      <c r="I13" s="196">
        <v>0.2</v>
      </c>
      <c r="J13" s="196"/>
    </row>
    <row r="14" spans="1:10" ht="20.100000000000001" customHeight="1" x14ac:dyDescent="0.25">
      <c r="A14" s="198"/>
      <c r="B14" s="190"/>
      <c r="C14" s="190"/>
      <c r="D14" s="197" t="s">
        <v>322</v>
      </c>
      <c r="E14" s="197"/>
      <c r="F14" s="197"/>
      <c r="G14" s="195">
        <v>60</v>
      </c>
      <c r="H14" s="195"/>
      <c r="I14" s="196">
        <v>0.2</v>
      </c>
      <c r="J14" s="196"/>
    </row>
    <row r="15" spans="1:10" ht="20.100000000000001" customHeight="1" x14ac:dyDescent="0.25">
      <c r="A15" s="198"/>
      <c r="B15" s="190"/>
      <c r="C15" s="190"/>
      <c r="D15" s="197" t="s">
        <v>323</v>
      </c>
      <c r="E15" s="197"/>
      <c r="F15" s="197"/>
      <c r="G15" s="195">
        <v>60</v>
      </c>
      <c r="H15" s="195"/>
      <c r="I15" s="196">
        <v>0.2</v>
      </c>
      <c r="J15" s="196"/>
    </row>
    <row r="16" spans="1:10" ht="20.100000000000001" customHeight="1" x14ac:dyDescent="0.25">
      <c r="A16" s="198"/>
      <c r="B16" s="190" t="s">
        <v>324</v>
      </c>
      <c r="C16" s="190"/>
      <c r="D16" s="197" t="s">
        <v>319</v>
      </c>
      <c r="E16" s="197"/>
      <c r="F16" s="197"/>
      <c r="G16" s="195">
        <v>60</v>
      </c>
      <c r="H16" s="195"/>
      <c r="I16" s="196">
        <v>0.2</v>
      </c>
      <c r="J16" s="196"/>
    </row>
    <row r="17" spans="1:10" ht="20.100000000000001" customHeight="1" x14ac:dyDescent="0.25">
      <c r="A17" s="198"/>
      <c r="B17" s="190"/>
      <c r="C17" s="190"/>
      <c r="D17" s="197" t="s">
        <v>316</v>
      </c>
      <c r="E17" s="197"/>
      <c r="F17" s="197"/>
      <c r="G17" s="195">
        <v>60</v>
      </c>
      <c r="H17" s="195"/>
      <c r="I17" s="196">
        <v>0.2</v>
      </c>
      <c r="J17" s="196"/>
    </row>
    <row r="18" spans="1:10" ht="20.100000000000001" customHeight="1" x14ac:dyDescent="0.25">
      <c r="A18" s="198"/>
      <c r="B18" s="190"/>
      <c r="C18" s="190"/>
      <c r="D18" s="197" t="s">
        <v>320</v>
      </c>
      <c r="E18" s="197"/>
      <c r="F18" s="197"/>
      <c r="G18" s="195">
        <v>60</v>
      </c>
      <c r="H18" s="195"/>
      <c r="I18" s="196">
        <v>0.2</v>
      </c>
      <c r="J18" s="196"/>
    </row>
    <row r="19" spans="1:10" ht="20.100000000000001" customHeight="1" x14ac:dyDescent="0.25">
      <c r="A19" s="198"/>
      <c r="B19" s="190"/>
      <c r="C19" s="190"/>
      <c r="D19" s="197" t="s">
        <v>321</v>
      </c>
      <c r="E19" s="197"/>
      <c r="F19" s="197"/>
      <c r="G19" s="195">
        <v>60</v>
      </c>
      <c r="H19" s="195"/>
      <c r="I19" s="196">
        <v>0.2</v>
      </c>
      <c r="J19" s="196"/>
    </row>
    <row r="20" spans="1:10" ht="20.100000000000001" customHeight="1" x14ac:dyDescent="0.25">
      <c r="A20" s="198"/>
      <c r="B20" s="190"/>
      <c r="C20" s="190"/>
      <c r="D20" s="197" t="s">
        <v>322</v>
      </c>
      <c r="E20" s="197"/>
      <c r="F20" s="197"/>
      <c r="G20" s="195">
        <v>50</v>
      </c>
      <c r="H20" s="195"/>
      <c r="I20" s="196">
        <v>0.2</v>
      </c>
      <c r="J20" s="196"/>
    </row>
    <row r="21" spans="1:10" ht="20.100000000000001" customHeight="1" x14ac:dyDescent="0.25">
      <c r="A21" s="198"/>
      <c r="B21" s="190"/>
      <c r="C21" s="190"/>
      <c r="D21" s="197" t="s">
        <v>323</v>
      </c>
      <c r="E21" s="197"/>
      <c r="F21" s="197"/>
      <c r="G21" s="195">
        <v>50</v>
      </c>
      <c r="H21" s="195"/>
      <c r="I21" s="196">
        <v>0.2</v>
      </c>
      <c r="J21" s="196"/>
    </row>
    <row r="22" spans="1:10" ht="20.100000000000001" customHeight="1" x14ac:dyDescent="0.25">
      <c r="A22" s="198" t="s">
        <v>325</v>
      </c>
      <c r="B22" s="190" t="s">
        <v>326</v>
      </c>
      <c r="C22" s="190"/>
      <c r="D22" s="197" t="s">
        <v>319</v>
      </c>
      <c r="E22" s="197"/>
      <c r="F22" s="197"/>
      <c r="G22" s="195">
        <v>70</v>
      </c>
      <c r="H22" s="195"/>
      <c r="I22" s="196">
        <v>0.2</v>
      </c>
      <c r="J22" s="196"/>
    </row>
    <row r="23" spans="1:10" ht="20.100000000000001" customHeight="1" x14ac:dyDescent="0.25">
      <c r="A23" s="198"/>
      <c r="B23" s="190"/>
      <c r="C23" s="190"/>
      <c r="D23" s="197" t="s">
        <v>316</v>
      </c>
      <c r="E23" s="197"/>
      <c r="F23" s="197"/>
      <c r="G23" s="195">
        <v>70</v>
      </c>
      <c r="H23" s="195"/>
      <c r="I23" s="196">
        <v>0.2</v>
      </c>
      <c r="J23" s="196"/>
    </row>
    <row r="24" spans="1:10" ht="20.100000000000001" customHeight="1" x14ac:dyDescent="0.25">
      <c r="A24" s="198"/>
      <c r="B24" s="190"/>
      <c r="C24" s="190"/>
      <c r="D24" s="197" t="s">
        <v>320</v>
      </c>
      <c r="E24" s="197"/>
      <c r="F24" s="197"/>
      <c r="G24" s="195">
        <v>60</v>
      </c>
      <c r="H24" s="195"/>
      <c r="I24" s="196">
        <v>0.2</v>
      </c>
      <c r="J24" s="196"/>
    </row>
    <row r="25" spans="1:10" ht="20.100000000000001" customHeight="1" x14ac:dyDescent="0.25">
      <c r="A25" s="198"/>
      <c r="B25" s="190"/>
      <c r="C25" s="190"/>
      <c r="D25" s="197" t="s">
        <v>321</v>
      </c>
      <c r="E25" s="197"/>
      <c r="F25" s="197"/>
      <c r="G25" s="195">
        <v>60</v>
      </c>
      <c r="H25" s="195"/>
      <c r="I25" s="196">
        <v>0.2</v>
      </c>
      <c r="J25" s="196"/>
    </row>
    <row r="26" spans="1:10" ht="20.100000000000001" customHeight="1" x14ac:dyDescent="0.25">
      <c r="A26" s="198"/>
      <c r="B26" s="190"/>
      <c r="C26" s="190"/>
      <c r="D26" s="197" t="s">
        <v>322</v>
      </c>
      <c r="E26" s="197"/>
      <c r="F26" s="197"/>
      <c r="G26" s="195">
        <v>50</v>
      </c>
      <c r="H26" s="195"/>
      <c r="I26" s="196">
        <v>0.2</v>
      </c>
      <c r="J26" s="196"/>
    </row>
    <row r="27" spans="1:10" ht="20.100000000000001" customHeight="1" x14ac:dyDescent="0.25">
      <c r="A27" s="198"/>
      <c r="B27" s="190"/>
      <c r="C27" s="190"/>
      <c r="D27" s="197" t="s">
        <v>323</v>
      </c>
      <c r="E27" s="197"/>
      <c r="F27" s="197"/>
      <c r="G27" s="195">
        <v>50</v>
      </c>
      <c r="H27" s="195"/>
      <c r="I27" s="196">
        <v>0.2</v>
      </c>
      <c r="J27" s="196"/>
    </row>
    <row r="28" spans="1:10" ht="20.100000000000001" customHeight="1" x14ac:dyDescent="0.25">
      <c r="A28" s="198"/>
      <c r="B28" s="190" t="s">
        <v>327</v>
      </c>
      <c r="C28" s="190"/>
      <c r="D28" s="197" t="s">
        <v>315</v>
      </c>
      <c r="E28" s="197"/>
      <c r="F28" s="197"/>
      <c r="G28" s="195">
        <v>60</v>
      </c>
      <c r="H28" s="195"/>
      <c r="I28" s="196">
        <v>0.2</v>
      </c>
      <c r="J28" s="196"/>
    </row>
    <row r="29" spans="1:10" ht="20.100000000000001" customHeight="1" x14ac:dyDescent="0.25">
      <c r="A29" s="198"/>
      <c r="B29" s="190"/>
      <c r="C29" s="190"/>
      <c r="D29" s="197" t="s">
        <v>316</v>
      </c>
      <c r="E29" s="197"/>
      <c r="F29" s="197"/>
      <c r="G29" s="195">
        <v>60</v>
      </c>
      <c r="H29" s="195"/>
      <c r="I29" s="196">
        <v>0.2</v>
      </c>
      <c r="J29" s="196"/>
    </row>
    <row r="30" spans="1:10" ht="20.100000000000001" customHeight="1" x14ac:dyDescent="0.25">
      <c r="A30" s="198"/>
      <c r="B30" s="190"/>
      <c r="C30" s="190"/>
      <c r="D30" s="197" t="s">
        <v>320</v>
      </c>
      <c r="E30" s="197"/>
      <c r="F30" s="197"/>
      <c r="G30" s="195">
        <v>80</v>
      </c>
      <c r="H30" s="195"/>
      <c r="I30" s="196">
        <v>0.2</v>
      </c>
      <c r="J30" s="196"/>
    </row>
    <row r="31" spans="1:10" ht="20.100000000000001" customHeight="1" x14ac:dyDescent="0.25">
      <c r="A31" s="198"/>
      <c r="B31" s="190"/>
      <c r="C31" s="190"/>
      <c r="D31" s="197" t="s">
        <v>321</v>
      </c>
      <c r="E31" s="197"/>
      <c r="F31" s="197"/>
      <c r="G31" s="195">
        <v>80</v>
      </c>
      <c r="H31" s="195"/>
      <c r="I31" s="196">
        <v>0.2</v>
      </c>
      <c r="J31" s="196"/>
    </row>
    <row r="32" spans="1:10" ht="20.100000000000001" customHeight="1" x14ac:dyDescent="0.25">
      <c r="A32" s="198"/>
      <c r="B32" s="190" t="s">
        <v>328</v>
      </c>
      <c r="C32" s="190"/>
      <c r="D32" s="197" t="s">
        <v>315</v>
      </c>
      <c r="E32" s="197"/>
      <c r="F32" s="197"/>
      <c r="G32" s="195">
        <v>20</v>
      </c>
      <c r="H32" s="195"/>
      <c r="I32" s="196">
        <v>0.1</v>
      </c>
      <c r="J32" s="196"/>
    </row>
    <row r="33" spans="1:10" ht="20.100000000000001" customHeight="1" x14ac:dyDescent="0.25">
      <c r="A33" s="198"/>
      <c r="B33" s="190"/>
      <c r="C33" s="190"/>
      <c r="D33" s="197" t="s">
        <v>316</v>
      </c>
      <c r="E33" s="197"/>
      <c r="F33" s="197"/>
      <c r="G33" s="195">
        <v>20</v>
      </c>
      <c r="H33" s="195"/>
      <c r="I33" s="196">
        <v>0.1</v>
      </c>
      <c r="J33" s="196"/>
    </row>
    <row r="34" spans="1:10" ht="20.100000000000001" customHeight="1" x14ac:dyDescent="0.25">
      <c r="A34" s="198"/>
      <c r="B34" s="190"/>
      <c r="C34" s="190"/>
      <c r="D34" s="197" t="s">
        <v>321</v>
      </c>
      <c r="E34" s="197"/>
      <c r="F34" s="197"/>
      <c r="G34" s="195">
        <v>30</v>
      </c>
      <c r="H34" s="195"/>
      <c r="I34" s="196">
        <v>0.1</v>
      </c>
      <c r="J34" s="196"/>
    </row>
    <row r="35" spans="1:10" ht="20.100000000000001" customHeight="1" x14ac:dyDescent="0.25">
      <c r="A35" s="1"/>
      <c r="B35" s="1"/>
      <c r="C35" s="1"/>
      <c r="D35" s="1"/>
      <c r="E35" s="1"/>
    </row>
    <row r="36" spans="1:10" ht="20.100000000000001" customHeight="1" x14ac:dyDescent="0.25">
      <c r="A36" s="117" t="s">
        <v>80</v>
      </c>
      <c r="B36" s="117"/>
      <c r="C36" s="117"/>
      <c r="D36" s="117"/>
      <c r="E36" s="117"/>
      <c r="F36" s="117"/>
      <c r="G36" s="117"/>
      <c r="H36" s="117"/>
      <c r="I36" s="117"/>
      <c r="J36" s="117"/>
    </row>
    <row r="37" spans="1:10" ht="20.100000000000001" customHeight="1" x14ac:dyDescent="0.25">
      <c r="A37" s="117" t="s">
        <v>329</v>
      </c>
      <c r="B37" s="117"/>
      <c r="C37" s="117"/>
      <c r="D37" s="117"/>
      <c r="E37" s="117"/>
      <c r="F37" s="117"/>
      <c r="G37" s="117"/>
      <c r="H37" s="117"/>
      <c r="I37" s="117"/>
      <c r="J37" s="117"/>
    </row>
    <row r="38" spans="1:10" ht="20.100000000000001" customHeight="1" x14ac:dyDescent="0.25">
      <c r="A38" s="117" t="s">
        <v>330</v>
      </c>
      <c r="B38" s="117"/>
      <c r="C38" s="117"/>
      <c r="D38" s="117"/>
      <c r="E38" s="117"/>
      <c r="F38" s="117"/>
      <c r="G38" s="117"/>
      <c r="H38" s="117"/>
      <c r="I38" s="117"/>
      <c r="J38" s="117"/>
    </row>
    <row r="39" spans="1:10" ht="20.100000000000001" customHeight="1" x14ac:dyDescent="0.25">
      <c r="A39" s="117"/>
      <c r="B39" s="117"/>
      <c r="C39" s="117"/>
      <c r="D39" s="117"/>
      <c r="E39" s="117"/>
      <c r="F39" s="117"/>
      <c r="G39" s="117"/>
      <c r="H39" s="117"/>
      <c r="I39" s="117"/>
      <c r="J39" s="117"/>
    </row>
    <row r="42" spans="1:10" ht="20.100000000000001" customHeight="1" x14ac:dyDescent="0.25">
      <c r="A42" s="203" t="s">
        <v>331</v>
      </c>
      <c r="B42" s="203"/>
      <c r="C42" s="203"/>
      <c r="D42" s="203"/>
      <c r="E42" s="203"/>
      <c r="F42" s="203"/>
      <c r="G42" s="203"/>
      <c r="H42" s="203"/>
      <c r="I42" s="203"/>
      <c r="J42" s="203"/>
    </row>
    <row r="43" spans="1:10" ht="20.100000000000001" customHeight="1" thickBot="1" x14ac:dyDescent="0.3">
      <c r="A43" s="204"/>
      <c r="B43" s="204"/>
      <c r="C43" s="204"/>
      <c r="D43" s="204"/>
      <c r="E43" s="204"/>
      <c r="F43" s="204"/>
      <c r="G43" s="204"/>
      <c r="H43" s="204"/>
      <c r="I43" s="204"/>
      <c r="J43" s="204"/>
    </row>
    <row r="44" spans="1:10" ht="20.100000000000001" customHeight="1" x14ac:dyDescent="0.25">
      <c r="A44" s="25"/>
      <c r="B44" s="26"/>
      <c r="C44" s="26"/>
      <c r="D44" s="26"/>
      <c r="E44" s="26"/>
      <c r="F44" s="27"/>
      <c r="G44" s="27"/>
      <c r="H44" s="28"/>
      <c r="I44" s="28"/>
      <c r="J44" s="28"/>
    </row>
    <row r="45" spans="1:10" ht="20.100000000000001" customHeight="1" x14ac:dyDescent="0.25">
      <c r="A45" s="205" t="s">
        <v>332</v>
      </c>
      <c r="B45" s="205" t="s">
        <v>333</v>
      </c>
      <c r="C45" s="205"/>
      <c r="D45" s="205"/>
      <c r="E45" s="205" t="s">
        <v>334</v>
      </c>
      <c r="F45" s="205" t="s">
        <v>335</v>
      </c>
      <c r="G45" s="205"/>
      <c r="H45" s="205"/>
      <c r="I45" s="205"/>
      <c r="J45" s="205"/>
    </row>
    <row r="46" spans="1:10" ht="20.100000000000001" customHeight="1" x14ac:dyDescent="0.25">
      <c r="A46" s="205"/>
      <c r="B46" s="205"/>
      <c r="C46" s="205"/>
      <c r="D46" s="205"/>
      <c r="E46" s="205"/>
      <c r="F46" s="205"/>
      <c r="G46" s="205"/>
      <c r="H46" s="205"/>
      <c r="I46" s="205"/>
      <c r="J46" s="205"/>
    </row>
    <row r="47" spans="1:10" ht="20.100000000000001" customHeight="1" x14ac:dyDescent="0.25">
      <c r="A47" s="199" t="s">
        <v>336</v>
      </c>
      <c r="B47" s="200" t="s">
        <v>289</v>
      </c>
      <c r="C47" s="200"/>
      <c r="D47" s="200"/>
      <c r="E47" s="201">
        <v>0</v>
      </c>
      <c r="F47" s="202" t="s">
        <v>337</v>
      </c>
      <c r="G47" s="202"/>
      <c r="H47" s="202"/>
      <c r="I47" s="202"/>
      <c r="J47" s="202"/>
    </row>
    <row r="48" spans="1:10" ht="20.100000000000001" customHeight="1" x14ac:dyDescent="0.25">
      <c r="A48" s="199"/>
      <c r="B48" s="200"/>
      <c r="C48" s="200"/>
      <c r="D48" s="200"/>
      <c r="E48" s="201"/>
      <c r="F48" s="202"/>
      <c r="G48" s="202"/>
      <c r="H48" s="202"/>
      <c r="I48" s="202"/>
      <c r="J48" s="202"/>
    </row>
    <row r="49" spans="1:10" ht="20.100000000000001" customHeight="1" x14ac:dyDescent="0.25">
      <c r="A49" s="199"/>
      <c r="B49" s="200"/>
      <c r="C49" s="200"/>
      <c r="D49" s="200"/>
      <c r="E49" s="201"/>
      <c r="F49" s="202"/>
      <c r="G49" s="202"/>
      <c r="H49" s="202"/>
      <c r="I49" s="202"/>
      <c r="J49" s="202"/>
    </row>
    <row r="50" spans="1:10" ht="20.100000000000001" customHeight="1" x14ac:dyDescent="0.25">
      <c r="A50" s="199" t="s">
        <v>338</v>
      </c>
      <c r="B50" s="200" t="s">
        <v>339</v>
      </c>
      <c r="C50" s="200"/>
      <c r="D50" s="200"/>
      <c r="E50" s="201">
        <v>0.32</v>
      </c>
      <c r="F50" s="202" t="s">
        <v>340</v>
      </c>
      <c r="G50" s="202"/>
      <c r="H50" s="202"/>
      <c r="I50" s="202"/>
      <c r="J50" s="202"/>
    </row>
    <row r="51" spans="1:10" ht="20.100000000000001" customHeight="1" x14ac:dyDescent="0.25">
      <c r="A51" s="199"/>
      <c r="B51" s="200"/>
      <c r="C51" s="200"/>
      <c r="D51" s="200"/>
      <c r="E51" s="201"/>
      <c r="F51" s="202"/>
      <c r="G51" s="202"/>
      <c r="H51" s="202"/>
      <c r="I51" s="202"/>
      <c r="J51" s="202"/>
    </row>
    <row r="52" spans="1:10" ht="20.100000000000001" customHeight="1" x14ac:dyDescent="0.25">
      <c r="A52" s="199"/>
      <c r="B52" s="200"/>
      <c r="C52" s="200"/>
      <c r="D52" s="200"/>
      <c r="E52" s="201"/>
      <c r="F52" s="202"/>
      <c r="G52" s="202"/>
      <c r="H52" s="202"/>
      <c r="I52" s="202"/>
      <c r="J52" s="202"/>
    </row>
    <row r="53" spans="1:10" ht="20.100000000000001" customHeight="1" x14ac:dyDescent="0.25">
      <c r="A53" s="199" t="s">
        <v>341</v>
      </c>
      <c r="B53" s="200" t="s">
        <v>7</v>
      </c>
      <c r="C53" s="200"/>
      <c r="D53" s="200"/>
      <c r="E53" s="201">
        <v>2.52</v>
      </c>
      <c r="F53" s="202" t="s">
        <v>342</v>
      </c>
      <c r="G53" s="202"/>
      <c r="H53" s="202"/>
      <c r="I53" s="202"/>
      <c r="J53" s="202"/>
    </row>
    <row r="54" spans="1:10" ht="20.100000000000001" customHeight="1" x14ac:dyDescent="0.25">
      <c r="A54" s="199"/>
      <c r="B54" s="200"/>
      <c r="C54" s="200"/>
      <c r="D54" s="200"/>
      <c r="E54" s="201"/>
      <c r="F54" s="202"/>
      <c r="G54" s="202"/>
      <c r="H54" s="202"/>
      <c r="I54" s="202"/>
      <c r="J54" s="202"/>
    </row>
    <row r="55" spans="1:10" ht="20.100000000000001" customHeight="1" x14ac:dyDescent="0.25">
      <c r="A55" s="199"/>
      <c r="B55" s="200"/>
      <c r="C55" s="200"/>
      <c r="D55" s="200"/>
      <c r="E55" s="201"/>
      <c r="F55" s="202"/>
      <c r="G55" s="202"/>
      <c r="H55" s="202"/>
      <c r="I55" s="202"/>
      <c r="J55" s="202"/>
    </row>
    <row r="56" spans="1:10" ht="20.100000000000001" customHeight="1" x14ac:dyDescent="0.25">
      <c r="A56" s="199" t="s">
        <v>343</v>
      </c>
      <c r="B56" s="200" t="s">
        <v>344</v>
      </c>
      <c r="C56" s="200"/>
      <c r="D56" s="200"/>
      <c r="E56" s="201">
        <v>8.09</v>
      </c>
      <c r="F56" s="202" t="s">
        <v>345</v>
      </c>
      <c r="G56" s="202"/>
      <c r="H56" s="202"/>
      <c r="I56" s="202"/>
      <c r="J56" s="202"/>
    </row>
    <row r="57" spans="1:10" ht="20.100000000000001" customHeight="1" x14ac:dyDescent="0.25">
      <c r="A57" s="199"/>
      <c r="B57" s="200"/>
      <c r="C57" s="200"/>
      <c r="D57" s="200"/>
      <c r="E57" s="201"/>
      <c r="F57" s="202"/>
      <c r="G57" s="202"/>
      <c r="H57" s="202"/>
      <c r="I57" s="202"/>
      <c r="J57" s="202"/>
    </row>
    <row r="58" spans="1:10" ht="20.100000000000001" customHeight="1" x14ac:dyDescent="0.25">
      <c r="A58" s="199"/>
      <c r="B58" s="200"/>
      <c r="C58" s="200"/>
      <c r="D58" s="200"/>
      <c r="E58" s="201"/>
      <c r="F58" s="202"/>
      <c r="G58" s="202"/>
      <c r="H58" s="202"/>
      <c r="I58" s="202"/>
      <c r="J58" s="202"/>
    </row>
    <row r="59" spans="1:10" ht="20.100000000000001" customHeight="1" x14ac:dyDescent="0.25">
      <c r="A59" s="199" t="s">
        <v>346</v>
      </c>
      <c r="B59" s="200" t="s">
        <v>347</v>
      </c>
      <c r="C59" s="200"/>
      <c r="D59" s="200"/>
      <c r="E59" s="206">
        <v>18.100000000000001</v>
      </c>
      <c r="F59" s="202" t="s">
        <v>348</v>
      </c>
      <c r="G59" s="202"/>
      <c r="H59" s="202"/>
      <c r="I59" s="202"/>
      <c r="J59" s="202"/>
    </row>
    <row r="60" spans="1:10" ht="20.100000000000001" customHeight="1" x14ac:dyDescent="0.25">
      <c r="A60" s="199"/>
      <c r="B60" s="200"/>
      <c r="C60" s="200"/>
      <c r="D60" s="200"/>
      <c r="E60" s="206"/>
      <c r="F60" s="202"/>
      <c r="G60" s="202"/>
      <c r="H60" s="202"/>
      <c r="I60" s="202"/>
      <c r="J60" s="202"/>
    </row>
    <row r="61" spans="1:10" ht="20.100000000000001" customHeight="1" x14ac:dyDescent="0.25">
      <c r="A61" s="199"/>
      <c r="B61" s="200"/>
      <c r="C61" s="200"/>
      <c r="D61" s="200"/>
      <c r="E61" s="206"/>
      <c r="F61" s="202"/>
      <c r="G61" s="202"/>
      <c r="H61" s="202"/>
      <c r="I61" s="202"/>
      <c r="J61" s="202"/>
    </row>
    <row r="62" spans="1:10" ht="20.100000000000001" customHeight="1" x14ac:dyDescent="0.25">
      <c r="A62" s="199"/>
      <c r="B62" s="200"/>
      <c r="C62" s="200"/>
      <c r="D62" s="200"/>
      <c r="E62" s="206"/>
      <c r="F62" s="202"/>
      <c r="G62" s="202"/>
      <c r="H62" s="202"/>
      <c r="I62" s="202"/>
      <c r="J62" s="202"/>
    </row>
    <row r="63" spans="1:10" ht="20.100000000000001" customHeight="1" x14ac:dyDescent="0.25">
      <c r="A63" s="199" t="s">
        <v>349</v>
      </c>
      <c r="B63" s="200" t="s">
        <v>350</v>
      </c>
      <c r="C63" s="200"/>
      <c r="D63" s="200"/>
      <c r="E63" s="206">
        <v>33.200000000000003</v>
      </c>
      <c r="F63" s="202" t="s">
        <v>351</v>
      </c>
      <c r="G63" s="202"/>
      <c r="H63" s="202"/>
      <c r="I63" s="202"/>
      <c r="J63" s="202"/>
    </row>
    <row r="64" spans="1:10" ht="20.100000000000001" customHeight="1" x14ac:dyDescent="0.25">
      <c r="A64" s="199"/>
      <c r="B64" s="200"/>
      <c r="C64" s="200"/>
      <c r="D64" s="200"/>
      <c r="E64" s="206"/>
      <c r="F64" s="202"/>
      <c r="G64" s="202"/>
      <c r="H64" s="202"/>
      <c r="I64" s="202"/>
      <c r="J64" s="202"/>
    </row>
    <row r="65" spans="1:10" ht="20.100000000000001" customHeight="1" x14ac:dyDescent="0.25">
      <c r="A65" s="199"/>
      <c r="B65" s="200"/>
      <c r="C65" s="200"/>
      <c r="D65" s="200"/>
      <c r="E65" s="206"/>
      <c r="F65" s="202"/>
      <c r="G65" s="202"/>
      <c r="H65" s="202"/>
      <c r="I65" s="202"/>
      <c r="J65" s="202"/>
    </row>
    <row r="66" spans="1:10" ht="20.100000000000001" customHeight="1" x14ac:dyDescent="0.25">
      <c r="A66" s="199"/>
      <c r="B66" s="200"/>
      <c r="C66" s="200"/>
      <c r="D66" s="200"/>
      <c r="E66" s="206"/>
      <c r="F66" s="202"/>
      <c r="G66" s="202"/>
      <c r="H66" s="202"/>
      <c r="I66" s="202"/>
      <c r="J66" s="202"/>
    </row>
    <row r="67" spans="1:10" ht="20.100000000000001" customHeight="1" x14ac:dyDescent="0.25">
      <c r="A67" s="199"/>
      <c r="B67" s="200"/>
      <c r="C67" s="200"/>
      <c r="D67" s="200"/>
      <c r="E67" s="206"/>
      <c r="F67" s="202"/>
      <c r="G67" s="202"/>
      <c r="H67" s="202"/>
      <c r="I67" s="202"/>
      <c r="J67" s="202"/>
    </row>
    <row r="68" spans="1:10" ht="20.100000000000001" customHeight="1" x14ac:dyDescent="0.25">
      <c r="A68" s="199"/>
      <c r="B68" s="200"/>
      <c r="C68" s="200"/>
      <c r="D68" s="200"/>
      <c r="E68" s="206"/>
      <c r="F68" s="202"/>
      <c r="G68" s="202"/>
      <c r="H68" s="202"/>
      <c r="I68" s="202"/>
      <c r="J68" s="202"/>
    </row>
    <row r="69" spans="1:10" ht="20.100000000000001" customHeight="1" x14ac:dyDescent="0.25">
      <c r="A69" s="199" t="s">
        <v>352</v>
      </c>
      <c r="B69" s="200" t="s">
        <v>353</v>
      </c>
      <c r="C69" s="200"/>
      <c r="D69" s="200"/>
      <c r="E69" s="206">
        <v>52.6</v>
      </c>
      <c r="F69" s="202" t="s">
        <v>354</v>
      </c>
      <c r="G69" s="202"/>
      <c r="H69" s="202"/>
      <c r="I69" s="202"/>
      <c r="J69" s="202"/>
    </row>
    <row r="70" spans="1:10" ht="20.100000000000001" customHeight="1" x14ac:dyDescent="0.25">
      <c r="A70" s="199"/>
      <c r="B70" s="200"/>
      <c r="C70" s="200"/>
      <c r="D70" s="200"/>
      <c r="E70" s="206"/>
      <c r="F70" s="202"/>
      <c r="G70" s="202"/>
      <c r="H70" s="202"/>
      <c r="I70" s="202"/>
      <c r="J70" s="202"/>
    </row>
    <row r="71" spans="1:10" ht="20.100000000000001" customHeight="1" x14ac:dyDescent="0.25">
      <c r="A71" s="199"/>
      <c r="B71" s="200"/>
      <c r="C71" s="200"/>
      <c r="D71" s="200"/>
      <c r="E71" s="206"/>
      <c r="F71" s="202"/>
      <c r="G71" s="202"/>
      <c r="H71" s="202"/>
      <c r="I71" s="202"/>
      <c r="J71" s="202"/>
    </row>
    <row r="72" spans="1:10" ht="20.100000000000001" customHeight="1" x14ac:dyDescent="0.25">
      <c r="A72" s="199"/>
      <c r="B72" s="200"/>
      <c r="C72" s="200"/>
      <c r="D72" s="200"/>
      <c r="E72" s="206"/>
      <c r="F72" s="202"/>
      <c r="G72" s="202"/>
      <c r="H72" s="202"/>
      <c r="I72" s="202"/>
      <c r="J72" s="202"/>
    </row>
    <row r="73" spans="1:10" ht="20.100000000000001" customHeight="1" x14ac:dyDescent="0.25">
      <c r="A73" s="199"/>
      <c r="B73" s="200"/>
      <c r="C73" s="200"/>
      <c r="D73" s="200"/>
      <c r="E73" s="206"/>
      <c r="F73" s="202"/>
      <c r="G73" s="202"/>
      <c r="H73" s="202"/>
      <c r="I73" s="202"/>
      <c r="J73" s="202"/>
    </row>
    <row r="74" spans="1:10" ht="20.100000000000001" customHeight="1" x14ac:dyDescent="0.25">
      <c r="A74" s="199"/>
      <c r="B74" s="200"/>
      <c r="C74" s="200"/>
      <c r="D74" s="200"/>
      <c r="E74" s="206"/>
      <c r="F74" s="202"/>
      <c r="G74" s="202"/>
      <c r="H74" s="202"/>
      <c r="I74" s="202"/>
      <c r="J74" s="202"/>
    </row>
    <row r="75" spans="1:10" ht="20.100000000000001" customHeight="1" x14ac:dyDescent="0.25">
      <c r="A75" s="199" t="s">
        <v>355</v>
      </c>
      <c r="B75" s="200" t="s">
        <v>356</v>
      </c>
      <c r="C75" s="200"/>
      <c r="D75" s="200"/>
      <c r="E75" s="206">
        <v>75.2</v>
      </c>
      <c r="F75" s="202" t="s">
        <v>357</v>
      </c>
      <c r="G75" s="202"/>
      <c r="H75" s="202"/>
      <c r="I75" s="202"/>
      <c r="J75" s="202"/>
    </row>
    <row r="76" spans="1:10" ht="20.100000000000001" customHeight="1" x14ac:dyDescent="0.25">
      <c r="A76" s="199"/>
      <c r="B76" s="200"/>
      <c r="C76" s="200"/>
      <c r="D76" s="200"/>
      <c r="E76" s="206"/>
      <c r="F76" s="202"/>
      <c r="G76" s="202"/>
      <c r="H76" s="202"/>
      <c r="I76" s="202"/>
      <c r="J76" s="202"/>
    </row>
    <row r="77" spans="1:10" ht="20.100000000000001" customHeight="1" x14ac:dyDescent="0.25">
      <c r="A77" s="199"/>
      <c r="B77" s="200"/>
      <c r="C77" s="200"/>
      <c r="D77" s="200"/>
      <c r="E77" s="206"/>
      <c r="F77" s="202"/>
      <c r="G77" s="202"/>
      <c r="H77" s="202"/>
      <c r="I77" s="202"/>
      <c r="J77" s="202"/>
    </row>
    <row r="78" spans="1:10" ht="20.100000000000001" customHeight="1" x14ac:dyDescent="0.25">
      <c r="A78" s="199"/>
      <c r="B78" s="200"/>
      <c r="C78" s="200"/>
      <c r="D78" s="200"/>
      <c r="E78" s="206"/>
      <c r="F78" s="202"/>
      <c r="G78" s="202"/>
      <c r="H78" s="202"/>
      <c r="I78" s="202"/>
      <c r="J78" s="202"/>
    </row>
    <row r="79" spans="1:10" ht="20.100000000000001" customHeight="1" thickBot="1" x14ac:dyDescent="0.3">
      <c r="A79" s="29" t="s">
        <v>82</v>
      </c>
      <c r="B79" s="207" t="s">
        <v>358</v>
      </c>
      <c r="C79" s="207"/>
      <c r="D79" s="207"/>
      <c r="E79" s="30">
        <v>100</v>
      </c>
      <c r="F79" s="208" t="s">
        <v>359</v>
      </c>
      <c r="G79" s="208"/>
      <c r="H79" s="208"/>
      <c r="I79" s="208"/>
      <c r="J79" s="208"/>
    </row>
    <row r="80" spans="1:10" ht="20.100000000000001" customHeight="1" x14ac:dyDescent="0.25">
      <c r="A80" s="1"/>
      <c r="B80" s="1"/>
      <c r="C80" s="1"/>
      <c r="D80" s="1"/>
    </row>
    <row r="81" spans="1:10" ht="20.100000000000001" customHeight="1" x14ac:dyDescent="0.25">
      <c r="A81" s="209" t="s">
        <v>80</v>
      </c>
      <c r="B81" s="209"/>
      <c r="C81" s="209"/>
      <c r="D81" s="209"/>
      <c r="E81" s="209"/>
      <c r="F81" s="209"/>
      <c r="G81" s="209"/>
      <c r="H81" s="209"/>
      <c r="I81" s="209"/>
      <c r="J81" s="209"/>
    </row>
    <row r="82" spans="1:10" ht="20.100000000000001" customHeight="1" x14ac:dyDescent="0.25">
      <c r="A82" s="209" t="s">
        <v>360</v>
      </c>
      <c r="B82" s="209"/>
      <c r="C82" s="209"/>
      <c r="D82" s="209"/>
      <c r="E82" s="209"/>
      <c r="F82" s="209"/>
      <c r="G82" s="209"/>
      <c r="H82" s="209"/>
      <c r="I82" s="209"/>
      <c r="J82" s="209"/>
    </row>
    <row r="83" spans="1:10" ht="20.100000000000001" customHeight="1" x14ac:dyDescent="0.25">
      <c r="A83" s="209" t="s">
        <v>361</v>
      </c>
      <c r="B83" s="209"/>
      <c r="C83" s="209"/>
      <c r="D83" s="209"/>
      <c r="E83" s="209"/>
      <c r="F83" s="209"/>
      <c r="G83" s="209"/>
      <c r="H83" s="209"/>
      <c r="I83" s="209"/>
      <c r="J83" s="209"/>
    </row>
    <row r="84" spans="1:10" ht="20.100000000000001" customHeight="1" x14ac:dyDescent="0.25">
      <c r="A84" s="209" t="s">
        <v>362</v>
      </c>
      <c r="B84" s="209"/>
      <c r="C84" s="209"/>
      <c r="D84" s="209"/>
      <c r="E84" s="209"/>
      <c r="F84" s="209"/>
      <c r="G84" s="209"/>
      <c r="H84" s="209"/>
      <c r="I84" s="209"/>
      <c r="J84" s="209"/>
    </row>
    <row r="86" spans="1:10" ht="20.100000000000001" customHeight="1" x14ac:dyDescent="0.25">
      <c r="A86" s="209" t="s">
        <v>303</v>
      </c>
      <c r="B86" s="209"/>
      <c r="C86" s="209"/>
      <c r="D86" s="209"/>
      <c r="E86" s="209"/>
      <c r="F86" s="209"/>
      <c r="G86" s="209"/>
      <c r="H86" s="209"/>
      <c r="I86" s="209"/>
      <c r="J86" s="209"/>
    </row>
    <row r="87" spans="1:10" ht="20.100000000000001" customHeight="1" x14ac:dyDescent="0.25">
      <c r="A87" s="209" t="s">
        <v>363</v>
      </c>
      <c r="B87" s="209"/>
      <c r="C87" s="209"/>
      <c r="D87" s="209"/>
      <c r="E87" s="209"/>
      <c r="F87" s="209"/>
      <c r="G87" s="209"/>
      <c r="H87" s="209"/>
      <c r="I87" s="209"/>
      <c r="J87" s="209"/>
    </row>
    <row r="88" spans="1:10" ht="20.100000000000001" customHeight="1" x14ac:dyDescent="0.25">
      <c r="A88" s="209"/>
      <c r="B88" s="209"/>
      <c r="C88" s="209"/>
      <c r="D88" s="209"/>
      <c r="E88" s="209"/>
      <c r="F88" s="209"/>
      <c r="G88" s="209"/>
      <c r="H88" s="209"/>
      <c r="I88" s="209"/>
      <c r="J88" s="209"/>
    </row>
    <row r="89" spans="1:10" ht="20.100000000000001" customHeight="1" x14ac:dyDescent="0.25">
      <c r="A89" s="209"/>
      <c r="B89" s="209"/>
      <c r="C89" s="209"/>
      <c r="D89" s="209"/>
      <c r="E89" s="209"/>
      <c r="F89" s="209"/>
      <c r="G89" s="209"/>
      <c r="H89" s="209"/>
      <c r="I89" s="209"/>
      <c r="J89" s="209"/>
    </row>
    <row r="92" spans="1:10" ht="20.100000000000001" customHeight="1" x14ac:dyDescent="0.25">
      <c r="A92" s="214" t="s">
        <v>364</v>
      </c>
      <c r="B92" s="214"/>
      <c r="C92" s="214"/>
      <c r="D92" s="214"/>
      <c r="E92" s="214"/>
      <c r="F92" s="214"/>
      <c r="G92" s="214"/>
      <c r="H92" s="214"/>
      <c r="I92" s="214"/>
      <c r="J92" s="214"/>
    </row>
    <row r="94" spans="1:10" ht="20.100000000000001" customHeight="1" x14ac:dyDescent="0.25">
      <c r="A94" s="209" t="s">
        <v>365</v>
      </c>
      <c r="B94" s="209"/>
      <c r="C94" s="209"/>
      <c r="D94" s="209"/>
      <c r="E94" s="209"/>
      <c r="F94" s="209"/>
      <c r="G94" s="209"/>
      <c r="H94" s="209"/>
      <c r="I94" s="209"/>
      <c r="J94" s="209"/>
    </row>
    <row r="95" spans="1:10" ht="20.100000000000001" customHeight="1" x14ac:dyDescent="0.25">
      <c r="A95" s="209"/>
      <c r="B95" s="209"/>
      <c r="C95" s="209"/>
      <c r="D95" s="209"/>
      <c r="E95" s="209"/>
      <c r="F95" s="209"/>
      <c r="G95" s="209"/>
      <c r="H95" s="209"/>
      <c r="I95" s="209"/>
      <c r="J95" s="209"/>
    </row>
    <row r="96" spans="1:10" ht="20.100000000000001" customHeight="1" x14ac:dyDescent="0.25">
      <c r="A96" s="209"/>
      <c r="B96" s="209"/>
      <c r="C96" s="209"/>
      <c r="D96" s="209"/>
      <c r="E96" s="209"/>
      <c r="F96" s="209"/>
      <c r="G96" s="209"/>
      <c r="H96" s="209"/>
      <c r="I96" s="209"/>
      <c r="J96" s="209"/>
    </row>
    <row r="97" spans="1:10" ht="20.100000000000001" customHeight="1" x14ac:dyDescent="0.25">
      <c r="A97" s="209"/>
      <c r="B97" s="209"/>
      <c r="C97" s="209"/>
      <c r="D97" s="209"/>
      <c r="E97" s="209"/>
      <c r="F97" s="209"/>
      <c r="G97" s="209"/>
      <c r="H97" s="209"/>
      <c r="I97" s="209"/>
      <c r="J97" s="209"/>
    </row>
    <row r="98" spans="1:10" ht="20.100000000000001" customHeight="1" x14ac:dyDescent="0.25">
      <c r="A98" s="209"/>
      <c r="B98" s="209"/>
      <c r="C98" s="209"/>
      <c r="D98" s="209"/>
      <c r="E98" s="209"/>
      <c r="F98" s="209"/>
      <c r="G98" s="209"/>
      <c r="H98" s="209"/>
      <c r="I98" s="209"/>
      <c r="J98" s="209"/>
    </row>
    <row r="99" spans="1:10" ht="20.100000000000001" customHeight="1" x14ac:dyDescent="0.25">
      <c r="A99" s="209"/>
      <c r="B99" s="209"/>
      <c r="C99" s="209"/>
      <c r="D99" s="209"/>
      <c r="E99" s="209"/>
      <c r="F99" s="209"/>
      <c r="G99" s="209"/>
      <c r="H99" s="209"/>
      <c r="I99" s="209"/>
      <c r="J99" s="209"/>
    </row>
    <row r="101" spans="1:10" ht="20.100000000000001" customHeight="1" x14ac:dyDescent="0.25">
      <c r="A101" s="210" t="s">
        <v>366</v>
      </c>
      <c r="B101" s="210"/>
      <c r="C101" s="210"/>
      <c r="D101" s="210"/>
      <c r="E101" s="210"/>
      <c r="F101" s="210"/>
      <c r="G101" s="210"/>
      <c r="H101" s="210"/>
      <c r="I101" s="210"/>
      <c r="J101" s="210"/>
    </row>
    <row r="102" spans="1:10" ht="20.100000000000001" customHeight="1" x14ac:dyDescent="0.25">
      <c r="A102" s="210"/>
      <c r="B102" s="210"/>
      <c r="C102" s="210"/>
      <c r="D102" s="210"/>
      <c r="E102" s="210"/>
      <c r="F102" s="210"/>
      <c r="G102" s="210"/>
      <c r="H102" s="210"/>
      <c r="I102" s="210"/>
      <c r="J102" s="210"/>
    </row>
    <row r="103" spans="1:10" ht="20.100000000000001" customHeight="1" x14ac:dyDescent="0.25">
      <c r="A103" s="210"/>
      <c r="B103" s="210"/>
      <c r="C103" s="210"/>
      <c r="D103" s="210"/>
      <c r="E103" s="210"/>
      <c r="F103" s="210"/>
      <c r="G103" s="210"/>
      <c r="H103" s="210"/>
      <c r="I103" s="210"/>
      <c r="J103" s="210"/>
    </row>
    <row r="104" spans="1:10" ht="20.100000000000001" customHeight="1" x14ac:dyDescent="0.25">
      <c r="A104" s="210" t="s">
        <v>367</v>
      </c>
      <c r="B104" s="210"/>
      <c r="C104" s="210" t="s">
        <v>368</v>
      </c>
      <c r="D104" s="210"/>
      <c r="E104" s="210" t="s">
        <v>369</v>
      </c>
      <c r="F104" s="210"/>
      <c r="G104" s="210" t="s">
        <v>370</v>
      </c>
      <c r="H104" s="210"/>
      <c r="I104" s="210"/>
      <c r="J104" s="210"/>
    </row>
    <row r="105" spans="1:10" ht="20.100000000000001" customHeight="1" x14ac:dyDescent="0.25">
      <c r="A105" s="210"/>
      <c r="B105" s="210"/>
      <c r="C105" s="210"/>
      <c r="D105" s="210"/>
      <c r="E105" s="210"/>
      <c r="F105" s="210"/>
      <c r="G105" s="210"/>
      <c r="H105" s="210"/>
      <c r="I105" s="210"/>
      <c r="J105" s="210"/>
    </row>
    <row r="106" spans="1:10" ht="20.100000000000001" customHeight="1" x14ac:dyDescent="0.25">
      <c r="A106" s="210"/>
      <c r="B106" s="210"/>
      <c r="C106" s="210"/>
      <c r="D106" s="210"/>
      <c r="E106" s="210"/>
      <c r="F106" s="210"/>
      <c r="G106" s="210" t="s">
        <v>371</v>
      </c>
      <c r="H106" s="210"/>
      <c r="I106" s="210" t="s">
        <v>372</v>
      </c>
      <c r="J106" s="210"/>
    </row>
    <row r="107" spans="1:10" ht="20.100000000000001" customHeight="1" x14ac:dyDescent="0.25">
      <c r="A107" s="211">
        <v>0</v>
      </c>
      <c r="B107" s="211"/>
      <c r="C107" s="212" t="s">
        <v>336</v>
      </c>
      <c r="D107" s="212"/>
      <c r="E107" s="213">
        <v>1</v>
      </c>
      <c r="F107" s="213"/>
      <c r="G107" s="213" t="s">
        <v>373</v>
      </c>
      <c r="H107" s="213"/>
      <c r="I107" s="213" t="s">
        <v>374</v>
      </c>
      <c r="J107" s="213"/>
    </row>
    <row r="108" spans="1:10" ht="20.100000000000001" customHeight="1" x14ac:dyDescent="0.25">
      <c r="A108" s="211">
        <v>-3.2000000000000002E-3</v>
      </c>
      <c r="B108" s="211"/>
      <c r="C108" s="212" t="s">
        <v>338</v>
      </c>
      <c r="D108" s="212"/>
      <c r="E108" s="213">
        <v>1.5</v>
      </c>
      <c r="F108" s="213"/>
      <c r="G108" s="213" t="s">
        <v>375</v>
      </c>
      <c r="H108" s="213"/>
      <c r="I108" s="213" t="s">
        <v>376</v>
      </c>
      <c r="J108" s="213"/>
    </row>
    <row r="109" spans="1:10" ht="20.100000000000001" customHeight="1" x14ac:dyDescent="0.25">
      <c r="A109" s="211">
        <v>-2.52E-2</v>
      </c>
      <c r="B109" s="211"/>
      <c r="C109" s="212" t="s">
        <v>341</v>
      </c>
      <c r="D109" s="212"/>
      <c r="E109" s="213">
        <v>2</v>
      </c>
      <c r="F109" s="213"/>
      <c r="G109" s="213" t="s">
        <v>68</v>
      </c>
      <c r="H109" s="213"/>
      <c r="I109" s="213" t="s">
        <v>338</v>
      </c>
      <c r="J109" s="213"/>
    </row>
    <row r="110" spans="1:10" ht="20.100000000000001" customHeight="1" x14ac:dyDescent="0.25">
      <c r="A110" s="211">
        <v>-8.09E-2</v>
      </c>
      <c r="B110" s="211"/>
      <c r="C110" s="212" t="s">
        <v>343</v>
      </c>
      <c r="D110" s="212"/>
      <c r="E110" s="213">
        <v>2.5</v>
      </c>
      <c r="F110" s="213"/>
      <c r="G110" s="213" t="s">
        <v>377</v>
      </c>
      <c r="H110" s="213"/>
      <c r="I110" s="213" t="s">
        <v>82</v>
      </c>
      <c r="J110" s="213"/>
    </row>
    <row r="111" spans="1:10" ht="20.100000000000001" customHeight="1" x14ac:dyDescent="0.25">
      <c r="A111" s="211">
        <v>-0.18099999999999999</v>
      </c>
      <c r="B111" s="211"/>
      <c r="C111" s="212" t="s">
        <v>346</v>
      </c>
      <c r="D111" s="212"/>
      <c r="E111" s="213">
        <v>3</v>
      </c>
      <c r="F111" s="213"/>
      <c r="G111" s="213" t="s">
        <v>7</v>
      </c>
      <c r="H111" s="213"/>
      <c r="I111" s="213" t="s">
        <v>378</v>
      </c>
      <c r="J111" s="213"/>
    </row>
    <row r="112" spans="1:10" ht="20.100000000000001" customHeight="1" x14ac:dyDescent="0.25">
      <c r="A112" s="211">
        <v>-0.33200000000000002</v>
      </c>
      <c r="B112" s="211"/>
      <c r="C112" s="212" t="s">
        <v>349</v>
      </c>
      <c r="D112" s="212"/>
      <c r="E112" s="213">
        <v>3.5</v>
      </c>
      <c r="F112" s="213"/>
      <c r="G112" s="213" t="s">
        <v>379</v>
      </c>
      <c r="H112" s="213"/>
      <c r="I112" s="213" t="s">
        <v>343</v>
      </c>
      <c r="J112" s="213"/>
    </row>
    <row r="113" spans="1:10" ht="20.100000000000001" customHeight="1" x14ac:dyDescent="0.25">
      <c r="A113" s="211">
        <v>-0.52600000000000002</v>
      </c>
      <c r="B113" s="211"/>
      <c r="C113" s="212" t="s">
        <v>352</v>
      </c>
      <c r="D113" s="212"/>
      <c r="E113" s="213">
        <v>4</v>
      </c>
      <c r="F113" s="213"/>
      <c r="G113" s="213" t="s">
        <v>380</v>
      </c>
      <c r="H113" s="213"/>
      <c r="I113" s="213" t="s">
        <v>381</v>
      </c>
      <c r="J113" s="213"/>
    </row>
    <row r="114" spans="1:10" ht="20.100000000000001" customHeight="1" x14ac:dyDescent="0.25">
      <c r="A114" s="211">
        <v>-0.752</v>
      </c>
      <c r="B114" s="211"/>
      <c r="C114" s="212" t="s">
        <v>355</v>
      </c>
      <c r="D114" s="212"/>
      <c r="E114" s="213">
        <v>4.5</v>
      </c>
      <c r="F114" s="213"/>
      <c r="G114" s="213" t="s">
        <v>382</v>
      </c>
      <c r="H114" s="213"/>
      <c r="I114" s="213" t="s">
        <v>383</v>
      </c>
      <c r="J114" s="213"/>
    </row>
    <row r="115" spans="1:10" ht="20.100000000000001" customHeight="1" x14ac:dyDescent="0.25">
      <c r="A115" s="211">
        <v>-1</v>
      </c>
      <c r="B115" s="211"/>
      <c r="C115" s="212" t="s">
        <v>82</v>
      </c>
      <c r="D115" s="212"/>
      <c r="E115" s="213">
        <v>5</v>
      </c>
      <c r="F115" s="213"/>
      <c r="G115" s="213" t="s">
        <v>384</v>
      </c>
      <c r="H115" s="213"/>
      <c r="I115" s="213" t="s">
        <v>385</v>
      </c>
      <c r="J115" s="213"/>
    </row>
    <row r="118" spans="1:10" ht="20.100000000000001" customHeight="1" x14ac:dyDescent="0.25">
      <c r="A118" s="210" t="s">
        <v>386</v>
      </c>
      <c r="B118" s="215" t="s">
        <v>387</v>
      </c>
      <c r="C118" s="216"/>
      <c r="D118" s="216"/>
      <c r="E118" s="216"/>
      <c r="F118" s="216"/>
      <c r="G118" s="216"/>
      <c r="H118" s="216"/>
      <c r="I118" s="216"/>
      <c r="J118" s="217"/>
    </row>
    <row r="119" spans="1:10" ht="20.100000000000001" customHeight="1" x14ac:dyDescent="0.25">
      <c r="A119" s="210"/>
      <c r="B119" s="212" t="s">
        <v>388</v>
      </c>
      <c r="C119" s="212"/>
      <c r="D119" s="212"/>
      <c r="E119" s="212"/>
      <c r="F119" s="212"/>
      <c r="G119" s="212"/>
      <c r="H119" s="212"/>
      <c r="I119" s="212"/>
      <c r="J119" s="212"/>
    </row>
    <row r="120" spans="1:10" ht="20.100000000000001" customHeight="1" x14ac:dyDescent="0.25">
      <c r="A120" s="210"/>
      <c r="B120" s="210" t="s">
        <v>389</v>
      </c>
      <c r="C120" s="210"/>
      <c r="D120" s="210"/>
      <c r="E120" s="210"/>
      <c r="F120" s="210"/>
      <c r="G120" s="210"/>
      <c r="H120" s="210"/>
      <c r="I120" s="210"/>
      <c r="J120" s="210"/>
    </row>
    <row r="121" spans="1:10" ht="20.100000000000001" customHeight="1" x14ac:dyDescent="0.25">
      <c r="A121" s="210"/>
      <c r="B121" s="31" t="s">
        <v>336</v>
      </c>
      <c r="C121" s="31" t="s">
        <v>338</v>
      </c>
      <c r="D121" s="31" t="s">
        <v>341</v>
      </c>
      <c r="E121" s="31" t="s">
        <v>343</v>
      </c>
      <c r="F121" s="31" t="s">
        <v>346</v>
      </c>
      <c r="G121" s="31" t="s">
        <v>349</v>
      </c>
      <c r="H121" s="31" t="s">
        <v>352</v>
      </c>
      <c r="I121" s="31" t="s">
        <v>355</v>
      </c>
      <c r="J121" s="31" t="s">
        <v>82</v>
      </c>
    </row>
    <row r="122" spans="1:10" ht="20.100000000000001" customHeight="1" x14ac:dyDescent="0.25">
      <c r="A122" s="32">
        <v>0</v>
      </c>
      <c r="B122" s="33">
        <v>0</v>
      </c>
      <c r="C122" s="33">
        <v>0.32</v>
      </c>
      <c r="D122" s="33">
        <v>2.52</v>
      </c>
      <c r="E122" s="33">
        <v>8.09</v>
      </c>
      <c r="F122" s="33">
        <v>18.100000000000001</v>
      </c>
      <c r="G122" s="33">
        <v>33.200000000000003</v>
      </c>
      <c r="H122" s="33">
        <v>52.6</v>
      </c>
      <c r="I122" s="33">
        <v>75.2</v>
      </c>
      <c r="J122" s="33">
        <v>100</v>
      </c>
    </row>
    <row r="123" spans="1:10" ht="20.100000000000001" customHeight="1" x14ac:dyDescent="0.25">
      <c r="A123" s="32">
        <f>A122+0.02</f>
        <v>0.02</v>
      </c>
      <c r="B123" s="33">
        <f>((1/2)*((A123)+(A123^2)))*100</f>
        <v>1.02</v>
      </c>
      <c r="C123" s="33">
        <f>$B123+((100-$B123)*C$122/100)</f>
        <v>1.3367360000000001</v>
      </c>
      <c r="D123" s="33">
        <f t="shared" ref="D123:J138" si="0">$B123+((100-$B123)*D$122/100)</f>
        <v>3.5142960000000003</v>
      </c>
      <c r="E123" s="33">
        <f t="shared" si="0"/>
        <v>9.0274819999999991</v>
      </c>
      <c r="F123" s="33">
        <f t="shared" si="0"/>
        <v>18.935380000000002</v>
      </c>
      <c r="G123" s="33">
        <f t="shared" si="0"/>
        <v>33.881360000000008</v>
      </c>
      <c r="H123" s="33">
        <f t="shared" si="0"/>
        <v>53.083480000000002</v>
      </c>
      <c r="I123" s="33">
        <f t="shared" si="0"/>
        <v>75.452960000000004</v>
      </c>
      <c r="J123" s="33">
        <f t="shared" si="0"/>
        <v>100</v>
      </c>
    </row>
    <row r="124" spans="1:10" ht="20.100000000000001" customHeight="1" x14ac:dyDescent="0.25">
      <c r="A124" s="32">
        <f t="shared" ref="A124:A172" si="1">A123+0.02</f>
        <v>0.04</v>
      </c>
      <c r="B124" s="33">
        <f t="shared" ref="B124:B172" si="2">((1/2)*((A124)+(A124^2)))*100</f>
        <v>2.08</v>
      </c>
      <c r="C124" s="33">
        <f t="shared" ref="C124:J155" si="3">$B124+((100-$B124)*C$122/100)</f>
        <v>2.3933439999999999</v>
      </c>
      <c r="D124" s="33">
        <f t="shared" si="0"/>
        <v>4.5475840000000005</v>
      </c>
      <c r="E124" s="33">
        <f t="shared" si="0"/>
        <v>10.001728</v>
      </c>
      <c r="F124" s="33">
        <f t="shared" si="0"/>
        <v>19.803519999999999</v>
      </c>
      <c r="G124" s="33">
        <f t="shared" si="0"/>
        <v>34.589440000000003</v>
      </c>
      <c r="H124" s="33">
        <f t="shared" si="0"/>
        <v>53.585920000000002</v>
      </c>
      <c r="I124" s="33">
        <f t="shared" si="0"/>
        <v>75.71584</v>
      </c>
      <c r="J124" s="33">
        <f t="shared" si="0"/>
        <v>100</v>
      </c>
    </row>
    <row r="125" spans="1:10" ht="20.100000000000001" customHeight="1" x14ac:dyDescent="0.25">
      <c r="A125" s="32">
        <f t="shared" si="1"/>
        <v>0.06</v>
      </c>
      <c r="B125" s="33">
        <f t="shared" si="2"/>
        <v>3.18</v>
      </c>
      <c r="C125" s="33">
        <f t="shared" si="3"/>
        <v>3.489824</v>
      </c>
      <c r="D125" s="33">
        <f t="shared" si="0"/>
        <v>5.6198639999999997</v>
      </c>
      <c r="E125" s="33">
        <f t="shared" si="0"/>
        <v>11.012737999999999</v>
      </c>
      <c r="F125" s="33">
        <f t="shared" si="0"/>
        <v>20.704419999999999</v>
      </c>
      <c r="G125" s="33">
        <f t="shared" si="0"/>
        <v>35.324239999999996</v>
      </c>
      <c r="H125" s="33">
        <f t="shared" si="0"/>
        <v>54.107320000000001</v>
      </c>
      <c r="I125" s="33">
        <f t="shared" si="0"/>
        <v>75.988640000000004</v>
      </c>
      <c r="J125" s="33">
        <f t="shared" si="0"/>
        <v>100</v>
      </c>
    </row>
    <row r="126" spans="1:10" ht="20.100000000000001" customHeight="1" x14ac:dyDescent="0.25">
      <c r="A126" s="32">
        <f t="shared" si="1"/>
        <v>0.08</v>
      </c>
      <c r="B126" s="33">
        <f t="shared" si="2"/>
        <v>4.32</v>
      </c>
      <c r="C126" s="33">
        <f t="shared" si="3"/>
        <v>4.6261760000000001</v>
      </c>
      <c r="D126" s="33">
        <f t="shared" si="0"/>
        <v>6.7311360000000011</v>
      </c>
      <c r="E126" s="33">
        <f t="shared" si="0"/>
        <v>12.060511999999999</v>
      </c>
      <c r="F126" s="33">
        <f t="shared" si="0"/>
        <v>21.638080000000002</v>
      </c>
      <c r="G126" s="33">
        <f t="shared" si="0"/>
        <v>36.085760000000008</v>
      </c>
      <c r="H126" s="33">
        <f t="shared" si="0"/>
        <v>54.647680000000008</v>
      </c>
      <c r="I126" s="33">
        <f t="shared" si="0"/>
        <v>76.271360000000016</v>
      </c>
      <c r="J126" s="33">
        <f t="shared" si="0"/>
        <v>100</v>
      </c>
    </row>
    <row r="127" spans="1:10" ht="20.100000000000001" customHeight="1" x14ac:dyDescent="0.25">
      <c r="A127" s="32">
        <f t="shared" si="1"/>
        <v>0.1</v>
      </c>
      <c r="B127" s="33">
        <f t="shared" si="2"/>
        <v>5.5000000000000009</v>
      </c>
      <c r="C127" s="33">
        <f t="shared" si="3"/>
        <v>5.8024000000000004</v>
      </c>
      <c r="D127" s="33">
        <f t="shared" si="0"/>
        <v>7.8814000000000011</v>
      </c>
      <c r="E127" s="33">
        <f t="shared" si="0"/>
        <v>13.145050000000001</v>
      </c>
      <c r="F127" s="33">
        <f t="shared" si="0"/>
        <v>22.604500000000002</v>
      </c>
      <c r="G127" s="33">
        <f t="shared" si="0"/>
        <v>36.874000000000002</v>
      </c>
      <c r="H127" s="33">
        <f t="shared" si="0"/>
        <v>55.207000000000001</v>
      </c>
      <c r="I127" s="33">
        <f t="shared" si="0"/>
        <v>76.564000000000007</v>
      </c>
      <c r="J127" s="33">
        <f t="shared" si="0"/>
        <v>100</v>
      </c>
    </row>
    <row r="128" spans="1:10" ht="20.100000000000001" customHeight="1" x14ac:dyDescent="0.25">
      <c r="A128" s="32">
        <f t="shared" si="1"/>
        <v>0.12000000000000001</v>
      </c>
      <c r="B128" s="33">
        <f t="shared" si="2"/>
        <v>6.7200000000000006</v>
      </c>
      <c r="C128" s="33">
        <f t="shared" si="3"/>
        <v>7.0184960000000007</v>
      </c>
      <c r="D128" s="33">
        <f t="shared" si="0"/>
        <v>9.0706560000000014</v>
      </c>
      <c r="E128" s="33">
        <f t="shared" si="0"/>
        <v>14.266352000000001</v>
      </c>
      <c r="F128" s="33">
        <f t="shared" si="0"/>
        <v>23.603680000000004</v>
      </c>
      <c r="G128" s="33">
        <f t="shared" si="0"/>
        <v>37.688960000000002</v>
      </c>
      <c r="H128" s="33">
        <f t="shared" si="0"/>
        <v>55.78528</v>
      </c>
      <c r="I128" s="33">
        <f t="shared" si="0"/>
        <v>76.866559999999993</v>
      </c>
      <c r="J128" s="33">
        <f t="shared" si="0"/>
        <v>100</v>
      </c>
    </row>
    <row r="129" spans="1:10" ht="20.100000000000001" customHeight="1" x14ac:dyDescent="0.25">
      <c r="A129" s="32">
        <f t="shared" si="1"/>
        <v>0.14000000000000001</v>
      </c>
      <c r="B129" s="33">
        <f t="shared" si="2"/>
        <v>7.9800000000000013</v>
      </c>
      <c r="C129" s="33">
        <f t="shared" si="3"/>
        <v>8.2744640000000018</v>
      </c>
      <c r="D129" s="33">
        <f t="shared" si="0"/>
        <v>10.298904</v>
      </c>
      <c r="E129" s="33">
        <f t="shared" si="0"/>
        <v>15.424418000000001</v>
      </c>
      <c r="F129" s="33">
        <f t="shared" si="0"/>
        <v>24.635620000000003</v>
      </c>
      <c r="G129" s="33">
        <f t="shared" si="0"/>
        <v>38.530640000000005</v>
      </c>
      <c r="H129" s="33">
        <f t="shared" si="0"/>
        <v>56.38252</v>
      </c>
      <c r="I129" s="33">
        <f t="shared" si="0"/>
        <v>77.179040000000001</v>
      </c>
      <c r="J129" s="33">
        <f t="shared" si="0"/>
        <v>100</v>
      </c>
    </row>
    <row r="130" spans="1:10" ht="20.100000000000001" customHeight="1" x14ac:dyDescent="0.25">
      <c r="A130" s="32">
        <f t="shared" si="1"/>
        <v>0.16</v>
      </c>
      <c r="B130" s="33">
        <f t="shared" si="2"/>
        <v>9.2800000000000011</v>
      </c>
      <c r="C130" s="33">
        <f t="shared" si="3"/>
        <v>9.5703040000000019</v>
      </c>
      <c r="D130" s="33">
        <f t="shared" si="0"/>
        <v>11.566144000000001</v>
      </c>
      <c r="E130" s="33">
        <f t="shared" si="0"/>
        <v>16.619248000000002</v>
      </c>
      <c r="F130" s="33">
        <f t="shared" si="0"/>
        <v>25.700320000000001</v>
      </c>
      <c r="G130" s="33">
        <f t="shared" si="0"/>
        <v>39.399039999999999</v>
      </c>
      <c r="H130" s="33">
        <f t="shared" si="0"/>
        <v>56.998720000000006</v>
      </c>
      <c r="I130" s="33">
        <f t="shared" si="0"/>
        <v>77.501440000000002</v>
      </c>
      <c r="J130" s="33">
        <f t="shared" si="0"/>
        <v>100</v>
      </c>
    </row>
    <row r="131" spans="1:10" ht="20.100000000000001" customHeight="1" x14ac:dyDescent="0.25">
      <c r="A131" s="32">
        <f t="shared" si="1"/>
        <v>0.18</v>
      </c>
      <c r="B131" s="33">
        <f t="shared" si="2"/>
        <v>10.62</v>
      </c>
      <c r="C131" s="33">
        <f t="shared" si="3"/>
        <v>10.906015999999999</v>
      </c>
      <c r="D131" s="33">
        <f t="shared" si="0"/>
        <v>12.872375999999999</v>
      </c>
      <c r="E131" s="33">
        <f t="shared" si="0"/>
        <v>17.850842</v>
      </c>
      <c r="F131" s="33">
        <f t="shared" si="0"/>
        <v>26.797779999999996</v>
      </c>
      <c r="G131" s="33">
        <f t="shared" si="0"/>
        <v>40.294159999999998</v>
      </c>
      <c r="H131" s="33">
        <f t="shared" si="0"/>
        <v>57.633879999999998</v>
      </c>
      <c r="I131" s="33">
        <f t="shared" si="0"/>
        <v>77.833760000000012</v>
      </c>
      <c r="J131" s="33">
        <f t="shared" si="0"/>
        <v>100</v>
      </c>
    </row>
    <row r="132" spans="1:10" ht="20.100000000000001" customHeight="1" x14ac:dyDescent="0.25">
      <c r="A132" s="32">
        <f t="shared" si="1"/>
        <v>0.19999999999999998</v>
      </c>
      <c r="B132" s="33">
        <f t="shared" si="2"/>
        <v>12</v>
      </c>
      <c r="C132" s="33">
        <f t="shared" si="3"/>
        <v>12.281599999999999</v>
      </c>
      <c r="D132" s="33">
        <f t="shared" si="0"/>
        <v>14.217600000000001</v>
      </c>
      <c r="E132" s="33">
        <f t="shared" si="0"/>
        <v>19.119199999999999</v>
      </c>
      <c r="F132" s="33">
        <f t="shared" si="0"/>
        <v>27.928000000000004</v>
      </c>
      <c r="G132" s="33">
        <f t="shared" si="0"/>
        <v>41.216000000000008</v>
      </c>
      <c r="H132" s="33">
        <f t="shared" si="0"/>
        <v>58.288000000000004</v>
      </c>
      <c r="I132" s="33">
        <f t="shared" si="0"/>
        <v>78.176000000000002</v>
      </c>
      <c r="J132" s="33">
        <f t="shared" si="0"/>
        <v>100</v>
      </c>
    </row>
    <row r="133" spans="1:10" ht="20.100000000000001" customHeight="1" x14ac:dyDescent="0.25">
      <c r="A133" s="32">
        <f t="shared" si="1"/>
        <v>0.21999999999999997</v>
      </c>
      <c r="B133" s="33">
        <f t="shared" si="2"/>
        <v>13.419999999999998</v>
      </c>
      <c r="C133" s="33">
        <f t="shared" si="3"/>
        <v>13.697055999999998</v>
      </c>
      <c r="D133" s="33">
        <f t="shared" si="0"/>
        <v>15.601815999999998</v>
      </c>
      <c r="E133" s="33">
        <f t="shared" si="0"/>
        <v>20.424321999999997</v>
      </c>
      <c r="F133" s="33">
        <f t="shared" si="0"/>
        <v>29.090980000000002</v>
      </c>
      <c r="G133" s="33">
        <f t="shared" si="0"/>
        <v>42.164559999999994</v>
      </c>
      <c r="H133" s="33">
        <f t="shared" si="0"/>
        <v>58.961079999999995</v>
      </c>
      <c r="I133" s="33">
        <f t="shared" si="0"/>
        <v>78.52816</v>
      </c>
      <c r="J133" s="33">
        <f t="shared" si="0"/>
        <v>100</v>
      </c>
    </row>
    <row r="134" spans="1:10" ht="20.100000000000001" customHeight="1" x14ac:dyDescent="0.25">
      <c r="A134" s="32">
        <f t="shared" si="1"/>
        <v>0.23999999999999996</v>
      </c>
      <c r="B134" s="33">
        <f t="shared" si="2"/>
        <v>14.879999999999999</v>
      </c>
      <c r="C134" s="33">
        <f t="shared" si="3"/>
        <v>15.152384</v>
      </c>
      <c r="D134" s="33">
        <f t="shared" si="0"/>
        <v>17.025023999999998</v>
      </c>
      <c r="E134" s="33">
        <f t="shared" si="0"/>
        <v>21.766207999999999</v>
      </c>
      <c r="F134" s="33">
        <f t="shared" si="0"/>
        <v>30.286720000000003</v>
      </c>
      <c r="G134" s="33">
        <f t="shared" si="0"/>
        <v>43.139840000000007</v>
      </c>
      <c r="H134" s="33">
        <f t="shared" si="0"/>
        <v>59.653120000000001</v>
      </c>
      <c r="I134" s="33">
        <f t="shared" si="0"/>
        <v>78.890240000000006</v>
      </c>
      <c r="J134" s="33">
        <f t="shared" si="0"/>
        <v>100</v>
      </c>
    </row>
    <row r="135" spans="1:10" ht="20.100000000000001" customHeight="1" x14ac:dyDescent="0.25">
      <c r="A135" s="32">
        <f t="shared" si="1"/>
        <v>0.25999999999999995</v>
      </c>
      <c r="B135" s="33">
        <f t="shared" si="2"/>
        <v>16.38</v>
      </c>
      <c r="C135" s="33">
        <f t="shared" si="3"/>
        <v>16.647583999999998</v>
      </c>
      <c r="D135" s="33">
        <f t="shared" si="0"/>
        <v>18.487223999999998</v>
      </c>
      <c r="E135" s="33">
        <f t="shared" si="0"/>
        <v>23.144857999999999</v>
      </c>
      <c r="F135" s="33">
        <f t="shared" si="0"/>
        <v>31.515219999999999</v>
      </c>
      <c r="G135" s="33">
        <f t="shared" si="0"/>
        <v>44.141840000000002</v>
      </c>
      <c r="H135" s="33">
        <f t="shared" si="0"/>
        <v>60.36412</v>
      </c>
      <c r="I135" s="33">
        <f t="shared" si="0"/>
        <v>79.262240000000006</v>
      </c>
      <c r="J135" s="33">
        <f t="shared" si="0"/>
        <v>100</v>
      </c>
    </row>
    <row r="136" spans="1:10" ht="20.100000000000001" customHeight="1" x14ac:dyDescent="0.25">
      <c r="A136" s="32">
        <f t="shared" si="1"/>
        <v>0.27999999999999997</v>
      </c>
      <c r="B136" s="33">
        <f t="shared" si="2"/>
        <v>17.919999999999998</v>
      </c>
      <c r="C136" s="33">
        <f t="shared" si="3"/>
        <v>18.182655999999998</v>
      </c>
      <c r="D136" s="33">
        <f t="shared" si="0"/>
        <v>19.988415999999997</v>
      </c>
      <c r="E136" s="33">
        <f t="shared" si="0"/>
        <v>24.560271999999998</v>
      </c>
      <c r="F136" s="33">
        <f t="shared" si="0"/>
        <v>32.776479999999999</v>
      </c>
      <c r="G136" s="33">
        <f t="shared" si="0"/>
        <v>45.170559999999995</v>
      </c>
      <c r="H136" s="33">
        <f t="shared" si="0"/>
        <v>61.094080000000005</v>
      </c>
      <c r="I136" s="33">
        <f t="shared" si="0"/>
        <v>79.644159999999999</v>
      </c>
      <c r="J136" s="33">
        <f t="shared" si="0"/>
        <v>100</v>
      </c>
    </row>
    <row r="137" spans="1:10" ht="20.100000000000001" customHeight="1" x14ac:dyDescent="0.25">
      <c r="A137" s="32">
        <f t="shared" si="1"/>
        <v>0.3</v>
      </c>
      <c r="B137" s="33">
        <f t="shared" si="2"/>
        <v>19.5</v>
      </c>
      <c r="C137" s="33">
        <f t="shared" si="3"/>
        <v>19.7576</v>
      </c>
      <c r="D137" s="33">
        <f t="shared" si="0"/>
        <v>21.528600000000001</v>
      </c>
      <c r="E137" s="33">
        <f t="shared" si="0"/>
        <v>26.012450000000001</v>
      </c>
      <c r="F137" s="33">
        <f t="shared" si="0"/>
        <v>34.070500000000003</v>
      </c>
      <c r="G137" s="33">
        <f t="shared" si="0"/>
        <v>46.225999999999999</v>
      </c>
      <c r="H137" s="33">
        <f t="shared" si="0"/>
        <v>61.843000000000004</v>
      </c>
      <c r="I137" s="33">
        <f t="shared" si="0"/>
        <v>80.036000000000001</v>
      </c>
      <c r="J137" s="33">
        <f t="shared" si="0"/>
        <v>100</v>
      </c>
    </row>
    <row r="138" spans="1:10" ht="20.100000000000001" customHeight="1" x14ac:dyDescent="0.25">
      <c r="A138" s="32">
        <f t="shared" si="1"/>
        <v>0.32</v>
      </c>
      <c r="B138" s="33">
        <f t="shared" si="2"/>
        <v>21.12</v>
      </c>
      <c r="C138" s="33">
        <f t="shared" si="3"/>
        <v>21.372416000000001</v>
      </c>
      <c r="D138" s="33">
        <f t="shared" si="0"/>
        <v>23.107776000000001</v>
      </c>
      <c r="E138" s="33">
        <f t="shared" si="0"/>
        <v>27.501392000000003</v>
      </c>
      <c r="F138" s="33">
        <f t="shared" si="0"/>
        <v>35.397280000000002</v>
      </c>
      <c r="G138" s="33">
        <f t="shared" si="0"/>
        <v>47.308160000000001</v>
      </c>
      <c r="H138" s="33">
        <f t="shared" si="0"/>
        <v>62.610879999999995</v>
      </c>
      <c r="I138" s="33">
        <f t="shared" si="0"/>
        <v>80.437759999999997</v>
      </c>
      <c r="J138" s="33">
        <f t="shared" si="0"/>
        <v>100</v>
      </c>
    </row>
    <row r="139" spans="1:10" ht="20.100000000000001" customHeight="1" x14ac:dyDescent="0.25">
      <c r="A139" s="32">
        <f t="shared" si="1"/>
        <v>0.34</v>
      </c>
      <c r="B139" s="33">
        <f t="shared" si="2"/>
        <v>22.780000000000005</v>
      </c>
      <c r="C139" s="33">
        <f t="shared" si="3"/>
        <v>23.027104000000005</v>
      </c>
      <c r="D139" s="33">
        <f t="shared" si="3"/>
        <v>24.725944000000005</v>
      </c>
      <c r="E139" s="33">
        <f t="shared" si="3"/>
        <v>29.027098000000002</v>
      </c>
      <c r="F139" s="33">
        <f t="shared" si="3"/>
        <v>36.756820000000005</v>
      </c>
      <c r="G139" s="33">
        <f t="shared" si="3"/>
        <v>48.417040000000007</v>
      </c>
      <c r="H139" s="33">
        <f t="shared" si="3"/>
        <v>63.397720000000007</v>
      </c>
      <c r="I139" s="33">
        <f t="shared" si="3"/>
        <v>80.849440000000016</v>
      </c>
      <c r="J139" s="33">
        <f t="shared" si="3"/>
        <v>100</v>
      </c>
    </row>
    <row r="140" spans="1:10" ht="20.100000000000001" customHeight="1" x14ac:dyDescent="0.25">
      <c r="A140" s="32">
        <f t="shared" si="1"/>
        <v>0.36000000000000004</v>
      </c>
      <c r="B140" s="33">
        <f t="shared" si="2"/>
        <v>24.48</v>
      </c>
      <c r="C140" s="33">
        <f t="shared" si="3"/>
        <v>24.721664000000001</v>
      </c>
      <c r="D140" s="33">
        <f t="shared" si="3"/>
        <v>26.383103999999999</v>
      </c>
      <c r="E140" s="33">
        <f t="shared" si="3"/>
        <v>30.589568</v>
      </c>
      <c r="F140" s="33">
        <f t="shared" si="3"/>
        <v>38.149119999999996</v>
      </c>
      <c r="G140" s="33">
        <f t="shared" si="3"/>
        <v>49.552639999999997</v>
      </c>
      <c r="H140" s="33">
        <f t="shared" si="3"/>
        <v>64.203519999999997</v>
      </c>
      <c r="I140" s="33">
        <f t="shared" si="3"/>
        <v>81.271039999999999</v>
      </c>
      <c r="J140" s="33">
        <f t="shared" si="3"/>
        <v>100</v>
      </c>
    </row>
    <row r="141" spans="1:10" ht="20.100000000000001" customHeight="1" x14ac:dyDescent="0.25">
      <c r="A141" s="32">
        <f t="shared" si="1"/>
        <v>0.38000000000000006</v>
      </c>
      <c r="B141" s="33">
        <f t="shared" si="2"/>
        <v>26.220000000000006</v>
      </c>
      <c r="C141" s="33">
        <f t="shared" si="3"/>
        <v>26.456096000000006</v>
      </c>
      <c r="D141" s="33">
        <f t="shared" si="3"/>
        <v>28.079256000000004</v>
      </c>
      <c r="E141" s="33">
        <f t="shared" si="3"/>
        <v>32.188802000000003</v>
      </c>
      <c r="F141" s="33">
        <f t="shared" si="3"/>
        <v>39.574180000000005</v>
      </c>
      <c r="G141" s="33">
        <f t="shared" si="3"/>
        <v>50.714960000000005</v>
      </c>
      <c r="H141" s="33">
        <f t="shared" si="3"/>
        <v>65.028279999999995</v>
      </c>
      <c r="I141" s="33">
        <f t="shared" si="3"/>
        <v>81.702560000000005</v>
      </c>
      <c r="J141" s="33">
        <f t="shared" si="3"/>
        <v>100</v>
      </c>
    </row>
    <row r="142" spans="1:10" ht="20.100000000000001" customHeight="1" x14ac:dyDescent="0.25">
      <c r="A142" s="32">
        <f t="shared" si="1"/>
        <v>0.40000000000000008</v>
      </c>
      <c r="B142" s="33">
        <f t="shared" si="2"/>
        <v>28.000000000000007</v>
      </c>
      <c r="C142" s="33">
        <f t="shared" si="3"/>
        <v>28.230400000000007</v>
      </c>
      <c r="D142" s="33">
        <f t="shared" si="3"/>
        <v>29.814400000000006</v>
      </c>
      <c r="E142" s="33">
        <f t="shared" si="3"/>
        <v>33.82480000000001</v>
      </c>
      <c r="F142" s="33">
        <f t="shared" si="3"/>
        <v>41.032000000000011</v>
      </c>
      <c r="G142" s="33">
        <f t="shared" si="3"/>
        <v>51.904000000000011</v>
      </c>
      <c r="H142" s="33">
        <f t="shared" si="3"/>
        <v>65.872000000000014</v>
      </c>
      <c r="I142" s="33">
        <f t="shared" si="3"/>
        <v>82.144000000000005</v>
      </c>
      <c r="J142" s="33">
        <f t="shared" si="3"/>
        <v>100</v>
      </c>
    </row>
    <row r="143" spans="1:10" ht="20.100000000000001" customHeight="1" x14ac:dyDescent="0.25">
      <c r="A143" s="32">
        <f t="shared" si="1"/>
        <v>0.4200000000000001</v>
      </c>
      <c r="B143" s="33">
        <f t="shared" si="2"/>
        <v>29.820000000000007</v>
      </c>
      <c r="C143" s="33">
        <f t="shared" si="3"/>
        <v>30.044576000000006</v>
      </c>
      <c r="D143" s="33">
        <f t="shared" si="3"/>
        <v>31.588536000000008</v>
      </c>
      <c r="E143" s="33">
        <f t="shared" si="3"/>
        <v>35.497562000000009</v>
      </c>
      <c r="F143" s="33">
        <f t="shared" si="3"/>
        <v>42.522580000000005</v>
      </c>
      <c r="G143" s="33">
        <f t="shared" si="3"/>
        <v>53.119760000000014</v>
      </c>
      <c r="H143" s="33">
        <f t="shared" si="3"/>
        <v>66.734679999999997</v>
      </c>
      <c r="I143" s="33">
        <f t="shared" si="3"/>
        <v>82.595359999999999</v>
      </c>
      <c r="J143" s="33">
        <f t="shared" si="3"/>
        <v>100</v>
      </c>
    </row>
    <row r="144" spans="1:10" ht="20.100000000000001" customHeight="1" x14ac:dyDescent="0.25">
      <c r="A144" s="32">
        <f t="shared" si="1"/>
        <v>0.44000000000000011</v>
      </c>
      <c r="B144" s="33">
        <f t="shared" si="2"/>
        <v>31.680000000000007</v>
      </c>
      <c r="C144" s="33">
        <f t="shared" si="3"/>
        <v>31.898624000000005</v>
      </c>
      <c r="D144" s="33">
        <f t="shared" si="3"/>
        <v>33.401664000000004</v>
      </c>
      <c r="E144" s="33">
        <f t="shared" si="3"/>
        <v>37.207088000000006</v>
      </c>
      <c r="F144" s="33">
        <f t="shared" si="3"/>
        <v>44.04592000000001</v>
      </c>
      <c r="G144" s="33">
        <f t="shared" si="3"/>
        <v>54.362240000000007</v>
      </c>
      <c r="H144" s="33">
        <f t="shared" si="3"/>
        <v>67.616320000000002</v>
      </c>
      <c r="I144" s="33">
        <f t="shared" si="3"/>
        <v>83.056640000000002</v>
      </c>
      <c r="J144" s="33">
        <f t="shared" si="3"/>
        <v>100</v>
      </c>
    </row>
    <row r="145" spans="1:10" ht="20.100000000000001" customHeight="1" x14ac:dyDescent="0.25">
      <c r="A145" s="32">
        <f t="shared" si="1"/>
        <v>0.46000000000000013</v>
      </c>
      <c r="B145" s="33">
        <f t="shared" si="2"/>
        <v>33.580000000000013</v>
      </c>
      <c r="C145" s="33">
        <f t="shared" si="3"/>
        <v>33.792544000000014</v>
      </c>
      <c r="D145" s="33">
        <f t="shared" si="3"/>
        <v>35.25378400000001</v>
      </c>
      <c r="E145" s="33">
        <f t="shared" si="3"/>
        <v>38.953378000000015</v>
      </c>
      <c r="F145" s="33">
        <f t="shared" si="3"/>
        <v>45.60202000000001</v>
      </c>
      <c r="G145" s="33">
        <f t="shared" si="3"/>
        <v>55.631440000000012</v>
      </c>
      <c r="H145" s="33">
        <f t="shared" si="3"/>
        <v>68.516919999999999</v>
      </c>
      <c r="I145" s="33">
        <f t="shared" si="3"/>
        <v>83.527840000000012</v>
      </c>
      <c r="J145" s="33">
        <f t="shared" si="3"/>
        <v>100</v>
      </c>
    </row>
    <row r="146" spans="1:10" ht="20.100000000000001" customHeight="1" x14ac:dyDescent="0.25">
      <c r="A146" s="32">
        <f t="shared" si="1"/>
        <v>0.48000000000000015</v>
      </c>
      <c r="B146" s="33">
        <f t="shared" si="2"/>
        <v>35.52000000000001</v>
      </c>
      <c r="C146" s="33">
        <f t="shared" si="3"/>
        <v>35.726336000000011</v>
      </c>
      <c r="D146" s="33">
        <f t="shared" si="3"/>
        <v>37.14489600000001</v>
      </c>
      <c r="E146" s="33">
        <f t="shared" si="3"/>
        <v>40.736432000000008</v>
      </c>
      <c r="F146" s="33">
        <f t="shared" si="3"/>
        <v>47.190880000000007</v>
      </c>
      <c r="G146" s="33">
        <f t="shared" si="3"/>
        <v>56.927360000000007</v>
      </c>
      <c r="H146" s="33">
        <f t="shared" si="3"/>
        <v>69.436480000000017</v>
      </c>
      <c r="I146" s="33">
        <f t="shared" si="3"/>
        <v>84.008960000000002</v>
      </c>
      <c r="J146" s="33">
        <f t="shared" si="3"/>
        <v>100</v>
      </c>
    </row>
    <row r="147" spans="1:10" ht="20.100000000000001" customHeight="1" x14ac:dyDescent="0.25">
      <c r="A147" s="32">
        <f t="shared" si="1"/>
        <v>0.50000000000000011</v>
      </c>
      <c r="B147" s="33">
        <f t="shared" si="2"/>
        <v>37.500000000000014</v>
      </c>
      <c r="C147" s="33">
        <f t="shared" si="3"/>
        <v>37.700000000000017</v>
      </c>
      <c r="D147" s="33">
        <f t="shared" si="3"/>
        <v>39.075000000000017</v>
      </c>
      <c r="E147" s="33">
        <f t="shared" si="3"/>
        <v>42.556250000000013</v>
      </c>
      <c r="F147" s="33">
        <f t="shared" si="3"/>
        <v>48.812500000000014</v>
      </c>
      <c r="G147" s="33">
        <f t="shared" si="3"/>
        <v>58.250000000000014</v>
      </c>
      <c r="H147" s="33">
        <f t="shared" si="3"/>
        <v>70.375</v>
      </c>
      <c r="I147" s="33">
        <f t="shared" si="3"/>
        <v>84.5</v>
      </c>
      <c r="J147" s="33">
        <f t="shared" si="3"/>
        <v>100</v>
      </c>
    </row>
    <row r="148" spans="1:10" ht="20.100000000000001" customHeight="1" x14ac:dyDescent="0.25">
      <c r="A148" s="32">
        <f t="shared" si="1"/>
        <v>0.52000000000000013</v>
      </c>
      <c r="B148" s="33">
        <f t="shared" si="2"/>
        <v>39.52000000000001</v>
      </c>
      <c r="C148" s="33">
        <f t="shared" si="3"/>
        <v>39.713536000000012</v>
      </c>
      <c r="D148" s="33">
        <f t="shared" si="3"/>
        <v>41.04409600000001</v>
      </c>
      <c r="E148" s="33">
        <f t="shared" si="3"/>
        <v>44.412832000000009</v>
      </c>
      <c r="F148" s="33">
        <f t="shared" si="3"/>
        <v>50.46688000000001</v>
      </c>
      <c r="G148" s="33">
        <f t="shared" si="3"/>
        <v>59.599360000000004</v>
      </c>
      <c r="H148" s="33">
        <f t="shared" si="3"/>
        <v>71.332480000000004</v>
      </c>
      <c r="I148" s="33">
        <f t="shared" si="3"/>
        <v>85.000960000000006</v>
      </c>
      <c r="J148" s="33">
        <f t="shared" si="3"/>
        <v>100</v>
      </c>
    </row>
    <row r="149" spans="1:10" ht="20.100000000000001" customHeight="1" x14ac:dyDescent="0.25">
      <c r="A149" s="32">
        <f t="shared" si="1"/>
        <v>0.54000000000000015</v>
      </c>
      <c r="B149" s="33">
        <f t="shared" si="2"/>
        <v>41.58000000000002</v>
      </c>
      <c r="C149" s="33">
        <f t="shared" si="3"/>
        <v>41.766944000000017</v>
      </c>
      <c r="D149" s="33">
        <f t="shared" si="3"/>
        <v>43.052184000000018</v>
      </c>
      <c r="E149" s="33">
        <f t="shared" si="3"/>
        <v>46.306178000000017</v>
      </c>
      <c r="F149" s="33">
        <f t="shared" si="3"/>
        <v>52.154020000000017</v>
      </c>
      <c r="G149" s="33">
        <f t="shared" si="3"/>
        <v>60.975440000000013</v>
      </c>
      <c r="H149" s="33">
        <f t="shared" si="3"/>
        <v>72.308920000000001</v>
      </c>
      <c r="I149" s="33">
        <f t="shared" si="3"/>
        <v>85.511840000000007</v>
      </c>
      <c r="J149" s="33">
        <f t="shared" si="3"/>
        <v>100</v>
      </c>
    </row>
    <row r="150" spans="1:10" ht="20.100000000000001" customHeight="1" x14ac:dyDescent="0.25">
      <c r="A150" s="32">
        <f t="shared" si="1"/>
        <v>0.56000000000000016</v>
      </c>
      <c r="B150" s="33">
        <f t="shared" si="2"/>
        <v>43.680000000000021</v>
      </c>
      <c r="C150" s="33">
        <f t="shared" si="3"/>
        <v>43.860224000000024</v>
      </c>
      <c r="D150" s="33">
        <f t="shared" si="3"/>
        <v>45.099264000000019</v>
      </c>
      <c r="E150" s="33">
        <f t="shared" si="3"/>
        <v>48.236288000000016</v>
      </c>
      <c r="F150" s="33">
        <f t="shared" si="3"/>
        <v>53.87392000000002</v>
      </c>
      <c r="G150" s="33">
        <f t="shared" si="3"/>
        <v>62.378240000000019</v>
      </c>
      <c r="H150" s="33">
        <f t="shared" si="3"/>
        <v>73.304320000000018</v>
      </c>
      <c r="I150" s="33">
        <f t="shared" si="3"/>
        <v>86.032640000000001</v>
      </c>
      <c r="J150" s="33">
        <f t="shared" si="3"/>
        <v>100</v>
      </c>
    </row>
    <row r="151" spans="1:10" ht="20.100000000000001" customHeight="1" x14ac:dyDescent="0.25">
      <c r="A151" s="32">
        <f t="shared" si="1"/>
        <v>0.58000000000000018</v>
      </c>
      <c r="B151" s="33">
        <f t="shared" si="2"/>
        <v>45.820000000000014</v>
      </c>
      <c r="C151" s="33">
        <f t="shared" si="3"/>
        <v>45.993376000000012</v>
      </c>
      <c r="D151" s="33">
        <f t="shared" si="3"/>
        <v>47.185336000000014</v>
      </c>
      <c r="E151" s="33">
        <f t="shared" si="3"/>
        <v>50.203162000000013</v>
      </c>
      <c r="F151" s="33">
        <f t="shared" si="3"/>
        <v>55.626580000000011</v>
      </c>
      <c r="G151" s="33">
        <f t="shared" si="3"/>
        <v>63.807760000000009</v>
      </c>
      <c r="H151" s="33">
        <f t="shared" si="3"/>
        <v>74.318680000000001</v>
      </c>
      <c r="I151" s="33">
        <f t="shared" si="3"/>
        <v>86.563360000000003</v>
      </c>
      <c r="J151" s="33">
        <f t="shared" si="3"/>
        <v>100</v>
      </c>
    </row>
    <row r="152" spans="1:10" ht="20.100000000000001" customHeight="1" x14ac:dyDescent="0.25">
      <c r="A152" s="32">
        <f t="shared" si="1"/>
        <v>0.6000000000000002</v>
      </c>
      <c r="B152" s="33">
        <f t="shared" si="2"/>
        <v>48.000000000000021</v>
      </c>
      <c r="C152" s="33">
        <f t="shared" si="3"/>
        <v>48.166400000000024</v>
      </c>
      <c r="D152" s="33">
        <f t="shared" si="3"/>
        <v>49.310400000000023</v>
      </c>
      <c r="E152" s="33">
        <f t="shared" si="3"/>
        <v>52.206800000000023</v>
      </c>
      <c r="F152" s="33">
        <f t="shared" si="3"/>
        <v>57.41200000000002</v>
      </c>
      <c r="G152" s="33">
        <f t="shared" si="3"/>
        <v>65.26400000000001</v>
      </c>
      <c r="H152" s="33">
        <f t="shared" si="3"/>
        <v>75.352000000000004</v>
      </c>
      <c r="I152" s="33">
        <f t="shared" si="3"/>
        <v>87.104000000000013</v>
      </c>
      <c r="J152" s="33">
        <f t="shared" si="3"/>
        <v>100</v>
      </c>
    </row>
    <row r="153" spans="1:10" ht="20.100000000000001" customHeight="1" x14ac:dyDescent="0.25">
      <c r="A153" s="32">
        <f t="shared" si="1"/>
        <v>0.62000000000000022</v>
      </c>
      <c r="B153" s="33">
        <f t="shared" si="2"/>
        <v>50.22000000000002</v>
      </c>
      <c r="C153" s="33">
        <f t="shared" si="3"/>
        <v>50.379296000000018</v>
      </c>
      <c r="D153" s="33">
        <f t="shared" si="3"/>
        <v>51.474456000000018</v>
      </c>
      <c r="E153" s="33">
        <f t="shared" si="3"/>
        <v>54.247202000000016</v>
      </c>
      <c r="F153" s="33">
        <f t="shared" si="3"/>
        <v>59.230180000000018</v>
      </c>
      <c r="G153" s="33">
        <f t="shared" si="3"/>
        <v>66.746960000000016</v>
      </c>
      <c r="H153" s="33">
        <f t="shared" si="3"/>
        <v>76.404280000000014</v>
      </c>
      <c r="I153" s="33">
        <f t="shared" si="3"/>
        <v>87.654560000000004</v>
      </c>
      <c r="J153" s="33">
        <f t="shared" si="3"/>
        <v>100</v>
      </c>
    </row>
    <row r="154" spans="1:10" ht="20.100000000000001" customHeight="1" x14ac:dyDescent="0.25">
      <c r="A154" s="32">
        <f t="shared" si="1"/>
        <v>0.64000000000000024</v>
      </c>
      <c r="B154" s="33">
        <f t="shared" si="2"/>
        <v>52.480000000000025</v>
      </c>
      <c r="C154" s="33">
        <f t="shared" si="3"/>
        <v>52.632064000000028</v>
      </c>
      <c r="D154" s="33">
        <f t="shared" si="3"/>
        <v>53.677504000000027</v>
      </c>
      <c r="E154" s="33">
        <f t="shared" si="3"/>
        <v>56.324368000000021</v>
      </c>
      <c r="F154" s="33">
        <f t="shared" si="3"/>
        <v>61.08112000000002</v>
      </c>
      <c r="G154" s="33">
        <f t="shared" si="3"/>
        <v>68.256640000000019</v>
      </c>
      <c r="H154" s="33">
        <f t="shared" si="3"/>
        <v>77.475520000000017</v>
      </c>
      <c r="I154" s="33">
        <f t="shared" si="3"/>
        <v>88.215040000000016</v>
      </c>
      <c r="J154" s="33">
        <f t="shared" si="3"/>
        <v>100</v>
      </c>
    </row>
    <row r="155" spans="1:10" ht="20.100000000000001" customHeight="1" x14ac:dyDescent="0.25">
      <c r="A155" s="32">
        <f t="shared" si="1"/>
        <v>0.66000000000000025</v>
      </c>
      <c r="B155" s="33">
        <f t="shared" si="2"/>
        <v>54.78000000000003</v>
      </c>
      <c r="C155" s="33">
        <f t="shared" si="3"/>
        <v>54.924704000000027</v>
      </c>
      <c r="D155" s="33">
        <f t="shared" si="3"/>
        <v>55.91954400000003</v>
      </c>
      <c r="E155" s="33">
        <f t="shared" si="3"/>
        <v>58.438298000000025</v>
      </c>
      <c r="F155" s="33">
        <f t="shared" si="3"/>
        <v>62.964820000000024</v>
      </c>
      <c r="G155" s="33">
        <f t="shared" si="3"/>
        <v>69.793040000000019</v>
      </c>
      <c r="H155" s="33">
        <f t="shared" si="3"/>
        <v>78.565720000000013</v>
      </c>
      <c r="I155" s="33">
        <f t="shared" si="3"/>
        <v>88.785440000000008</v>
      </c>
      <c r="J155" s="33">
        <f t="shared" si="3"/>
        <v>100</v>
      </c>
    </row>
    <row r="156" spans="1:10" ht="20.100000000000001" customHeight="1" x14ac:dyDescent="0.25">
      <c r="A156" s="32">
        <f t="shared" si="1"/>
        <v>0.68000000000000027</v>
      </c>
      <c r="B156" s="33">
        <f t="shared" si="2"/>
        <v>57.12000000000004</v>
      </c>
      <c r="C156" s="33">
        <f t="shared" ref="C156:J172" si="4">$B156+((100-$B156)*C$122/100)</f>
        <v>57.257216000000042</v>
      </c>
      <c r="D156" s="33">
        <f t="shared" si="4"/>
        <v>58.200576000000041</v>
      </c>
      <c r="E156" s="33">
        <f t="shared" si="4"/>
        <v>60.588992000000033</v>
      </c>
      <c r="F156" s="33">
        <f t="shared" si="4"/>
        <v>64.881280000000032</v>
      </c>
      <c r="G156" s="33">
        <f t="shared" si="4"/>
        <v>71.356160000000031</v>
      </c>
      <c r="H156" s="33">
        <f t="shared" si="4"/>
        <v>79.674880000000016</v>
      </c>
      <c r="I156" s="33">
        <f t="shared" si="4"/>
        <v>89.365760000000023</v>
      </c>
      <c r="J156" s="33">
        <f t="shared" si="4"/>
        <v>100</v>
      </c>
    </row>
    <row r="157" spans="1:10" ht="20.100000000000001" customHeight="1" x14ac:dyDescent="0.25">
      <c r="A157" s="32">
        <f t="shared" si="1"/>
        <v>0.70000000000000029</v>
      </c>
      <c r="B157" s="33">
        <f t="shared" si="2"/>
        <v>59.500000000000028</v>
      </c>
      <c r="C157" s="33">
        <f t="shared" si="4"/>
        <v>59.629600000000025</v>
      </c>
      <c r="D157" s="33">
        <f t="shared" si="4"/>
        <v>60.52060000000003</v>
      </c>
      <c r="E157" s="33">
        <f t="shared" si="4"/>
        <v>62.776450000000025</v>
      </c>
      <c r="F157" s="33">
        <f t="shared" si="4"/>
        <v>66.830500000000029</v>
      </c>
      <c r="G157" s="33">
        <f t="shared" si="4"/>
        <v>72.946000000000026</v>
      </c>
      <c r="H157" s="33">
        <f t="shared" si="4"/>
        <v>80.803000000000011</v>
      </c>
      <c r="I157" s="33">
        <f t="shared" si="4"/>
        <v>89.956000000000017</v>
      </c>
      <c r="J157" s="33">
        <f t="shared" si="4"/>
        <v>100</v>
      </c>
    </row>
    <row r="158" spans="1:10" ht="20.100000000000001" customHeight="1" x14ac:dyDescent="0.25">
      <c r="A158" s="32">
        <f t="shared" si="1"/>
        <v>0.72000000000000031</v>
      </c>
      <c r="B158" s="33">
        <f t="shared" si="2"/>
        <v>61.920000000000044</v>
      </c>
      <c r="C158" s="33">
        <f t="shared" si="4"/>
        <v>62.041856000000045</v>
      </c>
      <c r="D158" s="33">
        <f t="shared" si="4"/>
        <v>62.879616000000041</v>
      </c>
      <c r="E158" s="33">
        <f t="shared" si="4"/>
        <v>65.000672000000037</v>
      </c>
      <c r="F158" s="33">
        <f t="shared" si="4"/>
        <v>68.812480000000036</v>
      </c>
      <c r="G158" s="33">
        <f t="shared" si="4"/>
        <v>74.562560000000033</v>
      </c>
      <c r="H158" s="33">
        <f t="shared" si="4"/>
        <v>81.950080000000014</v>
      </c>
      <c r="I158" s="33">
        <f t="shared" si="4"/>
        <v>90.556160000000006</v>
      </c>
      <c r="J158" s="33">
        <f t="shared" si="4"/>
        <v>100</v>
      </c>
    </row>
    <row r="159" spans="1:10" ht="20.100000000000001" customHeight="1" x14ac:dyDescent="0.25">
      <c r="A159" s="32">
        <f t="shared" si="1"/>
        <v>0.74000000000000032</v>
      </c>
      <c r="B159" s="33">
        <f t="shared" si="2"/>
        <v>64.380000000000038</v>
      </c>
      <c r="C159" s="33">
        <f t="shared" si="4"/>
        <v>64.49398400000004</v>
      </c>
      <c r="D159" s="33">
        <f t="shared" si="4"/>
        <v>65.277624000000031</v>
      </c>
      <c r="E159" s="33">
        <f t="shared" si="4"/>
        <v>67.26165800000004</v>
      </c>
      <c r="F159" s="33">
        <f t="shared" si="4"/>
        <v>70.82722000000004</v>
      </c>
      <c r="G159" s="33">
        <f t="shared" si="4"/>
        <v>76.205840000000023</v>
      </c>
      <c r="H159" s="33">
        <f t="shared" si="4"/>
        <v>83.116120000000024</v>
      </c>
      <c r="I159" s="33">
        <f t="shared" si="4"/>
        <v>91.166240000000016</v>
      </c>
      <c r="J159" s="33">
        <f t="shared" si="4"/>
        <v>100</v>
      </c>
    </row>
    <row r="160" spans="1:10" ht="20.100000000000001" customHeight="1" x14ac:dyDescent="0.25">
      <c r="A160" s="32">
        <f t="shared" si="1"/>
        <v>0.76000000000000034</v>
      </c>
      <c r="B160" s="33">
        <f t="shared" si="2"/>
        <v>66.880000000000052</v>
      </c>
      <c r="C160" s="33">
        <f t="shared" si="4"/>
        <v>66.985984000000059</v>
      </c>
      <c r="D160" s="33">
        <f t="shared" si="4"/>
        <v>67.714624000000057</v>
      </c>
      <c r="E160" s="33">
        <f t="shared" si="4"/>
        <v>69.559408000000047</v>
      </c>
      <c r="F160" s="33">
        <f t="shared" si="4"/>
        <v>72.874720000000039</v>
      </c>
      <c r="G160" s="33">
        <f t="shared" si="4"/>
        <v>77.875840000000039</v>
      </c>
      <c r="H160" s="33">
        <f t="shared" si="4"/>
        <v>84.301120000000026</v>
      </c>
      <c r="I160" s="33">
        <f t="shared" si="4"/>
        <v>91.786240000000021</v>
      </c>
      <c r="J160" s="33">
        <f t="shared" si="4"/>
        <v>100</v>
      </c>
    </row>
    <row r="161" spans="1:10" ht="20.100000000000001" customHeight="1" x14ac:dyDescent="0.25">
      <c r="A161" s="32">
        <f t="shared" si="1"/>
        <v>0.78000000000000036</v>
      </c>
      <c r="B161" s="33">
        <f t="shared" si="2"/>
        <v>69.420000000000044</v>
      </c>
      <c r="C161" s="33">
        <f t="shared" si="4"/>
        <v>69.517856000000037</v>
      </c>
      <c r="D161" s="33">
        <f t="shared" si="4"/>
        <v>70.190616000000048</v>
      </c>
      <c r="E161" s="33">
        <f t="shared" si="4"/>
        <v>71.893922000000046</v>
      </c>
      <c r="F161" s="33">
        <f t="shared" si="4"/>
        <v>74.954980000000035</v>
      </c>
      <c r="G161" s="33">
        <f t="shared" si="4"/>
        <v>79.572560000000038</v>
      </c>
      <c r="H161" s="33">
        <f t="shared" si="4"/>
        <v>85.505080000000021</v>
      </c>
      <c r="I161" s="33">
        <f t="shared" si="4"/>
        <v>92.416160000000019</v>
      </c>
      <c r="J161" s="33">
        <f t="shared" si="4"/>
        <v>100</v>
      </c>
    </row>
    <row r="162" spans="1:10" ht="20.100000000000001" customHeight="1" x14ac:dyDescent="0.25">
      <c r="A162" s="32">
        <f t="shared" si="1"/>
        <v>0.80000000000000038</v>
      </c>
      <c r="B162" s="33">
        <f t="shared" si="2"/>
        <v>72.000000000000043</v>
      </c>
      <c r="C162" s="33">
        <f t="shared" si="4"/>
        <v>72.089600000000047</v>
      </c>
      <c r="D162" s="33">
        <f t="shared" si="4"/>
        <v>72.705600000000047</v>
      </c>
      <c r="E162" s="33">
        <f t="shared" si="4"/>
        <v>74.265200000000036</v>
      </c>
      <c r="F162" s="33">
        <f t="shared" si="4"/>
        <v>77.06800000000004</v>
      </c>
      <c r="G162" s="33">
        <f t="shared" si="4"/>
        <v>81.296000000000035</v>
      </c>
      <c r="H162" s="33">
        <f t="shared" si="4"/>
        <v>86.728000000000023</v>
      </c>
      <c r="I162" s="33">
        <f t="shared" si="4"/>
        <v>93.056000000000012</v>
      </c>
      <c r="J162" s="33">
        <f t="shared" si="4"/>
        <v>100</v>
      </c>
    </row>
    <row r="163" spans="1:10" ht="20.100000000000001" customHeight="1" x14ac:dyDescent="0.25">
      <c r="A163" s="32">
        <f t="shared" si="1"/>
        <v>0.8200000000000004</v>
      </c>
      <c r="B163" s="33">
        <f t="shared" si="2"/>
        <v>74.620000000000047</v>
      </c>
      <c r="C163" s="33">
        <f t="shared" si="4"/>
        <v>74.701216000000045</v>
      </c>
      <c r="D163" s="33">
        <f t="shared" si="4"/>
        <v>75.259576000000052</v>
      </c>
      <c r="E163" s="33">
        <f t="shared" si="4"/>
        <v>76.673242000000045</v>
      </c>
      <c r="F163" s="33">
        <f t="shared" si="4"/>
        <v>79.213780000000042</v>
      </c>
      <c r="G163" s="33">
        <f t="shared" si="4"/>
        <v>83.046160000000029</v>
      </c>
      <c r="H163" s="33">
        <f t="shared" si="4"/>
        <v>87.969880000000018</v>
      </c>
      <c r="I163" s="33">
        <f t="shared" si="4"/>
        <v>93.705760000000012</v>
      </c>
      <c r="J163" s="33">
        <f t="shared" si="4"/>
        <v>100</v>
      </c>
    </row>
    <row r="164" spans="1:10" ht="20.100000000000001" customHeight="1" x14ac:dyDescent="0.25">
      <c r="A164" s="32">
        <f t="shared" si="1"/>
        <v>0.84000000000000041</v>
      </c>
      <c r="B164" s="33">
        <f t="shared" si="2"/>
        <v>77.280000000000058</v>
      </c>
      <c r="C164" s="33">
        <f t="shared" si="4"/>
        <v>77.35270400000006</v>
      </c>
      <c r="D164" s="33">
        <f t="shared" si="4"/>
        <v>77.852544000000051</v>
      </c>
      <c r="E164" s="33">
        <f t="shared" si="4"/>
        <v>79.118048000000059</v>
      </c>
      <c r="F164" s="33">
        <f t="shared" si="4"/>
        <v>81.392320000000041</v>
      </c>
      <c r="G164" s="33">
        <f t="shared" si="4"/>
        <v>84.823040000000034</v>
      </c>
      <c r="H164" s="33">
        <f t="shared" si="4"/>
        <v>89.230720000000019</v>
      </c>
      <c r="I164" s="33">
        <f t="shared" si="4"/>
        <v>94.365440000000021</v>
      </c>
      <c r="J164" s="33">
        <f t="shared" si="4"/>
        <v>100</v>
      </c>
    </row>
    <row r="165" spans="1:10" ht="20.100000000000001" customHeight="1" x14ac:dyDescent="0.25">
      <c r="A165" s="32">
        <f t="shared" si="1"/>
        <v>0.86000000000000043</v>
      </c>
      <c r="B165" s="33">
        <f t="shared" si="2"/>
        <v>79.980000000000047</v>
      </c>
      <c r="C165" s="33">
        <f t="shared" si="4"/>
        <v>80.044064000000049</v>
      </c>
      <c r="D165" s="33">
        <f t="shared" si="4"/>
        <v>80.484504000000044</v>
      </c>
      <c r="E165" s="33">
        <f t="shared" si="4"/>
        <v>81.599618000000049</v>
      </c>
      <c r="F165" s="33">
        <f t="shared" si="4"/>
        <v>83.603620000000035</v>
      </c>
      <c r="G165" s="33">
        <f t="shared" si="4"/>
        <v>86.626640000000037</v>
      </c>
      <c r="H165" s="33">
        <f t="shared" si="4"/>
        <v>90.510520000000028</v>
      </c>
      <c r="I165" s="33">
        <f t="shared" si="4"/>
        <v>95.035040000000009</v>
      </c>
      <c r="J165" s="33">
        <f t="shared" si="4"/>
        <v>100</v>
      </c>
    </row>
    <row r="166" spans="1:10" ht="20.100000000000001" customHeight="1" x14ac:dyDescent="0.25">
      <c r="A166" s="32">
        <f t="shared" si="1"/>
        <v>0.88000000000000045</v>
      </c>
      <c r="B166" s="33">
        <f t="shared" si="2"/>
        <v>82.720000000000056</v>
      </c>
      <c r="C166" s="33">
        <f t="shared" si="4"/>
        <v>82.775296000000054</v>
      </c>
      <c r="D166" s="33">
        <f t="shared" si="4"/>
        <v>83.155456000000058</v>
      </c>
      <c r="E166" s="33">
        <f t="shared" si="4"/>
        <v>84.117952000000045</v>
      </c>
      <c r="F166" s="33">
        <f t="shared" si="4"/>
        <v>85.84768000000004</v>
      </c>
      <c r="G166" s="33">
        <f t="shared" si="4"/>
        <v>88.456960000000038</v>
      </c>
      <c r="H166" s="33">
        <f t="shared" si="4"/>
        <v>91.80928000000003</v>
      </c>
      <c r="I166" s="33">
        <f t="shared" si="4"/>
        <v>95.714560000000006</v>
      </c>
      <c r="J166" s="33">
        <f t="shared" si="4"/>
        <v>100</v>
      </c>
    </row>
    <row r="167" spans="1:10" ht="20.100000000000001" customHeight="1" x14ac:dyDescent="0.25">
      <c r="A167" s="32">
        <f t="shared" si="1"/>
        <v>0.90000000000000047</v>
      </c>
      <c r="B167" s="33">
        <f t="shared" si="2"/>
        <v>85.500000000000071</v>
      </c>
      <c r="C167" s="33">
        <f t="shared" si="4"/>
        <v>85.546400000000077</v>
      </c>
      <c r="D167" s="33">
        <f t="shared" si="4"/>
        <v>85.865400000000065</v>
      </c>
      <c r="E167" s="33">
        <f t="shared" si="4"/>
        <v>86.67305000000006</v>
      </c>
      <c r="F167" s="33">
        <f t="shared" si="4"/>
        <v>88.124500000000054</v>
      </c>
      <c r="G167" s="33">
        <f t="shared" si="4"/>
        <v>90.31400000000005</v>
      </c>
      <c r="H167" s="33">
        <f t="shared" si="4"/>
        <v>93.127000000000038</v>
      </c>
      <c r="I167" s="33">
        <f t="shared" si="4"/>
        <v>96.404000000000025</v>
      </c>
      <c r="J167" s="33">
        <f t="shared" si="4"/>
        <v>100</v>
      </c>
    </row>
    <row r="168" spans="1:10" ht="20.100000000000001" customHeight="1" x14ac:dyDescent="0.25">
      <c r="A168" s="32">
        <f t="shared" si="1"/>
        <v>0.92000000000000048</v>
      </c>
      <c r="B168" s="33">
        <f t="shared" si="2"/>
        <v>88.320000000000064</v>
      </c>
      <c r="C168" s="33">
        <f t="shared" si="4"/>
        <v>88.357376000000059</v>
      </c>
      <c r="D168" s="33">
        <f t="shared" si="4"/>
        <v>88.614336000000065</v>
      </c>
      <c r="E168" s="33">
        <f t="shared" si="4"/>
        <v>89.264912000000052</v>
      </c>
      <c r="F168" s="33">
        <f t="shared" si="4"/>
        <v>90.434080000000051</v>
      </c>
      <c r="G168" s="33">
        <f t="shared" si="4"/>
        <v>92.197760000000045</v>
      </c>
      <c r="H168" s="33">
        <f t="shared" si="4"/>
        <v>94.463680000000025</v>
      </c>
      <c r="I168" s="33">
        <f t="shared" si="4"/>
        <v>97.103360000000009</v>
      </c>
      <c r="J168" s="33">
        <f t="shared" si="4"/>
        <v>100</v>
      </c>
    </row>
    <row r="169" spans="1:10" ht="20.100000000000001" customHeight="1" x14ac:dyDescent="0.25">
      <c r="A169" s="32">
        <f t="shared" si="1"/>
        <v>0.9400000000000005</v>
      </c>
      <c r="B169" s="33">
        <f t="shared" si="2"/>
        <v>91.180000000000078</v>
      </c>
      <c r="C169" s="33">
        <f t="shared" si="4"/>
        <v>91.208224000000072</v>
      </c>
      <c r="D169" s="33">
        <f t="shared" si="4"/>
        <v>91.402264000000073</v>
      </c>
      <c r="E169" s="33">
        <f t="shared" si="4"/>
        <v>91.893538000000078</v>
      </c>
      <c r="F169" s="33">
        <f t="shared" si="4"/>
        <v>92.776420000000059</v>
      </c>
      <c r="G169" s="33">
        <f t="shared" si="4"/>
        <v>94.108240000000052</v>
      </c>
      <c r="H169" s="33">
        <f t="shared" si="4"/>
        <v>95.819320000000033</v>
      </c>
      <c r="I169" s="33">
        <f t="shared" si="4"/>
        <v>97.812640000000016</v>
      </c>
      <c r="J169" s="33">
        <f t="shared" si="4"/>
        <v>100</v>
      </c>
    </row>
    <row r="170" spans="1:10" ht="20.100000000000001" customHeight="1" x14ac:dyDescent="0.25">
      <c r="A170" s="32">
        <f t="shared" si="1"/>
        <v>0.96000000000000052</v>
      </c>
      <c r="B170" s="33">
        <f t="shared" si="2"/>
        <v>94.080000000000069</v>
      </c>
      <c r="C170" s="33">
        <f t="shared" si="4"/>
        <v>94.098944000000074</v>
      </c>
      <c r="D170" s="33">
        <f t="shared" si="4"/>
        <v>94.229184000000075</v>
      </c>
      <c r="E170" s="33">
        <f t="shared" si="4"/>
        <v>94.558928000000066</v>
      </c>
      <c r="F170" s="33">
        <f t="shared" si="4"/>
        <v>95.151520000000062</v>
      </c>
      <c r="G170" s="33">
        <f t="shared" si="4"/>
        <v>96.045440000000042</v>
      </c>
      <c r="H170" s="33">
        <f t="shared" si="4"/>
        <v>97.193920000000034</v>
      </c>
      <c r="I170" s="33">
        <f t="shared" si="4"/>
        <v>98.531840000000017</v>
      </c>
      <c r="J170" s="33">
        <f t="shared" si="4"/>
        <v>100</v>
      </c>
    </row>
    <row r="171" spans="1:10" ht="20.100000000000001" customHeight="1" x14ac:dyDescent="0.25">
      <c r="A171" s="32">
        <f t="shared" si="1"/>
        <v>0.98000000000000054</v>
      </c>
      <c r="B171" s="33">
        <f t="shared" si="2"/>
        <v>97.020000000000081</v>
      </c>
      <c r="C171" s="33">
        <f t="shared" si="4"/>
        <v>97.029536000000078</v>
      </c>
      <c r="D171" s="33">
        <f t="shared" si="4"/>
        <v>97.095096000000083</v>
      </c>
      <c r="E171" s="33">
        <f t="shared" si="4"/>
        <v>97.261082000000073</v>
      </c>
      <c r="F171" s="33">
        <f t="shared" si="4"/>
        <v>97.559380000000061</v>
      </c>
      <c r="G171" s="33">
        <f t="shared" si="4"/>
        <v>98.009360000000058</v>
      </c>
      <c r="H171" s="33">
        <f t="shared" si="4"/>
        <v>98.587480000000042</v>
      </c>
      <c r="I171" s="33">
        <f t="shared" si="4"/>
        <v>99.260960000000026</v>
      </c>
      <c r="J171" s="33">
        <f t="shared" si="4"/>
        <v>100</v>
      </c>
    </row>
    <row r="172" spans="1:10" ht="20.100000000000001" customHeight="1" x14ac:dyDescent="0.25">
      <c r="A172" s="32">
        <f t="shared" si="1"/>
        <v>1.0000000000000004</v>
      </c>
      <c r="B172" s="33">
        <f t="shared" si="2"/>
        <v>100.00000000000007</v>
      </c>
      <c r="C172" s="33">
        <f t="shared" si="4"/>
        <v>100.00000000000007</v>
      </c>
      <c r="D172" s="33">
        <f t="shared" si="4"/>
        <v>100.00000000000007</v>
      </c>
      <c r="E172" s="33">
        <f t="shared" si="4"/>
        <v>100.00000000000007</v>
      </c>
      <c r="F172" s="33">
        <f t="shared" si="4"/>
        <v>100.00000000000006</v>
      </c>
      <c r="G172" s="33">
        <f t="shared" si="4"/>
        <v>100.00000000000004</v>
      </c>
      <c r="H172" s="33">
        <f t="shared" si="4"/>
        <v>100.00000000000003</v>
      </c>
      <c r="I172" s="33">
        <f t="shared" si="4"/>
        <v>100.00000000000001</v>
      </c>
      <c r="J172" s="33">
        <f t="shared" si="4"/>
        <v>100</v>
      </c>
    </row>
    <row r="174" spans="1:10" ht="20.100000000000001" customHeight="1" x14ac:dyDescent="0.25">
      <c r="A174" s="209" t="s">
        <v>390</v>
      </c>
      <c r="B174" s="209"/>
      <c r="C174" s="209"/>
      <c r="D174" s="209"/>
      <c r="E174" s="209"/>
      <c r="F174" s="209"/>
      <c r="G174" s="209"/>
      <c r="H174" s="209"/>
      <c r="I174" s="209"/>
      <c r="J174" s="209"/>
    </row>
    <row r="176" spans="1:10" ht="20.100000000000001" customHeight="1" x14ac:dyDescent="0.25">
      <c r="E176" s="34"/>
      <c r="F176" s="34"/>
      <c r="G176" s="34"/>
      <c r="H176" s="34"/>
      <c r="I176" s="34"/>
      <c r="J176" s="34"/>
    </row>
    <row r="177" spans="1:10" ht="20.100000000000001" customHeight="1" x14ac:dyDescent="0.25">
      <c r="A177" s="14"/>
      <c r="B177" s="14"/>
      <c r="C177" s="35"/>
      <c r="D177" s="36"/>
      <c r="E177" s="34"/>
      <c r="F177" s="34"/>
      <c r="G177" s="34"/>
      <c r="H177" s="34"/>
      <c r="I177" s="34"/>
      <c r="J177" s="34"/>
    </row>
    <row r="178" spans="1:10" ht="20.100000000000001" customHeight="1" x14ac:dyDescent="0.25">
      <c r="A178" s="14"/>
      <c r="B178" s="14"/>
      <c r="C178" s="35"/>
      <c r="D178" s="36"/>
      <c r="E178" s="34"/>
      <c r="F178" s="34"/>
      <c r="G178" s="34"/>
      <c r="H178" s="34"/>
      <c r="I178" s="34"/>
      <c r="J178" s="34"/>
    </row>
    <row r="179" spans="1:10" ht="20.100000000000001" customHeight="1" x14ac:dyDescent="0.25">
      <c r="A179" s="14"/>
      <c r="B179" s="14"/>
      <c r="C179" s="35"/>
      <c r="D179" s="36"/>
      <c r="E179" s="34"/>
      <c r="F179" s="34"/>
      <c r="G179" s="34"/>
      <c r="H179" s="34"/>
      <c r="I179" s="34"/>
      <c r="J179" s="34"/>
    </row>
    <row r="180" spans="1:10" ht="20.100000000000001" customHeight="1" x14ac:dyDescent="0.25">
      <c r="C180" s="35"/>
      <c r="D180" s="36"/>
      <c r="E180" s="34"/>
      <c r="F180" s="34"/>
      <c r="G180" s="34"/>
      <c r="H180" s="34"/>
      <c r="I180" s="34"/>
      <c r="J180" s="34"/>
    </row>
    <row r="181" spans="1:10" ht="20.100000000000001" customHeight="1" x14ac:dyDescent="0.25">
      <c r="C181" s="35"/>
      <c r="D181" s="36"/>
      <c r="E181" s="34"/>
      <c r="F181" s="34"/>
      <c r="G181" s="34"/>
      <c r="H181" s="34"/>
      <c r="I181" s="34"/>
      <c r="J181" s="34"/>
    </row>
    <row r="182" spans="1:10" ht="20.100000000000001" customHeight="1" x14ac:dyDescent="0.25">
      <c r="C182" s="35"/>
      <c r="D182" s="36"/>
      <c r="E182" s="34"/>
      <c r="F182" s="34"/>
      <c r="G182" s="34"/>
      <c r="H182" s="34"/>
      <c r="I182" s="34"/>
      <c r="J182" s="34"/>
    </row>
    <row r="183" spans="1:10" ht="20.100000000000001" customHeight="1" x14ac:dyDescent="0.25">
      <c r="C183" s="35"/>
      <c r="D183" s="36"/>
      <c r="E183" s="34"/>
      <c r="F183" s="34"/>
      <c r="G183" s="34"/>
      <c r="H183" s="34"/>
      <c r="I183" s="34"/>
      <c r="J183" s="34"/>
    </row>
    <row r="184" spans="1:10" ht="20.100000000000001" customHeight="1" x14ac:dyDescent="0.25">
      <c r="C184" s="35"/>
      <c r="D184" s="36"/>
      <c r="E184" s="34"/>
      <c r="F184" s="34"/>
      <c r="G184" s="34"/>
      <c r="H184" s="34"/>
      <c r="I184" s="34"/>
      <c r="J184" s="34"/>
    </row>
    <row r="185" spans="1:10" ht="20.100000000000001" customHeight="1" x14ac:dyDescent="0.25">
      <c r="C185" s="35"/>
      <c r="D185" s="36"/>
      <c r="E185" s="34"/>
      <c r="F185" s="34"/>
      <c r="G185" s="34"/>
      <c r="H185" s="34"/>
      <c r="I185" s="34"/>
      <c r="J185" s="34"/>
    </row>
    <row r="186" spans="1:10" ht="20.100000000000001" customHeight="1" x14ac:dyDescent="0.25">
      <c r="C186" s="35"/>
      <c r="D186" s="36"/>
      <c r="E186" s="34"/>
      <c r="F186" s="34"/>
      <c r="G186" s="34"/>
      <c r="H186" s="34"/>
      <c r="I186" s="34"/>
      <c r="J186" s="34"/>
    </row>
    <row r="189" spans="1:10" ht="20.100000000000001" customHeight="1" x14ac:dyDescent="0.25">
      <c r="A189" s="210" t="str">
        <f>A118</f>
        <v>IDADE EM % DA VIDA ÚTIL</v>
      </c>
      <c r="B189" s="215" t="str">
        <f t="shared" ref="B189:J189" si="5">B118</f>
        <v>ESTADO DE CONSERVAÇÃO</v>
      </c>
      <c r="C189" s="216">
        <f t="shared" si="5"/>
        <v>0</v>
      </c>
      <c r="D189" s="216">
        <f t="shared" si="5"/>
        <v>0</v>
      </c>
      <c r="E189" s="216">
        <f t="shared" si="5"/>
        <v>0</v>
      </c>
      <c r="F189" s="216">
        <f t="shared" si="5"/>
        <v>0</v>
      </c>
      <c r="G189" s="216">
        <f t="shared" si="5"/>
        <v>0</v>
      </c>
      <c r="H189" s="216">
        <f t="shared" si="5"/>
        <v>0</v>
      </c>
      <c r="I189" s="216">
        <f t="shared" si="5"/>
        <v>0</v>
      </c>
      <c r="J189" s="217">
        <f t="shared" si="5"/>
        <v>0</v>
      </c>
    </row>
    <row r="190" spans="1:10" ht="20.100000000000001" customHeight="1" x14ac:dyDescent="0.25">
      <c r="A190" s="210">
        <f t="shared" ref="A190:J205" si="6">A119</f>
        <v>0</v>
      </c>
      <c r="B190" s="212" t="s">
        <v>391</v>
      </c>
      <c r="C190" s="212">
        <f t="shared" si="6"/>
        <v>0</v>
      </c>
      <c r="D190" s="212">
        <f t="shared" si="6"/>
        <v>0</v>
      </c>
      <c r="E190" s="212">
        <f t="shared" si="6"/>
        <v>0</v>
      </c>
      <c r="F190" s="212">
        <f t="shared" si="6"/>
        <v>0</v>
      </c>
      <c r="G190" s="212">
        <f t="shared" si="6"/>
        <v>0</v>
      </c>
      <c r="H190" s="212">
        <f t="shared" si="6"/>
        <v>0</v>
      </c>
      <c r="I190" s="212">
        <f t="shared" si="6"/>
        <v>0</v>
      </c>
      <c r="J190" s="212">
        <f t="shared" si="6"/>
        <v>0</v>
      </c>
    </row>
    <row r="191" spans="1:10" ht="20.100000000000001" customHeight="1" x14ac:dyDescent="0.25">
      <c r="A191" s="210">
        <f t="shared" si="6"/>
        <v>0</v>
      </c>
      <c r="B191" s="210" t="str">
        <f t="shared" si="6"/>
        <v>Classificação do estado de conservação de acordo com a tabela de Heidecke</v>
      </c>
      <c r="C191" s="210">
        <f t="shared" si="6"/>
        <v>0</v>
      </c>
      <c r="D191" s="210">
        <f t="shared" si="6"/>
        <v>0</v>
      </c>
      <c r="E191" s="210">
        <f t="shared" si="6"/>
        <v>0</v>
      </c>
      <c r="F191" s="210">
        <f t="shared" si="6"/>
        <v>0</v>
      </c>
      <c r="G191" s="210">
        <f t="shared" si="6"/>
        <v>0</v>
      </c>
      <c r="H191" s="210">
        <f t="shared" si="6"/>
        <v>0</v>
      </c>
      <c r="I191" s="210">
        <f t="shared" si="6"/>
        <v>0</v>
      </c>
      <c r="J191" s="210">
        <f t="shared" si="6"/>
        <v>0</v>
      </c>
    </row>
    <row r="192" spans="1:10" ht="20.100000000000001" customHeight="1" x14ac:dyDescent="0.25">
      <c r="A192" s="210">
        <f t="shared" si="6"/>
        <v>0</v>
      </c>
      <c r="B192" s="31" t="str">
        <f t="shared" si="6"/>
        <v>A</v>
      </c>
      <c r="C192" s="31" t="str">
        <f t="shared" si="6"/>
        <v>B</v>
      </c>
      <c r="D192" s="31" t="str">
        <f t="shared" si="6"/>
        <v>C</v>
      </c>
      <c r="E192" s="31" t="str">
        <f t="shared" si="6"/>
        <v>D</v>
      </c>
      <c r="F192" s="31" t="str">
        <f t="shared" si="6"/>
        <v>E</v>
      </c>
      <c r="G192" s="31" t="str">
        <f t="shared" si="6"/>
        <v>F</v>
      </c>
      <c r="H192" s="31" t="str">
        <f t="shared" si="6"/>
        <v>G</v>
      </c>
      <c r="I192" s="31" t="str">
        <f t="shared" si="6"/>
        <v>H</v>
      </c>
      <c r="J192" s="31" t="str">
        <f t="shared" si="6"/>
        <v>I</v>
      </c>
    </row>
    <row r="193" spans="1:10" ht="20.100000000000001" customHeight="1" x14ac:dyDescent="0.25">
      <c r="A193" s="37">
        <f t="shared" si="6"/>
        <v>0</v>
      </c>
      <c r="B193" s="38">
        <f>-(B122/100)</f>
        <v>0</v>
      </c>
      <c r="C193" s="38">
        <f t="shared" ref="C193:J193" si="7">-(C122/100)</f>
        <v>-3.2000000000000002E-3</v>
      </c>
      <c r="D193" s="38">
        <f t="shared" si="7"/>
        <v>-2.52E-2</v>
      </c>
      <c r="E193" s="38">
        <f t="shared" si="7"/>
        <v>-8.09E-2</v>
      </c>
      <c r="F193" s="38">
        <f t="shared" si="7"/>
        <v>-0.18100000000000002</v>
      </c>
      <c r="G193" s="38">
        <f t="shared" si="7"/>
        <v>-0.33200000000000002</v>
      </c>
      <c r="H193" s="38">
        <f t="shared" si="7"/>
        <v>-0.52600000000000002</v>
      </c>
      <c r="I193" s="38">
        <f t="shared" si="7"/>
        <v>-0.752</v>
      </c>
      <c r="J193" s="38">
        <f t="shared" si="7"/>
        <v>-1</v>
      </c>
    </row>
    <row r="194" spans="1:10" ht="20.100000000000001" customHeight="1" x14ac:dyDescent="0.25">
      <c r="A194" s="37">
        <f t="shared" si="6"/>
        <v>0.02</v>
      </c>
      <c r="B194" s="38">
        <f t="shared" ref="B194:J209" si="8">-(B123/100)</f>
        <v>-1.0200000000000001E-2</v>
      </c>
      <c r="C194" s="38">
        <f t="shared" si="8"/>
        <v>-1.3367360000000002E-2</v>
      </c>
      <c r="D194" s="38">
        <f t="shared" si="8"/>
        <v>-3.5142960000000001E-2</v>
      </c>
      <c r="E194" s="38">
        <f t="shared" si="8"/>
        <v>-9.0274819999999992E-2</v>
      </c>
      <c r="F194" s="38">
        <f t="shared" si="8"/>
        <v>-0.18935380000000002</v>
      </c>
      <c r="G194" s="38">
        <f t="shared" si="8"/>
        <v>-0.3388136000000001</v>
      </c>
      <c r="H194" s="38">
        <f t="shared" si="8"/>
        <v>-0.53083480000000005</v>
      </c>
      <c r="I194" s="38">
        <f t="shared" si="8"/>
        <v>-0.75452960000000002</v>
      </c>
      <c r="J194" s="38">
        <f t="shared" si="8"/>
        <v>-1</v>
      </c>
    </row>
    <row r="195" spans="1:10" ht="20.100000000000001" customHeight="1" x14ac:dyDescent="0.25">
      <c r="A195" s="37">
        <f t="shared" si="6"/>
        <v>0.04</v>
      </c>
      <c r="B195" s="38">
        <f t="shared" si="8"/>
        <v>-2.0799999999999999E-2</v>
      </c>
      <c r="C195" s="38">
        <f t="shared" si="8"/>
        <v>-2.393344E-2</v>
      </c>
      <c r="D195" s="38">
        <f t="shared" si="8"/>
        <v>-4.5475840000000003E-2</v>
      </c>
      <c r="E195" s="38">
        <f t="shared" si="8"/>
        <v>-0.10001728</v>
      </c>
      <c r="F195" s="38">
        <f t="shared" si="8"/>
        <v>-0.19803519999999999</v>
      </c>
      <c r="G195" s="38">
        <f t="shared" si="8"/>
        <v>-0.34589440000000005</v>
      </c>
      <c r="H195" s="38">
        <f t="shared" si="8"/>
        <v>-0.53585919999999998</v>
      </c>
      <c r="I195" s="38">
        <f t="shared" si="8"/>
        <v>-0.75715840000000001</v>
      </c>
      <c r="J195" s="38">
        <f t="shared" si="8"/>
        <v>-1</v>
      </c>
    </row>
    <row r="196" spans="1:10" ht="20.100000000000001" customHeight="1" x14ac:dyDescent="0.25">
      <c r="A196" s="37">
        <f t="shared" si="6"/>
        <v>0.06</v>
      </c>
      <c r="B196" s="38">
        <f t="shared" si="8"/>
        <v>-3.1800000000000002E-2</v>
      </c>
      <c r="C196" s="38">
        <f t="shared" si="8"/>
        <v>-3.4898239999999997E-2</v>
      </c>
      <c r="D196" s="38">
        <f t="shared" si="8"/>
        <v>-5.6198639999999994E-2</v>
      </c>
      <c r="E196" s="38">
        <f t="shared" si="8"/>
        <v>-0.11012737999999998</v>
      </c>
      <c r="F196" s="38">
        <f t="shared" si="8"/>
        <v>-0.20704419999999998</v>
      </c>
      <c r="G196" s="38">
        <f t="shared" si="8"/>
        <v>-0.35324239999999996</v>
      </c>
      <c r="H196" s="38">
        <f t="shared" si="8"/>
        <v>-0.54107320000000003</v>
      </c>
      <c r="I196" s="38">
        <f t="shared" si="8"/>
        <v>-0.75988640000000007</v>
      </c>
      <c r="J196" s="38">
        <f t="shared" si="8"/>
        <v>-1</v>
      </c>
    </row>
    <row r="197" spans="1:10" ht="20.100000000000001" customHeight="1" x14ac:dyDescent="0.25">
      <c r="A197" s="37">
        <f t="shared" si="6"/>
        <v>0.08</v>
      </c>
      <c r="B197" s="38">
        <f t="shared" si="8"/>
        <v>-4.3200000000000002E-2</v>
      </c>
      <c r="C197" s="38">
        <f t="shared" si="8"/>
        <v>-4.6261759999999999E-2</v>
      </c>
      <c r="D197" s="38">
        <f t="shared" si="8"/>
        <v>-6.7311360000000015E-2</v>
      </c>
      <c r="E197" s="38">
        <f t="shared" si="8"/>
        <v>-0.12060512</v>
      </c>
      <c r="F197" s="38">
        <f t="shared" si="8"/>
        <v>-0.21638080000000001</v>
      </c>
      <c r="G197" s="38">
        <f t="shared" si="8"/>
        <v>-0.36085760000000006</v>
      </c>
      <c r="H197" s="38">
        <f t="shared" si="8"/>
        <v>-0.5464768000000001</v>
      </c>
      <c r="I197" s="38">
        <f t="shared" si="8"/>
        <v>-0.7627136000000001</v>
      </c>
      <c r="J197" s="38">
        <f t="shared" si="8"/>
        <v>-1</v>
      </c>
    </row>
    <row r="198" spans="1:10" ht="20.100000000000001" customHeight="1" x14ac:dyDescent="0.25">
      <c r="A198" s="37">
        <f t="shared" si="6"/>
        <v>0.1</v>
      </c>
      <c r="B198" s="38">
        <f t="shared" si="8"/>
        <v>-5.5000000000000007E-2</v>
      </c>
      <c r="C198" s="38">
        <f t="shared" si="8"/>
        <v>-5.8024000000000006E-2</v>
      </c>
      <c r="D198" s="38">
        <f t="shared" si="8"/>
        <v>-7.8814000000000009E-2</v>
      </c>
      <c r="E198" s="38">
        <f t="shared" si="8"/>
        <v>-0.13145050000000003</v>
      </c>
      <c r="F198" s="38">
        <f t="shared" si="8"/>
        <v>-0.22604500000000002</v>
      </c>
      <c r="G198" s="38">
        <f t="shared" si="8"/>
        <v>-0.36874000000000001</v>
      </c>
      <c r="H198" s="38">
        <f t="shared" si="8"/>
        <v>-0.55207000000000006</v>
      </c>
      <c r="I198" s="38">
        <f t="shared" si="8"/>
        <v>-0.7656400000000001</v>
      </c>
      <c r="J198" s="38">
        <f t="shared" si="8"/>
        <v>-1</v>
      </c>
    </row>
    <row r="199" spans="1:10" ht="20.100000000000001" customHeight="1" x14ac:dyDescent="0.25">
      <c r="A199" s="37">
        <f t="shared" si="6"/>
        <v>0.12000000000000001</v>
      </c>
      <c r="B199" s="38">
        <f t="shared" si="8"/>
        <v>-6.720000000000001E-2</v>
      </c>
      <c r="C199" s="38">
        <f t="shared" si="8"/>
        <v>-7.0184960000000005E-2</v>
      </c>
      <c r="D199" s="38">
        <f t="shared" si="8"/>
        <v>-9.0706560000000019E-2</v>
      </c>
      <c r="E199" s="38">
        <f t="shared" si="8"/>
        <v>-0.14266352000000002</v>
      </c>
      <c r="F199" s="38">
        <f t="shared" si="8"/>
        <v>-0.23603680000000005</v>
      </c>
      <c r="G199" s="38">
        <f t="shared" si="8"/>
        <v>-0.37688959999999999</v>
      </c>
      <c r="H199" s="38">
        <f t="shared" si="8"/>
        <v>-0.55785280000000004</v>
      </c>
      <c r="I199" s="38">
        <f t="shared" si="8"/>
        <v>-0.76866559999999995</v>
      </c>
      <c r="J199" s="38">
        <f t="shared" si="8"/>
        <v>-1</v>
      </c>
    </row>
    <row r="200" spans="1:10" ht="20.100000000000001" customHeight="1" x14ac:dyDescent="0.25">
      <c r="A200" s="37">
        <f t="shared" si="6"/>
        <v>0.14000000000000001</v>
      </c>
      <c r="B200" s="38">
        <f t="shared" si="8"/>
        <v>-7.980000000000001E-2</v>
      </c>
      <c r="C200" s="38">
        <f t="shared" si="8"/>
        <v>-8.2744640000000022E-2</v>
      </c>
      <c r="D200" s="38">
        <f t="shared" si="8"/>
        <v>-0.10298904</v>
      </c>
      <c r="E200" s="38">
        <f t="shared" si="8"/>
        <v>-0.15424418000000001</v>
      </c>
      <c r="F200" s="38">
        <f t="shared" si="8"/>
        <v>-0.24635620000000003</v>
      </c>
      <c r="G200" s="38">
        <f t="shared" si="8"/>
        <v>-0.38530640000000005</v>
      </c>
      <c r="H200" s="38">
        <f t="shared" si="8"/>
        <v>-0.56382520000000003</v>
      </c>
      <c r="I200" s="38">
        <f t="shared" si="8"/>
        <v>-0.77179039999999999</v>
      </c>
      <c r="J200" s="38">
        <f t="shared" si="8"/>
        <v>-1</v>
      </c>
    </row>
    <row r="201" spans="1:10" ht="20.100000000000001" customHeight="1" x14ac:dyDescent="0.25">
      <c r="A201" s="37">
        <f t="shared" si="6"/>
        <v>0.16</v>
      </c>
      <c r="B201" s="38">
        <f t="shared" si="8"/>
        <v>-9.2800000000000007E-2</v>
      </c>
      <c r="C201" s="38">
        <f t="shared" si="8"/>
        <v>-9.5703040000000017E-2</v>
      </c>
      <c r="D201" s="38">
        <f t="shared" si="8"/>
        <v>-0.11566144000000002</v>
      </c>
      <c r="E201" s="38">
        <f t="shared" si="8"/>
        <v>-0.16619248000000003</v>
      </c>
      <c r="F201" s="38">
        <f t="shared" si="8"/>
        <v>-0.25700319999999999</v>
      </c>
      <c r="G201" s="38">
        <f t="shared" si="8"/>
        <v>-0.39399040000000002</v>
      </c>
      <c r="H201" s="38">
        <f t="shared" si="8"/>
        <v>-0.56998720000000003</v>
      </c>
      <c r="I201" s="38">
        <f t="shared" si="8"/>
        <v>-0.77501439999999999</v>
      </c>
      <c r="J201" s="38">
        <f t="shared" si="8"/>
        <v>-1</v>
      </c>
    </row>
    <row r="202" spans="1:10" ht="20.100000000000001" customHeight="1" x14ac:dyDescent="0.25">
      <c r="A202" s="37">
        <f t="shared" si="6"/>
        <v>0.18</v>
      </c>
      <c r="B202" s="38">
        <f t="shared" si="8"/>
        <v>-0.10619999999999999</v>
      </c>
      <c r="C202" s="38">
        <f t="shared" si="8"/>
        <v>-0.10906015999999999</v>
      </c>
      <c r="D202" s="38">
        <f t="shared" si="8"/>
        <v>-0.12872375999999999</v>
      </c>
      <c r="E202" s="38">
        <f t="shared" si="8"/>
        <v>-0.17850842</v>
      </c>
      <c r="F202" s="38">
        <f t="shared" si="8"/>
        <v>-0.26797779999999993</v>
      </c>
      <c r="G202" s="38">
        <f t="shared" si="8"/>
        <v>-0.40294159999999996</v>
      </c>
      <c r="H202" s="38">
        <f t="shared" si="8"/>
        <v>-0.57633879999999993</v>
      </c>
      <c r="I202" s="38">
        <f t="shared" si="8"/>
        <v>-0.77833760000000007</v>
      </c>
      <c r="J202" s="38">
        <f t="shared" si="8"/>
        <v>-1</v>
      </c>
    </row>
    <row r="203" spans="1:10" ht="20.100000000000001" customHeight="1" x14ac:dyDescent="0.25">
      <c r="A203" s="37">
        <f t="shared" si="6"/>
        <v>0.19999999999999998</v>
      </c>
      <c r="B203" s="38">
        <f t="shared" si="8"/>
        <v>-0.12</v>
      </c>
      <c r="C203" s="38">
        <f t="shared" si="8"/>
        <v>-0.12281599999999999</v>
      </c>
      <c r="D203" s="38">
        <f t="shared" si="8"/>
        <v>-0.142176</v>
      </c>
      <c r="E203" s="38">
        <f t="shared" si="8"/>
        <v>-0.191192</v>
      </c>
      <c r="F203" s="38">
        <f t="shared" si="8"/>
        <v>-0.27928000000000003</v>
      </c>
      <c r="G203" s="38">
        <f t="shared" si="8"/>
        <v>-0.41216000000000008</v>
      </c>
      <c r="H203" s="38">
        <f t="shared" si="8"/>
        <v>-0.58288000000000006</v>
      </c>
      <c r="I203" s="38">
        <f t="shared" si="8"/>
        <v>-0.78176000000000001</v>
      </c>
      <c r="J203" s="38">
        <f t="shared" si="8"/>
        <v>-1</v>
      </c>
    </row>
    <row r="204" spans="1:10" ht="20.100000000000001" customHeight="1" x14ac:dyDescent="0.25">
      <c r="A204" s="37">
        <f t="shared" si="6"/>
        <v>0.21999999999999997</v>
      </c>
      <c r="B204" s="38">
        <f t="shared" si="8"/>
        <v>-0.13419999999999999</v>
      </c>
      <c r="C204" s="38">
        <f t="shared" si="8"/>
        <v>-0.13697055999999999</v>
      </c>
      <c r="D204" s="38">
        <f t="shared" si="8"/>
        <v>-0.15601815999999999</v>
      </c>
      <c r="E204" s="38">
        <f t="shared" si="8"/>
        <v>-0.20424321999999998</v>
      </c>
      <c r="F204" s="38">
        <f t="shared" si="8"/>
        <v>-0.2909098</v>
      </c>
      <c r="G204" s="38">
        <f t="shared" si="8"/>
        <v>-0.42164559999999995</v>
      </c>
      <c r="H204" s="38">
        <f t="shared" si="8"/>
        <v>-0.58961079999999999</v>
      </c>
      <c r="I204" s="38">
        <f t="shared" si="8"/>
        <v>-0.78528160000000002</v>
      </c>
      <c r="J204" s="38">
        <f t="shared" si="8"/>
        <v>-1</v>
      </c>
    </row>
    <row r="205" spans="1:10" ht="20.100000000000001" customHeight="1" x14ac:dyDescent="0.25">
      <c r="A205" s="37">
        <f t="shared" si="6"/>
        <v>0.23999999999999996</v>
      </c>
      <c r="B205" s="38">
        <f t="shared" si="8"/>
        <v>-0.14879999999999999</v>
      </c>
      <c r="C205" s="38">
        <f t="shared" si="8"/>
        <v>-0.15152383999999999</v>
      </c>
      <c r="D205" s="38">
        <f t="shared" si="8"/>
        <v>-0.17025024</v>
      </c>
      <c r="E205" s="38">
        <f t="shared" si="8"/>
        <v>-0.21766207999999998</v>
      </c>
      <c r="F205" s="38">
        <f t="shared" si="8"/>
        <v>-0.3028672</v>
      </c>
      <c r="G205" s="38">
        <f t="shared" si="8"/>
        <v>-0.43139840000000007</v>
      </c>
      <c r="H205" s="38">
        <f t="shared" si="8"/>
        <v>-0.59653120000000004</v>
      </c>
      <c r="I205" s="38">
        <f t="shared" si="8"/>
        <v>-0.7889024</v>
      </c>
      <c r="J205" s="38">
        <f t="shared" si="8"/>
        <v>-1</v>
      </c>
    </row>
    <row r="206" spans="1:10" ht="20.100000000000001" customHeight="1" x14ac:dyDescent="0.25">
      <c r="A206" s="37">
        <f t="shared" ref="A206:A209" si="9">A135</f>
        <v>0.25999999999999995</v>
      </c>
      <c r="B206" s="38">
        <f t="shared" si="8"/>
        <v>-0.1638</v>
      </c>
      <c r="C206" s="38">
        <f t="shared" si="8"/>
        <v>-0.16647583999999999</v>
      </c>
      <c r="D206" s="38">
        <f t="shared" si="8"/>
        <v>-0.18487223999999997</v>
      </c>
      <c r="E206" s="38">
        <f t="shared" si="8"/>
        <v>-0.23144857999999999</v>
      </c>
      <c r="F206" s="38">
        <f t="shared" si="8"/>
        <v>-0.31515219999999999</v>
      </c>
      <c r="G206" s="38">
        <f t="shared" si="8"/>
        <v>-0.44141840000000004</v>
      </c>
      <c r="H206" s="38">
        <f t="shared" si="8"/>
        <v>-0.60364119999999999</v>
      </c>
      <c r="I206" s="38">
        <f t="shared" si="8"/>
        <v>-0.79262240000000006</v>
      </c>
      <c r="J206" s="38">
        <f t="shared" si="8"/>
        <v>-1</v>
      </c>
    </row>
    <row r="207" spans="1:10" ht="20.100000000000001" customHeight="1" x14ac:dyDescent="0.25">
      <c r="A207" s="37">
        <f t="shared" si="9"/>
        <v>0.27999999999999997</v>
      </c>
      <c r="B207" s="38">
        <f t="shared" si="8"/>
        <v>-0.17919999999999997</v>
      </c>
      <c r="C207" s="38">
        <f t="shared" si="8"/>
        <v>-0.18182655999999997</v>
      </c>
      <c r="D207" s="38">
        <f t="shared" si="8"/>
        <v>-0.19988415999999998</v>
      </c>
      <c r="E207" s="38">
        <f t="shared" si="8"/>
        <v>-0.24560271999999997</v>
      </c>
      <c r="F207" s="38">
        <f t="shared" si="8"/>
        <v>-0.32776479999999997</v>
      </c>
      <c r="G207" s="38">
        <f t="shared" si="8"/>
        <v>-0.45170559999999993</v>
      </c>
      <c r="H207" s="38">
        <f t="shared" si="8"/>
        <v>-0.61094080000000006</v>
      </c>
      <c r="I207" s="38">
        <f t="shared" si="8"/>
        <v>-0.79644159999999997</v>
      </c>
      <c r="J207" s="38">
        <f t="shared" si="8"/>
        <v>-1</v>
      </c>
    </row>
    <row r="208" spans="1:10" ht="20.100000000000001" customHeight="1" x14ac:dyDescent="0.25">
      <c r="A208" s="37">
        <f t="shared" si="9"/>
        <v>0.3</v>
      </c>
      <c r="B208" s="38">
        <f t="shared" si="8"/>
        <v>-0.19500000000000001</v>
      </c>
      <c r="C208" s="38">
        <f t="shared" si="8"/>
        <v>-0.197576</v>
      </c>
      <c r="D208" s="38">
        <f t="shared" si="8"/>
        <v>-0.21528600000000001</v>
      </c>
      <c r="E208" s="38">
        <f t="shared" si="8"/>
        <v>-0.26012450000000004</v>
      </c>
      <c r="F208" s="38">
        <f t="shared" si="8"/>
        <v>-0.34070500000000004</v>
      </c>
      <c r="G208" s="38">
        <f t="shared" si="8"/>
        <v>-0.46226</v>
      </c>
      <c r="H208" s="38">
        <f t="shared" si="8"/>
        <v>-0.61843000000000004</v>
      </c>
      <c r="I208" s="38">
        <f t="shared" si="8"/>
        <v>-0.80035999999999996</v>
      </c>
      <c r="J208" s="38">
        <f t="shared" si="8"/>
        <v>-1</v>
      </c>
    </row>
    <row r="209" spans="1:10" ht="20.100000000000001" customHeight="1" x14ac:dyDescent="0.25">
      <c r="A209" s="37">
        <f t="shared" si="9"/>
        <v>0.32</v>
      </c>
      <c r="B209" s="38">
        <f t="shared" si="8"/>
        <v>-0.2112</v>
      </c>
      <c r="C209" s="38">
        <f t="shared" si="8"/>
        <v>-0.21372416000000002</v>
      </c>
      <c r="D209" s="38">
        <f t="shared" si="8"/>
        <v>-0.23107776000000002</v>
      </c>
      <c r="E209" s="38">
        <f t="shared" si="8"/>
        <v>-0.27501392000000002</v>
      </c>
      <c r="F209" s="38">
        <f t="shared" si="8"/>
        <v>-0.35397280000000003</v>
      </c>
      <c r="G209" s="38">
        <f t="shared" si="8"/>
        <v>-0.47308159999999999</v>
      </c>
      <c r="H209" s="38">
        <f t="shared" si="8"/>
        <v>-0.62610879999999991</v>
      </c>
      <c r="I209" s="38">
        <f t="shared" si="8"/>
        <v>-0.80437760000000003</v>
      </c>
      <c r="J209" s="38">
        <f t="shared" si="8"/>
        <v>-1</v>
      </c>
    </row>
    <row r="210" spans="1:10" ht="20.100000000000001" customHeight="1" x14ac:dyDescent="0.25">
      <c r="A210" s="37">
        <f>A139</f>
        <v>0.34</v>
      </c>
      <c r="B210" s="38">
        <f t="shared" ref="B210:J225" si="10">-(B139/100)</f>
        <v>-0.22780000000000006</v>
      </c>
      <c r="C210" s="38">
        <f t="shared" si="10"/>
        <v>-0.23027104000000004</v>
      </c>
      <c r="D210" s="38">
        <f t="shared" si="10"/>
        <v>-0.24725944000000005</v>
      </c>
      <c r="E210" s="38">
        <f t="shared" si="10"/>
        <v>-0.29027098000000001</v>
      </c>
      <c r="F210" s="38">
        <f t="shared" si="10"/>
        <v>-0.36756820000000007</v>
      </c>
      <c r="G210" s="38">
        <f t="shared" si="10"/>
        <v>-0.48417040000000006</v>
      </c>
      <c r="H210" s="38">
        <f t="shared" si="10"/>
        <v>-0.63397720000000002</v>
      </c>
      <c r="I210" s="38">
        <f t="shared" si="10"/>
        <v>-0.80849440000000017</v>
      </c>
      <c r="J210" s="38">
        <f t="shared" si="10"/>
        <v>-1</v>
      </c>
    </row>
    <row r="211" spans="1:10" ht="20.100000000000001" customHeight="1" x14ac:dyDescent="0.25">
      <c r="A211" s="37">
        <f t="shared" ref="A211:A225" si="11">A140</f>
        <v>0.36000000000000004</v>
      </c>
      <c r="B211" s="38">
        <f t="shared" si="10"/>
        <v>-0.24480000000000002</v>
      </c>
      <c r="C211" s="38">
        <f t="shared" si="10"/>
        <v>-0.24721664000000002</v>
      </c>
      <c r="D211" s="38">
        <f t="shared" si="10"/>
        <v>-0.26383104000000002</v>
      </c>
      <c r="E211" s="38">
        <f t="shared" si="10"/>
        <v>-0.30589568</v>
      </c>
      <c r="F211" s="38">
        <f t="shared" si="10"/>
        <v>-0.38149119999999997</v>
      </c>
      <c r="G211" s="38">
        <f t="shared" si="10"/>
        <v>-0.49552639999999998</v>
      </c>
      <c r="H211" s="38">
        <f t="shared" si="10"/>
        <v>-0.64203520000000003</v>
      </c>
      <c r="I211" s="38">
        <f t="shared" si="10"/>
        <v>-0.81271039999999994</v>
      </c>
      <c r="J211" s="38">
        <f t="shared" si="10"/>
        <v>-1</v>
      </c>
    </row>
    <row r="212" spans="1:10" ht="20.100000000000001" customHeight="1" x14ac:dyDescent="0.25">
      <c r="A212" s="37">
        <f t="shared" si="11"/>
        <v>0.38000000000000006</v>
      </c>
      <c r="B212" s="38">
        <f t="shared" si="10"/>
        <v>-0.26220000000000004</v>
      </c>
      <c r="C212" s="38">
        <f t="shared" si="10"/>
        <v>-0.26456096000000007</v>
      </c>
      <c r="D212" s="38">
        <f t="shared" si="10"/>
        <v>-0.28079256000000002</v>
      </c>
      <c r="E212" s="38">
        <f t="shared" si="10"/>
        <v>-0.32188802000000005</v>
      </c>
      <c r="F212" s="38">
        <f t="shared" si="10"/>
        <v>-0.39574180000000003</v>
      </c>
      <c r="G212" s="38">
        <f t="shared" si="10"/>
        <v>-0.50714960000000009</v>
      </c>
      <c r="H212" s="38">
        <f t="shared" si="10"/>
        <v>-0.65028279999999994</v>
      </c>
      <c r="I212" s="38">
        <f t="shared" si="10"/>
        <v>-0.81702560000000002</v>
      </c>
      <c r="J212" s="38">
        <f t="shared" si="10"/>
        <v>-1</v>
      </c>
    </row>
    <row r="213" spans="1:10" ht="20.100000000000001" customHeight="1" x14ac:dyDescent="0.25">
      <c r="A213" s="37">
        <f t="shared" si="11"/>
        <v>0.40000000000000008</v>
      </c>
      <c r="B213" s="38">
        <f t="shared" si="10"/>
        <v>-0.28000000000000008</v>
      </c>
      <c r="C213" s="38">
        <f t="shared" si="10"/>
        <v>-0.28230400000000005</v>
      </c>
      <c r="D213" s="38">
        <f t="shared" si="10"/>
        <v>-0.29814400000000008</v>
      </c>
      <c r="E213" s="38">
        <f t="shared" si="10"/>
        <v>-0.3382480000000001</v>
      </c>
      <c r="F213" s="38">
        <f t="shared" si="10"/>
        <v>-0.41032000000000013</v>
      </c>
      <c r="G213" s="38">
        <f t="shared" si="10"/>
        <v>-0.51904000000000006</v>
      </c>
      <c r="H213" s="38">
        <f t="shared" si="10"/>
        <v>-0.65872000000000019</v>
      </c>
      <c r="I213" s="38">
        <f t="shared" si="10"/>
        <v>-0.82144000000000006</v>
      </c>
      <c r="J213" s="38">
        <f t="shared" si="10"/>
        <v>-1</v>
      </c>
    </row>
    <row r="214" spans="1:10" ht="20.100000000000001" customHeight="1" x14ac:dyDescent="0.25">
      <c r="A214" s="37">
        <f t="shared" si="11"/>
        <v>0.4200000000000001</v>
      </c>
      <c r="B214" s="38">
        <f t="shared" si="10"/>
        <v>-0.29820000000000008</v>
      </c>
      <c r="C214" s="38">
        <f t="shared" si="10"/>
        <v>-0.30044576000000006</v>
      </c>
      <c r="D214" s="38">
        <f t="shared" si="10"/>
        <v>-0.31588536000000006</v>
      </c>
      <c r="E214" s="38">
        <f t="shared" si="10"/>
        <v>-0.3549756200000001</v>
      </c>
      <c r="F214" s="38">
        <f t="shared" si="10"/>
        <v>-0.42522580000000004</v>
      </c>
      <c r="G214" s="38">
        <f t="shared" si="10"/>
        <v>-0.53119760000000016</v>
      </c>
      <c r="H214" s="38">
        <f t="shared" si="10"/>
        <v>-0.66734680000000002</v>
      </c>
      <c r="I214" s="38">
        <f t="shared" si="10"/>
        <v>-0.82595359999999995</v>
      </c>
      <c r="J214" s="38">
        <f t="shared" si="10"/>
        <v>-1</v>
      </c>
    </row>
    <row r="215" spans="1:10" ht="20.100000000000001" customHeight="1" x14ac:dyDescent="0.25">
      <c r="A215" s="37">
        <f t="shared" si="11"/>
        <v>0.44000000000000011</v>
      </c>
      <c r="B215" s="38">
        <f t="shared" si="10"/>
        <v>-0.31680000000000008</v>
      </c>
      <c r="C215" s="38">
        <f t="shared" si="10"/>
        <v>-0.31898624000000003</v>
      </c>
      <c r="D215" s="38">
        <f t="shared" si="10"/>
        <v>-0.33401664000000003</v>
      </c>
      <c r="E215" s="38">
        <f t="shared" si="10"/>
        <v>-0.37207088000000005</v>
      </c>
      <c r="F215" s="38">
        <f t="shared" si="10"/>
        <v>-0.44045920000000011</v>
      </c>
      <c r="G215" s="38">
        <f t="shared" si="10"/>
        <v>-0.54362240000000006</v>
      </c>
      <c r="H215" s="38">
        <f t="shared" si="10"/>
        <v>-0.67616319999999996</v>
      </c>
      <c r="I215" s="38">
        <f t="shared" si="10"/>
        <v>-0.83056640000000004</v>
      </c>
      <c r="J215" s="38">
        <f t="shared" si="10"/>
        <v>-1</v>
      </c>
    </row>
    <row r="216" spans="1:10" ht="20.100000000000001" customHeight="1" x14ac:dyDescent="0.25">
      <c r="A216" s="37">
        <f t="shared" si="11"/>
        <v>0.46000000000000013</v>
      </c>
      <c r="B216" s="38">
        <f t="shared" si="10"/>
        <v>-0.3358000000000001</v>
      </c>
      <c r="C216" s="38">
        <f t="shared" si="10"/>
        <v>-0.33792544000000013</v>
      </c>
      <c r="D216" s="38">
        <f t="shared" si="10"/>
        <v>-0.3525378400000001</v>
      </c>
      <c r="E216" s="38">
        <f t="shared" si="10"/>
        <v>-0.38953378000000016</v>
      </c>
      <c r="F216" s="38">
        <f t="shared" si="10"/>
        <v>-0.4560202000000001</v>
      </c>
      <c r="G216" s="38">
        <f t="shared" si="10"/>
        <v>-0.5563144000000001</v>
      </c>
      <c r="H216" s="38">
        <f t="shared" si="10"/>
        <v>-0.68516920000000003</v>
      </c>
      <c r="I216" s="38">
        <f t="shared" si="10"/>
        <v>-0.83527840000000009</v>
      </c>
      <c r="J216" s="38">
        <f t="shared" si="10"/>
        <v>-1</v>
      </c>
    </row>
    <row r="217" spans="1:10" ht="20.100000000000001" customHeight="1" x14ac:dyDescent="0.25">
      <c r="A217" s="37">
        <f t="shared" si="11"/>
        <v>0.48000000000000015</v>
      </c>
      <c r="B217" s="38">
        <f t="shared" si="10"/>
        <v>-0.35520000000000013</v>
      </c>
      <c r="C217" s="38">
        <f t="shared" si="10"/>
        <v>-0.35726336000000009</v>
      </c>
      <c r="D217" s="38">
        <f t="shared" si="10"/>
        <v>-0.37144896000000011</v>
      </c>
      <c r="E217" s="38">
        <f t="shared" si="10"/>
        <v>-0.40736432000000006</v>
      </c>
      <c r="F217" s="38">
        <f t="shared" si="10"/>
        <v>-0.47190880000000007</v>
      </c>
      <c r="G217" s="38">
        <f t="shared" si="10"/>
        <v>-0.56927360000000005</v>
      </c>
      <c r="H217" s="38">
        <f t="shared" si="10"/>
        <v>-0.69436480000000023</v>
      </c>
      <c r="I217" s="38">
        <f t="shared" si="10"/>
        <v>-0.84008959999999999</v>
      </c>
      <c r="J217" s="38">
        <f t="shared" si="10"/>
        <v>-1</v>
      </c>
    </row>
    <row r="218" spans="1:10" ht="20.100000000000001" customHeight="1" x14ac:dyDescent="0.25">
      <c r="A218" s="37">
        <f t="shared" si="11"/>
        <v>0.50000000000000011</v>
      </c>
      <c r="B218" s="38">
        <f t="shared" si="10"/>
        <v>-0.37500000000000017</v>
      </c>
      <c r="C218" s="38">
        <f t="shared" si="10"/>
        <v>-0.37700000000000017</v>
      </c>
      <c r="D218" s="38">
        <f t="shared" si="10"/>
        <v>-0.39075000000000015</v>
      </c>
      <c r="E218" s="38">
        <f t="shared" si="10"/>
        <v>-0.42556250000000012</v>
      </c>
      <c r="F218" s="38">
        <f t="shared" si="10"/>
        <v>-0.48812500000000014</v>
      </c>
      <c r="G218" s="38">
        <f t="shared" si="10"/>
        <v>-0.58250000000000013</v>
      </c>
      <c r="H218" s="38">
        <f t="shared" si="10"/>
        <v>-0.70374999999999999</v>
      </c>
      <c r="I218" s="38">
        <f t="shared" si="10"/>
        <v>-0.84499999999999997</v>
      </c>
      <c r="J218" s="38">
        <f t="shared" si="10"/>
        <v>-1</v>
      </c>
    </row>
    <row r="219" spans="1:10" ht="20.100000000000001" customHeight="1" x14ac:dyDescent="0.25">
      <c r="A219" s="37">
        <f t="shared" si="11"/>
        <v>0.52000000000000013</v>
      </c>
      <c r="B219" s="38">
        <f t="shared" si="10"/>
        <v>-0.39520000000000011</v>
      </c>
      <c r="C219" s="38">
        <f t="shared" si="10"/>
        <v>-0.3971353600000001</v>
      </c>
      <c r="D219" s="38">
        <f t="shared" si="10"/>
        <v>-0.41044096000000008</v>
      </c>
      <c r="E219" s="38">
        <f t="shared" si="10"/>
        <v>-0.44412832000000008</v>
      </c>
      <c r="F219" s="38">
        <f t="shared" si="10"/>
        <v>-0.50466880000000014</v>
      </c>
      <c r="G219" s="38">
        <f t="shared" si="10"/>
        <v>-0.59599360000000001</v>
      </c>
      <c r="H219" s="38">
        <f t="shared" si="10"/>
        <v>-0.71332480000000009</v>
      </c>
      <c r="I219" s="38">
        <f t="shared" si="10"/>
        <v>-0.85000960000000003</v>
      </c>
      <c r="J219" s="38">
        <f t="shared" si="10"/>
        <v>-1</v>
      </c>
    </row>
    <row r="220" spans="1:10" ht="20.100000000000001" customHeight="1" x14ac:dyDescent="0.25">
      <c r="A220" s="37">
        <f t="shared" si="11"/>
        <v>0.54000000000000015</v>
      </c>
      <c r="B220" s="38">
        <f t="shared" si="10"/>
        <v>-0.41580000000000017</v>
      </c>
      <c r="C220" s="38">
        <f t="shared" si="10"/>
        <v>-0.41766944000000017</v>
      </c>
      <c r="D220" s="38">
        <f t="shared" si="10"/>
        <v>-0.43052184000000016</v>
      </c>
      <c r="E220" s="38">
        <f t="shared" si="10"/>
        <v>-0.46306178000000014</v>
      </c>
      <c r="F220" s="38">
        <f t="shared" si="10"/>
        <v>-0.52154020000000012</v>
      </c>
      <c r="G220" s="38">
        <f t="shared" si="10"/>
        <v>-0.60975440000000014</v>
      </c>
      <c r="H220" s="38">
        <f t="shared" si="10"/>
        <v>-0.72308919999999999</v>
      </c>
      <c r="I220" s="38">
        <f t="shared" si="10"/>
        <v>-0.85511840000000006</v>
      </c>
      <c r="J220" s="38">
        <f t="shared" si="10"/>
        <v>-1</v>
      </c>
    </row>
    <row r="221" spans="1:10" ht="20.100000000000001" customHeight="1" x14ac:dyDescent="0.25">
      <c r="A221" s="37">
        <f t="shared" si="11"/>
        <v>0.56000000000000016</v>
      </c>
      <c r="B221" s="38">
        <f t="shared" si="10"/>
        <v>-0.43680000000000019</v>
      </c>
      <c r="C221" s="38">
        <f t="shared" si="10"/>
        <v>-0.43860224000000025</v>
      </c>
      <c r="D221" s="38">
        <f t="shared" si="10"/>
        <v>-0.45099264000000017</v>
      </c>
      <c r="E221" s="38">
        <f t="shared" si="10"/>
        <v>-0.48236288000000016</v>
      </c>
      <c r="F221" s="38">
        <f t="shared" si="10"/>
        <v>-0.5387392000000002</v>
      </c>
      <c r="G221" s="38">
        <f t="shared" si="10"/>
        <v>-0.62378240000000018</v>
      </c>
      <c r="H221" s="38">
        <f t="shared" si="10"/>
        <v>-0.73304320000000023</v>
      </c>
      <c r="I221" s="38">
        <f t="shared" si="10"/>
        <v>-0.86032640000000005</v>
      </c>
      <c r="J221" s="38">
        <f t="shared" si="10"/>
        <v>-1</v>
      </c>
    </row>
    <row r="222" spans="1:10" ht="20.100000000000001" customHeight="1" x14ac:dyDescent="0.25">
      <c r="A222" s="37">
        <f t="shared" si="11"/>
        <v>0.58000000000000018</v>
      </c>
      <c r="B222" s="38">
        <f t="shared" si="10"/>
        <v>-0.45820000000000016</v>
      </c>
      <c r="C222" s="38">
        <f t="shared" si="10"/>
        <v>-0.45993376000000014</v>
      </c>
      <c r="D222" s="38">
        <f t="shared" si="10"/>
        <v>-0.47185336000000011</v>
      </c>
      <c r="E222" s="38">
        <f t="shared" si="10"/>
        <v>-0.50203162000000012</v>
      </c>
      <c r="F222" s="38">
        <f t="shared" si="10"/>
        <v>-0.55626580000000014</v>
      </c>
      <c r="G222" s="38">
        <f t="shared" si="10"/>
        <v>-0.63807760000000013</v>
      </c>
      <c r="H222" s="38">
        <f t="shared" si="10"/>
        <v>-0.74318680000000004</v>
      </c>
      <c r="I222" s="38">
        <f t="shared" si="10"/>
        <v>-0.8656336</v>
      </c>
      <c r="J222" s="38">
        <f t="shared" si="10"/>
        <v>-1</v>
      </c>
    </row>
    <row r="223" spans="1:10" ht="20.100000000000001" customHeight="1" x14ac:dyDescent="0.25">
      <c r="A223" s="37">
        <f t="shared" si="11"/>
        <v>0.6000000000000002</v>
      </c>
      <c r="B223" s="38">
        <f t="shared" si="10"/>
        <v>-0.4800000000000002</v>
      </c>
      <c r="C223" s="38">
        <f t="shared" si="10"/>
        <v>-0.48166400000000026</v>
      </c>
      <c r="D223" s="38">
        <f t="shared" si="10"/>
        <v>-0.49310400000000021</v>
      </c>
      <c r="E223" s="38">
        <f t="shared" si="10"/>
        <v>-0.5220680000000002</v>
      </c>
      <c r="F223" s="38">
        <f t="shared" si="10"/>
        <v>-0.57412000000000019</v>
      </c>
      <c r="G223" s="38">
        <f t="shared" si="10"/>
        <v>-0.65264000000000011</v>
      </c>
      <c r="H223" s="38">
        <f t="shared" si="10"/>
        <v>-0.75352000000000008</v>
      </c>
      <c r="I223" s="38">
        <f t="shared" si="10"/>
        <v>-0.87104000000000015</v>
      </c>
      <c r="J223" s="38">
        <f t="shared" si="10"/>
        <v>-1</v>
      </c>
    </row>
    <row r="224" spans="1:10" ht="20.100000000000001" customHeight="1" x14ac:dyDescent="0.25">
      <c r="A224" s="37">
        <f t="shared" si="11"/>
        <v>0.62000000000000022</v>
      </c>
      <c r="B224" s="38">
        <f t="shared" si="10"/>
        <v>-0.5022000000000002</v>
      </c>
      <c r="C224" s="38">
        <f t="shared" si="10"/>
        <v>-0.50379296000000018</v>
      </c>
      <c r="D224" s="38">
        <f t="shared" si="10"/>
        <v>-0.51474456000000013</v>
      </c>
      <c r="E224" s="38">
        <f t="shared" si="10"/>
        <v>-0.54247202000000017</v>
      </c>
      <c r="F224" s="38">
        <f t="shared" si="10"/>
        <v>-0.59230180000000021</v>
      </c>
      <c r="G224" s="38">
        <f t="shared" si="10"/>
        <v>-0.66746960000000011</v>
      </c>
      <c r="H224" s="38">
        <f t="shared" si="10"/>
        <v>-0.76404280000000013</v>
      </c>
      <c r="I224" s="38">
        <f t="shared" si="10"/>
        <v>-0.87654560000000004</v>
      </c>
      <c r="J224" s="38">
        <f t="shared" si="10"/>
        <v>-1</v>
      </c>
    </row>
    <row r="225" spans="1:10" ht="20.100000000000001" customHeight="1" x14ac:dyDescent="0.25">
      <c r="A225" s="37">
        <f t="shared" si="11"/>
        <v>0.64000000000000024</v>
      </c>
      <c r="B225" s="38">
        <f t="shared" si="10"/>
        <v>-0.52480000000000027</v>
      </c>
      <c r="C225" s="38">
        <f t="shared" si="10"/>
        <v>-0.52632064000000023</v>
      </c>
      <c r="D225" s="38">
        <f t="shared" si="10"/>
        <v>-0.53677504000000031</v>
      </c>
      <c r="E225" s="38">
        <f t="shared" si="10"/>
        <v>-0.56324368000000025</v>
      </c>
      <c r="F225" s="38">
        <f t="shared" si="10"/>
        <v>-0.61081120000000022</v>
      </c>
      <c r="G225" s="38">
        <f t="shared" si="10"/>
        <v>-0.68256640000000024</v>
      </c>
      <c r="H225" s="38">
        <f t="shared" si="10"/>
        <v>-0.7747552000000002</v>
      </c>
      <c r="I225" s="38">
        <f t="shared" si="10"/>
        <v>-0.88215040000000011</v>
      </c>
      <c r="J225" s="38">
        <f t="shared" si="10"/>
        <v>-1</v>
      </c>
    </row>
    <row r="226" spans="1:10" ht="20.100000000000001" customHeight="1" x14ac:dyDescent="0.25">
      <c r="A226" s="37">
        <f>A155</f>
        <v>0.66000000000000025</v>
      </c>
      <c r="B226" s="38">
        <f t="shared" ref="B226:J241" si="12">-(B155/100)</f>
        <v>-0.54780000000000029</v>
      </c>
      <c r="C226" s="38">
        <f t="shared" si="12"/>
        <v>-0.54924704000000024</v>
      </c>
      <c r="D226" s="38">
        <f t="shared" si="12"/>
        <v>-0.55919544000000032</v>
      </c>
      <c r="E226" s="38">
        <f t="shared" si="12"/>
        <v>-0.58438298000000022</v>
      </c>
      <c r="F226" s="38">
        <f t="shared" si="12"/>
        <v>-0.62964820000000021</v>
      </c>
      <c r="G226" s="38">
        <f t="shared" si="12"/>
        <v>-0.69793040000000017</v>
      </c>
      <c r="H226" s="38">
        <f t="shared" si="12"/>
        <v>-0.78565720000000017</v>
      </c>
      <c r="I226" s="38">
        <f t="shared" si="12"/>
        <v>-0.88785440000000004</v>
      </c>
      <c r="J226" s="38">
        <f t="shared" si="12"/>
        <v>-1</v>
      </c>
    </row>
    <row r="227" spans="1:10" ht="20.100000000000001" customHeight="1" x14ac:dyDescent="0.25">
      <c r="A227" s="37">
        <f t="shared" ref="A227:A243" si="13">A156</f>
        <v>0.68000000000000027</v>
      </c>
      <c r="B227" s="38">
        <f t="shared" si="12"/>
        <v>-0.57120000000000037</v>
      </c>
      <c r="C227" s="38">
        <f t="shared" si="12"/>
        <v>-0.57257216000000044</v>
      </c>
      <c r="D227" s="38">
        <f t="shared" si="12"/>
        <v>-0.58200576000000037</v>
      </c>
      <c r="E227" s="38">
        <f t="shared" si="12"/>
        <v>-0.6058899200000003</v>
      </c>
      <c r="F227" s="38">
        <f t="shared" si="12"/>
        <v>-0.6488128000000003</v>
      </c>
      <c r="G227" s="38">
        <f t="shared" si="12"/>
        <v>-0.71356160000000035</v>
      </c>
      <c r="H227" s="38">
        <f t="shared" si="12"/>
        <v>-0.79674880000000015</v>
      </c>
      <c r="I227" s="38">
        <f t="shared" si="12"/>
        <v>-0.89365760000000027</v>
      </c>
      <c r="J227" s="38">
        <f t="shared" si="12"/>
        <v>-1</v>
      </c>
    </row>
    <row r="228" spans="1:10" ht="20.100000000000001" customHeight="1" x14ac:dyDescent="0.25">
      <c r="A228" s="37">
        <f t="shared" si="13"/>
        <v>0.70000000000000029</v>
      </c>
      <c r="B228" s="38">
        <f t="shared" si="12"/>
        <v>-0.59500000000000031</v>
      </c>
      <c r="C228" s="38">
        <f t="shared" si="12"/>
        <v>-0.59629600000000027</v>
      </c>
      <c r="D228" s="38">
        <f t="shared" si="12"/>
        <v>-0.60520600000000035</v>
      </c>
      <c r="E228" s="38">
        <f t="shared" si="12"/>
        <v>-0.62776450000000028</v>
      </c>
      <c r="F228" s="38">
        <f t="shared" si="12"/>
        <v>-0.66830500000000026</v>
      </c>
      <c r="G228" s="38">
        <f t="shared" si="12"/>
        <v>-0.72946000000000022</v>
      </c>
      <c r="H228" s="38">
        <f t="shared" si="12"/>
        <v>-0.80803000000000014</v>
      </c>
      <c r="I228" s="38">
        <f t="shared" si="12"/>
        <v>-0.89956000000000014</v>
      </c>
      <c r="J228" s="38">
        <f t="shared" si="12"/>
        <v>-1</v>
      </c>
    </row>
    <row r="229" spans="1:10" ht="20.100000000000001" customHeight="1" x14ac:dyDescent="0.25">
      <c r="A229" s="37">
        <f t="shared" si="13"/>
        <v>0.72000000000000031</v>
      </c>
      <c r="B229" s="38">
        <f t="shared" si="12"/>
        <v>-0.61920000000000042</v>
      </c>
      <c r="C229" s="38">
        <f t="shared" si="12"/>
        <v>-0.62041856000000051</v>
      </c>
      <c r="D229" s="38">
        <f t="shared" si="12"/>
        <v>-0.62879616000000038</v>
      </c>
      <c r="E229" s="38">
        <f t="shared" si="12"/>
        <v>-0.65000672000000037</v>
      </c>
      <c r="F229" s="38">
        <f t="shared" si="12"/>
        <v>-0.68812480000000031</v>
      </c>
      <c r="G229" s="38">
        <f t="shared" si="12"/>
        <v>-0.74562560000000033</v>
      </c>
      <c r="H229" s="38">
        <f t="shared" si="12"/>
        <v>-0.81950080000000014</v>
      </c>
      <c r="I229" s="38">
        <f t="shared" si="12"/>
        <v>-0.90556160000000008</v>
      </c>
      <c r="J229" s="38">
        <f t="shared" si="12"/>
        <v>-1</v>
      </c>
    </row>
    <row r="230" spans="1:10" ht="20.100000000000001" customHeight="1" x14ac:dyDescent="0.25">
      <c r="A230" s="37">
        <f t="shared" si="13"/>
        <v>0.74000000000000032</v>
      </c>
      <c r="B230" s="38">
        <f t="shared" si="12"/>
        <v>-0.64380000000000037</v>
      </c>
      <c r="C230" s="38">
        <f t="shared" si="12"/>
        <v>-0.64493984000000038</v>
      </c>
      <c r="D230" s="38">
        <f t="shared" si="12"/>
        <v>-0.65277624000000034</v>
      </c>
      <c r="E230" s="38">
        <f t="shared" si="12"/>
        <v>-0.67261658000000035</v>
      </c>
      <c r="F230" s="38">
        <f t="shared" si="12"/>
        <v>-0.70827220000000035</v>
      </c>
      <c r="G230" s="38">
        <f t="shared" si="12"/>
        <v>-0.76205840000000025</v>
      </c>
      <c r="H230" s="38">
        <f t="shared" si="12"/>
        <v>-0.83116120000000027</v>
      </c>
      <c r="I230" s="38">
        <f t="shared" si="12"/>
        <v>-0.91166240000000021</v>
      </c>
      <c r="J230" s="38">
        <f t="shared" si="12"/>
        <v>-1</v>
      </c>
    </row>
    <row r="231" spans="1:10" ht="20.100000000000001" customHeight="1" x14ac:dyDescent="0.25">
      <c r="A231" s="37">
        <f t="shared" si="13"/>
        <v>0.76000000000000034</v>
      </c>
      <c r="B231" s="38">
        <f t="shared" si="12"/>
        <v>-0.66880000000000051</v>
      </c>
      <c r="C231" s="38">
        <f t="shared" si="12"/>
        <v>-0.66985984000000054</v>
      </c>
      <c r="D231" s="38">
        <f t="shared" si="12"/>
        <v>-0.67714624000000057</v>
      </c>
      <c r="E231" s="38">
        <f t="shared" si="12"/>
        <v>-0.69559408000000045</v>
      </c>
      <c r="F231" s="38">
        <f t="shared" si="12"/>
        <v>-0.72874720000000037</v>
      </c>
      <c r="G231" s="38">
        <f t="shared" si="12"/>
        <v>-0.77875840000000041</v>
      </c>
      <c r="H231" s="38">
        <f t="shared" si="12"/>
        <v>-0.84301120000000029</v>
      </c>
      <c r="I231" s="38">
        <f t="shared" si="12"/>
        <v>-0.91786240000000019</v>
      </c>
      <c r="J231" s="38">
        <f t="shared" si="12"/>
        <v>-1</v>
      </c>
    </row>
    <row r="232" spans="1:10" ht="20.100000000000001" customHeight="1" x14ac:dyDescent="0.25">
      <c r="A232" s="37">
        <f t="shared" si="13"/>
        <v>0.78000000000000036</v>
      </c>
      <c r="B232" s="38">
        <f t="shared" si="12"/>
        <v>-0.69420000000000048</v>
      </c>
      <c r="C232" s="38">
        <f t="shared" si="12"/>
        <v>-0.69517856000000033</v>
      </c>
      <c r="D232" s="38">
        <f t="shared" si="12"/>
        <v>-0.7019061600000005</v>
      </c>
      <c r="E232" s="38">
        <f t="shared" si="12"/>
        <v>-0.71893922000000043</v>
      </c>
      <c r="F232" s="38">
        <f t="shared" si="12"/>
        <v>-0.74954980000000038</v>
      </c>
      <c r="G232" s="38">
        <f t="shared" si="12"/>
        <v>-0.79572560000000037</v>
      </c>
      <c r="H232" s="38">
        <f t="shared" si="12"/>
        <v>-0.85505080000000022</v>
      </c>
      <c r="I232" s="38">
        <f t="shared" si="12"/>
        <v>-0.92416160000000014</v>
      </c>
      <c r="J232" s="38">
        <f t="shared" si="12"/>
        <v>-1</v>
      </c>
    </row>
    <row r="233" spans="1:10" ht="20.100000000000001" customHeight="1" x14ac:dyDescent="0.25">
      <c r="A233" s="37">
        <f t="shared" si="13"/>
        <v>0.80000000000000038</v>
      </c>
      <c r="B233" s="38">
        <f t="shared" si="12"/>
        <v>-0.72000000000000042</v>
      </c>
      <c r="C233" s="38">
        <f t="shared" si="12"/>
        <v>-0.72089600000000043</v>
      </c>
      <c r="D233" s="38">
        <f t="shared" si="12"/>
        <v>-0.72705600000000048</v>
      </c>
      <c r="E233" s="38">
        <f t="shared" si="12"/>
        <v>-0.74265200000000031</v>
      </c>
      <c r="F233" s="38">
        <f t="shared" si="12"/>
        <v>-0.77068000000000036</v>
      </c>
      <c r="G233" s="38">
        <f t="shared" si="12"/>
        <v>-0.81296000000000035</v>
      </c>
      <c r="H233" s="38">
        <f t="shared" si="12"/>
        <v>-0.86728000000000027</v>
      </c>
      <c r="I233" s="38">
        <f t="shared" si="12"/>
        <v>-0.93056000000000016</v>
      </c>
      <c r="J233" s="38">
        <f t="shared" si="12"/>
        <v>-1</v>
      </c>
    </row>
    <row r="234" spans="1:10" ht="20.100000000000001" customHeight="1" x14ac:dyDescent="0.25">
      <c r="A234" s="37">
        <f t="shared" si="13"/>
        <v>0.8200000000000004</v>
      </c>
      <c r="B234" s="38">
        <f t="shared" si="12"/>
        <v>-0.74620000000000042</v>
      </c>
      <c r="C234" s="38">
        <f t="shared" si="12"/>
        <v>-0.74701216000000048</v>
      </c>
      <c r="D234" s="38">
        <f t="shared" si="12"/>
        <v>-0.7525957600000005</v>
      </c>
      <c r="E234" s="38">
        <f t="shared" si="12"/>
        <v>-0.76673242000000041</v>
      </c>
      <c r="F234" s="38">
        <f t="shared" si="12"/>
        <v>-0.79213780000000045</v>
      </c>
      <c r="G234" s="38">
        <f t="shared" si="12"/>
        <v>-0.83046160000000024</v>
      </c>
      <c r="H234" s="38">
        <f t="shared" si="12"/>
        <v>-0.87969880000000023</v>
      </c>
      <c r="I234" s="38">
        <f t="shared" si="12"/>
        <v>-0.93705760000000016</v>
      </c>
      <c r="J234" s="38">
        <f t="shared" si="12"/>
        <v>-1</v>
      </c>
    </row>
    <row r="235" spans="1:10" ht="20.100000000000001" customHeight="1" x14ac:dyDescent="0.25">
      <c r="A235" s="37">
        <f t="shared" si="13"/>
        <v>0.84000000000000041</v>
      </c>
      <c r="B235" s="38">
        <f t="shared" si="12"/>
        <v>-0.7728000000000006</v>
      </c>
      <c r="C235" s="38">
        <f t="shared" si="12"/>
        <v>-0.77352704000000061</v>
      </c>
      <c r="D235" s="38">
        <f t="shared" si="12"/>
        <v>-0.77852544000000057</v>
      </c>
      <c r="E235" s="38">
        <f t="shared" si="12"/>
        <v>-0.79118048000000063</v>
      </c>
      <c r="F235" s="38">
        <f t="shared" si="12"/>
        <v>-0.8139232000000004</v>
      </c>
      <c r="G235" s="38">
        <f t="shared" si="12"/>
        <v>-0.84823040000000038</v>
      </c>
      <c r="H235" s="38">
        <f t="shared" si="12"/>
        <v>-0.89230720000000019</v>
      </c>
      <c r="I235" s="38">
        <f t="shared" si="12"/>
        <v>-0.94365440000000023</v>
      </c>
      <c r="J235" s="38">
        <f t="shared" si="12"/>
        <v>-1</v>
      </c>
    </row>
    <row r="236" spans="1:10" ht="20.100000000000001" customHeight="1" x14ac:dyDescent="0.25">
      <c r="A236" s="37">
        <f t="shared" si="13"/>
        <v>0.86000000000000043</v>
      </c>
      <c r="B236" s="38">
        <f t="shared" si="12"/>
        <v>-0.79980000000000051</v>
      </c>
      <c r="C236" s="38">
        <f t="shared" si="12"/>
        <v>-0.80044064000000048</v>
      </c>
      <c r="D236" s="38">
        <f t="shared" si="12"/>
        <v>-0.80484504000000046</v>
      </c>
      <c r="E236" s="38">
        <f t="shared" si="12"/>
        <v>-0.81599618000000051</v>
      </c>
      <c r="F236" s="38">
        <f t="shared" si="12"/>
        <v>-0.83603620000000034</v>
      </c>
      <c r="G236" s="38">
        <f t="shared" si="12"/>
        <v>-0.86626640000000033</v>
      </c>
      <c r="H236" s="38">
        <f t="shared" si="12"/>
        <v>-0.90510520000000028</v>
      </c>
      <c r="I236" s="38">
        <f t="shared" si="12"/>
        <v>-0.95035040000000004</v>
      </c>
      <c r="J236" s="38">
        <f t="shared" si="12"/>
        <v>-1</v>
      </c>
    </row>
    <row r="237" spans="1:10" ht="20.100000000000001" customHeight="1" x14ac:dyDescent="0.25">
      <c r="A237" s="37">
        <f t="shared" si="13"/>
        <v>0.88000000000000045</v>
      </c>
      <c r="B237" s="38">
        <f t="shared" si="12"/>
        <v>-0.8272000000000006</v>
      </c>
      <c r="C237" s="38">
        <f t="shared" si="12"/>
        <v>-0.82775296000000054</v>
      </c>
      <c r="D237" s="38">
        <f t="shared" si="12"/>
        <v>-0.83155456000000061</v>
      </c>
      <c r="E237" s="38">
        <f t="shared" si="12"/>
        <v>-0.8411795200000004</v>
      </c>
      <c r="F237" s="38">
        <f t="shared" si="12"/>
        <v>-0.85847680000000037</v>
      </c>
      <c r="G237" s="38">
        <f t="shared" si="12"/>
        <v>-0.8845696000000004</v>
      </c>
      <c r="H237" s="38">
        <f t="shared" si="12"/>
        <v>-0.91809280000000026</v>
      </c>
      <c r="I237" s="38">
        <f t="shared" si="12"/>
        <v>-0.95714560000000004</v>
      </c>
      <c r="J237" s="38">
        <f t="shared" si="12"/>
        <v>-1</v>
      </c>
    </row>
    <row r="238" spans="1:10" ht="20.100000000000001" customHeight="1" x14ac:dyDescent="0.25">
      <c r="A238" s="37">
        <f t="shared" si="13"/>
        <v>0.90000000000000047</v>
      </c>
      <c r="B238" s="38">
        <f t="shared" si="12"/>
        <v>-0.85500000000000076</v>
      </c>
      <c r="C238" s="38">
        <f t="shared" si="12"/>
        <v>-0.85546400000000078</v>
      </c>
      <c r="D238" s="38">
        <f t="shared" si="12"/>
        <v>-0.85865400000000069</v>
      </c>
      <c r="E238" s="38">
        <f t="shared" si="12"/>
        <v>-0.86673050000000063</v>
      </c>
      <c r="F238" s="38">
        <f t="shared" si="12"/>
        <v>-0.8812450000000005</v>
      </c>
      <c r="G238" s="38">
        <f t="shared" si="12"/>
        <v>-0.9031400000000005</v>
      </c>
      <c r="H238" s="38">
        <f t="shared" si="12"/>
        <v>-0.93127000000000038</v>
      </c>
      <c r="I238" s="38">
        <f t="shared" si="12"/>
        <v>-0.96404000000000023</v>
      </c>
      <c r="J238" s="38">
        <f t="shared" si="12"/>
        <v>-1</v>
      </c>
    </row>
    <row r="239" spans="1:10" ht="20.100000000000001" customHeight="1" x14ac:dyDescent="0.25">
      <c r="A239" s="37">
        <f t="shared" si="13"/>
        <v>0.92000000000000048</v>
      </c>
      <c r="B239" s="38">
        <f t="shared" si="12"/>
        <v>-0.88320000000000065</v>
      </c>
      <c r="C239" s="38">
        <f t="shared" si="12"/>
        <v>-0.88357376000000054</v>
      </c>
      <c r="D239" s="38">
        <f t="shared" si="12"/>
        <v>-0.8861433600000006</v>
      </c>
      <c r="E239" s="38">
        <f t="shared" si="12"/>
        <v>-0.89264912000000052</v>
      </c>
      <c r="F239" s="38">
        <f t="shared" si="12"/>
        <v>-0.9043408000000005</v>
      </c>
      <c r="G239" s="38">
        <f t="shared" si="12"/>
        <v>-0.9219776000000004</v>
      </c>
      <c r="H239" s="38">
        <f t="shared" si="12"/>
        <v>-0.94463680000000028</v>
      </c>
      <c r="I239" s="38">
        <f t="shared" si="12"/>
        <v>-0.97103360000000005</v>
      </c>
      <c r="J239" s="38">
        <f t="shared" si="12"/>
        <v>-1</v>
      </c>
    </row>
    <row r="240" spans="1:10" ht="20.100000000000001" customHeight="1" x14ac:dyDescent="0.25">
      <c r="A240" s="37">
        <f t="shared" si="13"/>
        <v>0.9400000000000005</v>
      </c>
      <c r="B240" s="38">
        <f t="shared" si="12"/>
        <v>-0.91180000000000083</v>
      </c>
      <c r="C240" s="38">
        <f t="shared" si="12"/>
        <v>-0.91208224000000071</v>
      </c>
      <c r="D240" s="38">
        <f t="shared" si="12"/>
        <v>-0.91402264000000077</v>
      </c>
      <c r="E240" s="38">
        <f t="shared" si="12"/>
        <v>-0.91893538000000075</v>
      </c>
      <c r="F240" s="38">
        <f t="shared" si="12"/>
        <v>-0.92776420000000059</v>
      </c>
      <c r="G240" s="38">
        <f t="shared" si="12"/>
        <v>-0.94108240000000054</v>
      </c>
      <c r="H240" s="38">
        <f t="shared" si="12"/>
        <v>-0.9581932000000003</v>
      </c>
      <c r="I240" s="38">
        <f t="shared" si="12"/>
        <v>-0.97812640000000017</v>
      </c>
      <c r="J240" s="38">
        <f t="shared" si="12"/>
        <v>-1</v>
      </c>
    </row>
    <row r="241" spans="1:10" ht="20.100000000000001" customHeight="1" x14ac:dyDescent="0.25">
      <c r="A241" s="37">
        <f t="shared" si="13"/>
        <v>0.96000000000000052</v>
      </c>
      <c r="B241" s="38">
        <f t="shared" si="12"/>
        <v>-0.94080000000000075</v>
      </c>
      <c r="C241" s="38">
        <f t="shared" si="12"/>
        <v>-0.94098944000000073</v>
      </c>
      <c r="D241" s="38">
        <f t="shared" si="12"/>
        <v>-0.94229184000000077</v>
      </c>
      <c r="E241" s="38">
        <f t="shared" si="12"/>
        <v>-0.94558928000000064</v>
      </c>
      <c r="F241" s="38">
        <f t="shared" si="12"/>
        <v>-0.95151520000000067</v>
      </c>
      <c r="G241" s="38">
        <f t="shared" si="12"/>
        <v>-0.96045440000000037</v>
      </c>
      <c r="H241" s="38">
        <f t="shared" si="12"/>
        <v>-0.97193920000000034</v>
      </c>
      <c r="I241" s="38">
        <f t="shared" si="12"/>
        <v>-0.98531840000000015</v>
      </c>
      <c r="J241" s="38">
        <f t="shared" si="12"/>
        <v>-1</v>
      </c>
    </row>
    <row r="242" spans="1:10" ht="20.100000000000001" customHeight="1" x14ac:dyDescent="0.25">
      <c r="A242" s="37">
        <f t="shared" si="13"/>
        <v>0.98000000000000054</v>
      </c>
      <c r="B242" s="38">
        <f t="shared" ref="B242:J243" si="14">-(B171/100)</f>
        <v>-0.97020000000000084</v>
      </c>
      <c r="C242" s="38">
        <f t="shared" si="14"/>
        <v>-0.97029536000000083</v>
      </c>
      <c r="D242" s="38">
        <f t="shared" si="14"/>
        <v>-0.97095096000000081</v>
      </c>
      <c r="E242" s="38">
        <f t="shared" si="14"/>
        <v>-0.97261082000000076</v>
      </c>
      <c r="F242" s="38">
        <f t="shared" si="14"/>
        <v>-0.97559380000000062</v>
      </c>
      <c r="G242" s="38">
        <f t="shared" si="14"/>
        <v>-0.98009360000000056</v>
      </c>
      <c r="H242" s="38">
        <f t="shared" si="14"/>
        <v>-0.98587480000000038</v>
      </c>
      <c r="I242" s="38">
        <f t="shared" si="14"/>
        <v>-0.9926096000000002</v>
      </c>
      <c r="J242" s="38">
        <f t="shared" si="14"/>
        <v>-1</v>
      </c>
    </row>
    <row r="243" spans="1:10" ht="20.100000000000001" customHeight="1" x14ac:dyDescent="0.25">
      <c r="A243" s="37">
        <f t="shared" si="13"/>
        <v>1.0000000000000004</v>
      </c>
      <c r="B243" s="38">
        <f t="shared" si="14"/>
        <v>-1.0000000000000007</v>
      </c>
      <c r="C243" s="38">
        <f t="shared" si="14"/>
        <v>-1.0000000000000007</v>
      </c>
      <c r="D243" s="38">
        <f t="shared" si="14"/>
        <v>-1.0000000000000007</v>
      </c>
      <c r="E243" s="38">
        <f t="shared" si="14"/>
        <v>-1.0000000000000007</v>
      </c>
      <c r="F243" s="38">
        <f t="shared" si="14"/>
        <v>-1.0000000000000007</v>
      </c>
      <c r="G243" s="38">
        <f t="shared" si="14"/>
        <v>-1.0000000000000004</v>
      </c>
      <c r="H243" s="38">
        <f t="shared" si="14"/>
        <v>-1.0000000000000002</v>
      </c>
      <c r="I243" s="38">
        <f t="shared" si="14"/>
        <v>-1.0000000000000002</v>
      </c>
      <c r="J243" s="38">
        <f t="shared" si="14"/>
        <v>-1</v>
      </c>
    </row>
    <row r="245" spans="1:10" ht="20.100000000000001" customHeight="1" x14ac:dyDescent="0.25">
      <c r="A245" s="209" t="s">
        <v>392</v>
      </c>
      <c r="B245" s="209"/>
      <c r="C245" s="209"/>
      <c r="D245" s="209"/>
      <c r="E245" s="209"/>
      <c r="F245" s="209"/>
      <c r="G245" s="209"/>
      <c r="H245" s="209"/>
      <c r="I245" s="209"/>
      <c r="J245" s="209"/>
    </row>
    <row r="246" spans="1:10" ht="20.100000000000001" customHeight="1" x14ac:dyDescent="0.25">
      <c r="A246" s="209"/>
      <c r="B246" s="209"/>
      <c r="C246" s="209"/>
      <c r="D246" s="209"/>
      <c r="E246" s="209"/>
      <c r="F246" s="209"/>
      <c r="G246" s="209"/>
      <c r="H246" s="209"/>
      <c r="I246" s="209"/>
      <c r="J246" s="209"/>
    </row>
    <row r="247" spans="1:10" ht="20.100000000000001" customHeight="1" x14ac:dyDescent="0.25">
      <c r="A247" s="209"/>
      <c r="B247" s="209"/>
      <c r="C247" s="209"/>
      <c r="D247" s="209"/>
      <c r="E247" s="209"/>
      <c r="F247" s="209"/>
      <c r="G247" s="209"/>
      <c r="H247" s="209"/>
      <c r="I247" s="209"/>
      <c r="J247" s="209"/>
    </row>
    <row r="249" spans="1:10" ht="20.100000000000001" customHeight="1" x14ac:dyDescent="0.25">
      <c r="C249" s="39"/>
    </row>
    <row r="256" spans="1:10" ht="20.100000000000001" customHeight="1" x14ac:dyDescent="0.25">
      <c r="A256" s="218" t="s">
        <v>386</v>
      </c>
      <c r="B256" s="221" t="s">
        <v>387</v>
      </c>
      <c r="C256" s="221"/>
      <c r="D256" s="221"/>
      <c r="E256" s="221"/>
      <c r="F256" s="221"/>
      <c r="G256" s="221"/>
      <c r="H256" s="221"/>
      <c r="I256" s="221"/>
      <c r="J256" s="221"/>
    </row>
    <row r="257" spans="1:10" ht="20.100000000000001" customHeight="1" x14ac:dyDescent="0.25">
      <c r="A257" s="219"/>
      <c r="B257" s="212" t="s">
        <v>393</v>
      </c>
      <c r="C257" s="212"/>
      <c r="D257" s="212"/>
      <c r="E257" s="212"/>
      <c r="F257" s="212"/>
      <c r="G257" s="212"/>
      <c r="H257" s="212"/>
      <c r="I257" s="212"/>
      <c r="J257" s="212"/>
    </row>
    <row r="258" spans="1:10" ht="20.100000000000001" customHeight="1" x14ac:dyDescent="0.25">
      <c r="A258" s="219"/>
      <c r="B258" s="222" t="s">
        <v>389</v>
      </c>
      <c r="C258" s="222"/>
      <c r="D258" s="222"/>
      <c r="E258" s="222"/>
      <c r="F258" s="222"/>
      <c r="G258" s="222"/>
      <c r="H258" s="222"/>
      <c r="I258" s="222"/>
      <c r="J258" s="222"/>
    </row>
    <row r="259" spans="1:10" ht="20.100000000000001" customHeight="1" x14ac:dyDescent="0.25">
      <c r="A259" s="220"/>
      <c r="B259" s="31" t="str">
        <f t="shared" ref="B259:J259" si="15">B121</f>
        <v>A</v>
      </c>
      <c r="C259" s="31" t="str">
        <f t="shared" si="15"/>
        <v>B</v>
      </c>
      <c r="D259" s="31" t="str">
        <f t="shared" si="15"/>
        <v>C</v>
      </c>
      <c r="E259" s="31" t="str">
        <f t="shared" si="15"/>
        <v>D</v>
      </c>
      <c r="F259" s="31" t="str">
        <f t="shared" si="15"/>
        <v>E</v>
      </c>
      <c r="G259" s="31" t="str">
        <f t="shared" si="15"/>
        <v>F</v>
      </c>
      <c r="H259" s="31" t="str">
        <f t="shared" si="15"/>
        <v>G</v>
      </c>
      <c r="I259" s="31" t="str">
        <f t="shared" si="15"/>
        <v>H</v>
      </c>
      <c r="J259" s="31" t="str">
        <f t="shared" si="15"/>
        <v>I</v>
      </c>
    </row>
    <row r="260" spans="1:10" ht="20.100000000000001" customHeight="1" x14ac:dyDescent="0.25">
      <c r="A260" s="32">
        <v>0</v>
      </c>
      <c r="B260" s="40">
        <f t="shared" ref="B260:B276" si="16">1+B193</f>
        <v>1</v>
      </c>
      <c r="C260" s="40">
        <f t="shared" ref="C260:J260" si="17">1+C193</f>
        <v>0.99680000000000002</v>
      </c>
      <c r="D260" s="40">
        <f t="shared" si="17"/>
        <v>0.9748</v>
      </c>
      <c r="E260" s="40">
        <f t="shared" si="17"/>
        <v>0.91910000000000003</v>
      </c>
      <c r="F260" s="40">
        <f t="shared" si="17"/>
        <v>0.81899999999999995</v>
      </c>
      <c r="G260" s="40">
        <f t="shared" si="17"/>
        <v>0.66799999999999993</v>
      </c>
      <c r="H260" s="40">
        <f t="shared" si="17"/>
        <v>0.47399999999999998</v>
      </c>
      <c r="I260" s="40">
        <f t="shared" si="17"/>
        <v>0.248</v>
      </c>
      <c r="J260" s="40">
        <f t="shared" si="17"/>
        <v>0</v>
      </c>
    </row>
    <row r="261" spans="1:10" ht="20.100000000000001" customHeight="1" x14ac:dyDescent="0.25">
      <c r="A261" s="32">
        <f>A260+0.02</f>
        <v>0.02</v>
      </c>
      <c r="B261" s="40">
        <f t="shared" si="16"/>
        <v>0.98980000000000001</v>
      </c>
      <c r="C261" s="40">
        <f t="shared" ref="C261:J270" si="18">1+C194</f>
        <v>0.98663263999999995</v>
      </c>
      <c r="D261" s="40">
        <f t="shared" si="18"/>
        <v>0.96485704000000005</v>
      </c>
      <c r="E261" s="40">
        <f t="shared" si="18"/>
        <v>0.90972518000000002</v>
      </c>
      <c r="F261" s="40">
        <f t="shared" si="18"/>
        <v>0.81064619999999998</v>
      </c>
      <c r="G261" s="40">
        <f t="shared" si="18"/>
        <v>0.66118639999999984</v>
      </c>
      <c r="H261" s="40">
        <f t="shared" si="18"/>
        <v>0.46916519999999995</v>
      </c>
      <c r="I261" s="40">
        <f t="shared" si="18"/>
        <v>0.24547039999999998</v>
      </c>
      <c r="J261" s="40">
        <f t="shared" si="18"/>
        <v>0</v>
      </c>
    </row>
    <row r="262" spans="1:10" ht="20.100000000000001" customHeight="1" x14ac:dyDescent="0.25">
      <c r="A262" s="32">
        <f t="shared" ref="A262:A310" si="19">A261+0.02</f>
        <v>0.04</v>
      </c>
      <c r="B262" s="40">
        <f t="shared" si="16"/>
        <v>0.97919999999999996</v>
      </c>
      <c r="C262" s="40">
        <f t="shared" si="18"/>
        <v>0.97606656000000003</v>
      </c>
      <c r="D262" s="40">
        <f t="shared" si="18"/>
        <v>0.95452415999999995</v>
      </c>
      <c r="E262" s="40">
        <f t="shared" si="18"/>
        <v>0.89998272000000001</v>
      </c>
      <c r="F262" s="40">
        <f t="shared" si="18"/>
        <v>0.80196480000000003</v>
      </c>
      <c r="G262" s="40">
        <f t="shared" si="18"/>
        <v>0.65410559999999995</v>
      </c>
      <c r="H262" s="40">
        <f t="shared" si="18"/>
        <v>0.46414080000000002</v>
      </c>
      <c r="I262" s="40">
        <f t="shared" si="18"/>
        <v>0.24284159999999999</v>
      </c>
      <c r="J262" s="40">
        <f t="shared" si="18"/>
        <v>0</v>
      </c>
    </row>
    <row r="263" spans="1:10" ht="20.100000000000001" customHeight="1" x14ac:dyDescent="0.25">
      <c r="A263" s="32">
        <f t="shared" si="19"/>
        <v>0.06</v>
      </c>
      <c r="B263" s="40">
        <f t="shared" si="16"/>
        <v>0.96819999999999995</v>
      </c>
      <c r="C263" s="40">
        <f t="shared" si="18"/>
        <v>0.96510176000000003</v>
      </c>
      <c r="D263" s="40">
        <f t="shared" si="18"/>
        <v>0.94380136000000003</v>
      </c>
      <c r="E263" s="40">
        <f t="shared" si="18"/>
        <v>0.88987262</v>
      </c>
      <c r="F263" s="40">
        <f t="shared" si="18"/>
        <v>0.79295579999999999</v>
      </c>
      <c r="G263" s="40">
        <f t="shared" si="18"/>
        <v>0.64675760000000004</v>
      </c>
      <c r="H263" s="40">
        <f t="shared" si="18"/>
        <v>0.45892679999999997</v>
      </c>
      <c r="I263" s="40">
        <f t="shared" si="18"/>
        <v>0.24011359999999993</v>
      </c>
      <c r="J263" s="40">
        <f t="shared" si="18"/>
        <v>0</v>
      </c>
    </row>
    <row r="264" spans="1:10" ht="20.100000000000001" customHeight="1" x14ac:dyDescent="0.25">
      <c r="A264" s="32">
        <f t="shared" si="19"/>
        <v>0.08</v>
      </c>
      <c r="B264" s="40">
        <f t="shared" si="16"/>
        <v>0.95679999999999998</v>
      </c>
      <c r="C264" s="40">
        <f t="shared" si="18"/>
        <v>0.95373823999999996</v>
      </c>
      <c r="D264" s="40">
        <f t="shared" si="18"/>
        <v>0.93268863999999996</v>
      </c>
      <c r="E264" s="40">
        <f t="shared" si="18"/>
        <v>0.87939487999999999</v>
      </c>
      <c r="F264" s="40">
        <f t="shared" si="18"/>
        <v>0.78361919999999996</v>
      </c>
      <c r="G264" s="40">
        <f t="shared" si="18"/>
        <v>0.63914239999999989</v>
      </c>
      <c r="H264" s="40">
        <f t="shared" si="18"/>
        <v>0.4535231999999999</v>
      </c>
      <c r="I264" s="40">
        <f t="shared" si="18"/>
        <v>0.2372863999999999</v>
      </c>
      <c r="J264" s="40">
        <f t="shared" si="18"/>
        <v>0</v>
      </c>
    </row>
    <row r="265" spans="1:10" ht="20.100000000000001" customHeight="1" x14ac:dyDescent="0.25">
      <c r="A265" s="32">
        <f t="shared" si="19"/>
        <v>0.1</v>
      </c>
      <c r="B265" s="40">
        <f t="shared" si="16"/>
        <v>0.94499999999999995</v>
      </c>
      <c r="C265" s="40">
        <f t="shared" si="18"/>
        <v>0.94197600000000004</v>
      </c>
      <c r="D265" s="40">
        <f t="shared" si="18"/>
        <v>0.92118599999999995</v>
      </c>
      <c r="E265" s="40">
        <f t="shared" si="18"/>
        <v>0.86854949999999997</v>
      </c>
      <c r="F265" s="40">
        <f t="shared" si="18"/>
        <v>0.77395499999999995</v>
      </c>
      <c r="G265" s="40">
        <f t="shared" si="18"/>
        <v>0.63125999999999993</v>
      </c>
      <c r="H265" s="40">
        <f t="shared" si="18"/>
        <v>0.44792999999999994</v>
      </c>
      <c r="I265" s="40">
        <f t="shared" si="18"/>
        <v>0.2343599999999999</v>
      </c>
      <c r="J265" s="40">
        <f t="shared" si="18"/>
        <v>0</v>
      </c>
    </row>
    <row r="266" spans="1:10" ht="20.100000000000001" customHeight="1" x14ac:dyDescent="0.25">
      <c r="A266" s="32">
        <f t="shared" si="19"/>
        <v>0.12000000000000001</v>
      </c>
      <c r="B266" s="40">
        <f t="shared" si="16"/>
        <v>0.93279999999999996</v>
      </c>
      <c r="C266" s="40">
        <f t="shared" si="18"/>
        <v>0.92981504000000004</v>
      </c>
      <c r="D266" s="40">
        <f t="shared" si="18"/>
        <v>0.90929344000000001</v>
      </c>
      <c r="E266" s="40">
        <f t="shared" si="18"/>
        <v>0.85733647999999996</v>
      </c>
      <c r="F266" s="40">
        <f t="shared" si="18"/>
        <v>0.76396319999999995</v>
      </c>
      <c r="G266" s="40">
        <f t="shared" si="18"/>
        <v>0.62311040000000006</v>
      </c>
      <c r="H266" s="40">
        <f t="shared" si="18"/>
        <v>0.44214719999999996</v>
      </c>
      <c r="I266" s="40">
        <f t="shared" si="18"/>
        <v>0.23133440000000005</v>
      </c>
      <c r="J266" s="40">
        <f t="shared" si="18"/>
        <v>0</v>
      </c>
    </row>
    <row r="267" spans="1:10" ht="20.100000000000001" customHeight="1" x14ac:dyDescent="0.25">
      <c r="A267" s="32">
        <f t="shared" si="19"/>
        <v>0.14000000000000001</v>
      </c>
      <c r="B267" s="40">
        <f t="shared" si="16"/>
        <v>0.92020000000000002</v>
      </c>
      <c r="C267" s="40">
        <f t="shared" si="18"/>
        <v>0.91725535999999996</v>
      </c>
      <c r="D267" s="40">
        <f t="shared" si="18"/>
        <v>0.89701096000000002</v>
      </c>
      <c r="E267" s="40">
        <f t="shared" si="18"/>
        <v>0.84575581999999994</v>
      </c>
      <c r="F267" s="40">
        <f t="shared" si="18"/>
        <v>0.75364379999999997</v>
      </c>
      <c r="G267" s="40">
        <f t="shared" si="18"/>
        <v>0.61469359999999995</v>
      </c>
      <c r="H267" s="40">
        <f t="shared" si="18"/>
        <v>0.43617479999999997</v>
      </c>
      <c r="I267" s="40">
        <f t="shared" si="18"/>
        <v>0.22820960000000001</v>
      </c>
      <c r="J267" s="40">
        <f t="shared" si="18"/>
        <v>0</v>
      </c>
    </row>
    <row r="268" spans="1:10" ht="20.100000000000001" customHeight="1" x14ac:dyDescent="0.25">
      <c r="A268" s="32">
        <f t="shared" si="19"/>
        <v>0.16</v>
      </c>
      <c r="B268" s="40">
        <f t="shared" si="16"/>
        <v>0.90720000000000001</v>
      </c>
      <c r="C268" s="40">
        <f t="shared" si="18"/>
        <v>0.90429695999999993</v>
      </c>
      <c r="D268" s="40">
        <f t="shared" si="18"/>
        <v>0.88433856</v>
      </c>
      <c r="E268" s="40">
        <f t="shared" si="18"/>
        <v>0.83380751999999991</v>
      </c>
      <c r="F268" s="40">
        <f t="shared" si="18"/>
        <v>0.74299680000000001</v>
      </c>
      <c r="G268" s="40">
        <f t="shared" si="18"/>
        <v>0.60600959999999993</v>
      </c>
      <c r="H268" s="40">
        <f t="shared" si="18"/>
        <v>0.43001279999999997</v>
      </c>
      <c r="I268" s="40">
        <f t="shared" si="18"/>
        <v>0.22498560000000001</v>
      </c>
      <c r="J268" s="40">
        <f t="shared" si="18"/>
        <v>0</v>
      </c>
    </row>
    <row r="269" spans="1:10" ht="20.100000000000001" customHeight="1" x14ac:dyDescent="0.25">
      <c r="A269" s="32">
        <f t="shared" si="19"/>
        <v>0.18</v>
      </c>
      <c r="B269" s="40">
        <f t="shared" si="16"/>
        <v>0.89380000000000004</v>
      </c>
      <c r="C269" s="40">
        <f t="shared" si="18"/>
        <v>0.89093984000000004</v>
      </c>
      <c r="D269" s="40">
        <f t="shared" si="18"/>
        <v>0.87127624000000004</v>
      </c>
      <c r="E269" s="40">
        <f t="shared" si="18"/>
        <v>0.82149158</v>
      </c>
      <c r="F269" s="40">
        <f t="shared" si="18"/>
        <v>0.73202220000000007</v>
      </c>
      <c r="G269" s="40">
        <f t="shared" si="18"/>
        <v>0.5970584000000001</v>
      </c>
      <c r="H269" s="40">
        <f t="shared" si="18"/>
        <v>0.42366120000000007</v>
      </c>
      <c r="I269" s="40">
        <f t="shared" si="18"/>
        <v>0.22166239999999993</v>
      </c>
      <c r="J269" s="40">
        <f t="shared" si="18"/>
        <v>0</v>
      </c>
    </row>
    <row r="270" spans="1:10" ht="20.100000000000001" customHeight="1" x14ac:dyDescent="0.25">
      <c r="A270" s="32">
        <f t="shared" si="19"/>
        <v>0.19999999999999998</v>
      </c>
      <c r="B270" s="40">
        <f t="shared" si="16"/>
        <v>0.88</v>
      </c>
      <c r="C270" s="40">
        <f t="shared" si="18"/>
        <v>0.87718399999999996</v>
      </c>
      <c r="D270" s="40">
        <f t="shared" si="18"/>
        <v>0.85782400000000003</v>
      </c>
      <c r="E270" s="40">
        <f t="shared" si="18"/>
        <v>0.80880799999999997</v>
      </c>
      <c r="F270" s="40">
        <f t="shared" si="18"/>
        <v>0.72072000000000003</v>
      </c>
      <c r="G270" s="40">
        <f t="shared" si="18"/>
        <v>0.58783999999999992</v>
      </c>
      <c r="H270" s="40">
        <f t="shared" si="18"/>
        <v>0.41711999999999994</v>
      </c>
      <c r="I270" s="40">
        <f t="shared" si="18"/>
        <v>0.21823999999999999</v>
      </c>
      <c r="J270" s="40">
        <f t="shared" si="18"/>
        <v>0</v>
      </c>
    </row>
    <row r="271" spans="1:10" ht="20.100000000000001" customHeight="1" x14ac:dyDescent="0.25">
      <c r="A271" s="32">
        <f t="shared" si="19"/>
        <v>0.21999999999999997</v>
      </c>
      <c r="B271" s="40">
        <f t="shared" si="16"/>
        <v>0.86580000000000001</v>
      </c>
      <c r="C271" s="40">
        <f t="shared" ref="C271:J276" si="20">1+C204</f>
        <v>0.86302944000000004</v>
      </c>
      <c r="D271" s="40">
        <f t="shared" si="20"/>
        <v>0.84398183999999998</v>
      </c>
      <c r="E271" s="40">
        <f t="shared" si="20"/>
        <v>0.79575678000000005</v>
      </c>
      <c r="F271" s="40">
        <f t="shared" si="20"/>
        <v>0.7090902</v>
      </c>
      <c r="G271" s="40">
        <f t="shared" si="20"/>
        <v>0.57835440000000005</v>
      </c>
      <c r="H271" s="40">
        <f t="shared" si="20"/>
        <v>0.41038920000000001</v>
      </c>
      <c r="I271" s="40">
        <f t="shared" si="20"/>
        <v>0.21471839999999998</v>
      </c>
      <c r="J271" s="40">
        <f t="shared" si="20"/>
        <v>0</v>
      </c>
    </row>
    <row r="272" spans="1:10" ht="20.100000000000001" customHeight="1" x14ac:dyDescent="0.25">
      <c r="A272" s="32">
        <f t="shared" si="19"/>
        <v>0.23999999999999996</v>
      </c>
      <c r="B272" s="40">
        <f t="shared" si="16"/>
        <v>0.85119999999999996</v>
      </c>
      <c r="C272" s="40">
        <f t="shared" si="20"/>
        <v>0.84847616000000003</v>
      </c>
      <c r="D272" s="40">
        <f t="shared" si="20"/>
        <v>0.82974976</v>
      </c>
      <c r="E272" s="40">
        <f t="shared" si="20"/>
        <v>0.78233792000000002</v>
      </c>
      <c r="F272" s="40">
        <f t="shared" si="20"/>
        <v>0.6971328</v>
      </c>
      <c r="G272" s="40">
        <f t="shared" si="20"/>
        <v>0.56860159999999993</v>
      </c>
      <c r="H272" s="40">
        <f t="shared" si="20"/>
        <v>0.40346879999999996</v>
      </c>
      <c r="I272" s="40">
        <f t="shared" si="20"/>
        <v>0.2110976</v>
      </c>
      <c r="J272" s="40">
        <f t="shared" si="20"/>
        <v>0</v>
      </c>
    </row>
    <row r="273" spans="1:10" ht="20.100000000000001" customHeight="1" x14ac:dyDescent="0.25">
      <c r="A273" s="32">
        <f t="shared" si="19"/>
        <v>0.25999999999999995</v>
      </c>
      <c r="B273" s="40">
        <f t="shared" si="16"/>
        <v>0.83620000000000005</v>
      </c>
      <c r="C273" s="40">
        <f t="shared" si="20"/>
        <v>0.83352416000000007</v>
      </c>
      <c r="D273" s="40">
        <f t="shared" si="20"/>
        <v>0.81512775999999998</v>
      </c>
      <c r="E273" s="40">
        <f t="shared" si="20"/>
        <v>0.76855141999999999</v>
      </c>
      <c r="F273" s="40">
        <f t="shared" si="20"/>
        <v>0.68484780000000001</v>
      </c>
      <c r="G273" s="40">
        <f t="shared" si="20"/>
        <v>0.5585815999999999</v>
      </c>
      <c r="H273" s="40">
        <f t="shared" si="20"/>
        <v>0.39635880000000001</v>
      </c>
      <c r="I273" s="40">
        <f t="shared" si="20"/>
        <v>0.20737759999999994</v>
      </c>
      <c r="J273" s="40">
        <f t="shared" si="20"/>
        <v>0</v>
      </c>
    </row>
    <row r="274" spans="1:10" ht="20.100000000000001" customHeight="1" x14ac:dyDescent="0.25">
      <c r="A274" s="32">
        <f t="shared" si="19"/>
        <v>0.27999999999999997</v>
      </c>
      <c r="B274" s="40">
        <f t="shared" si="16"/>
        <v>0.82079999999999997</v>
      </c>
      <c r="C274" s="40">
        <f t="shared" si="20"/>
        <v>0.81817344000000003</v>
      </c>
      <c r="D274" s="40">
        <f t="shared" si="20"/>
        <v>0.80011584000000002</v>
      </c>
      <c r="E274" s="40">
        <f t="shared" si="20"/>
        <v>0.75439728000000006</v>
      </c>
      <c r="F274" s="40">
        <f t="shared" si="20"/>
        <v>0.67223520000000003</v>
      </c>
      <c r="G274" s="40">
        <f t="shared" si="20"/>
        <v>0.54829440000000007</v>
      </c>
      <c r="H274" s="40">
        <f t="shared" si="20"/>
        <v>0.38905919999999994</v>
      </c>
      <c r="I274" s="40">
        <f t="shared" si="20"/>
        <v>0.20355840000000003</v>
      </c>
      <c r="J274" s="40">
        <f t="shared" si="20"/>
        <v>0</v>
      </c>
    </row>
    <row r="275" spans="1:10" ht="20.100000000000001" customHeight="1" x14ac:dyDescent="0.25">
      <c r="A275" s="32">
        <f t="shared" si="19"/>
        <v>0.3</v>
      </c>
      <c r="B275" s="40">
        <f t="shared" si="16"/>
        <v>0.80499999999999994</v>
      </c>
      <c r="C275" s="40">
        <f t="shared" si="20"/>
        <v>0.80242400000000003</v>
      </c>
      <c r="D275" s="40">
        <f t="shared" si="20"/>
        <v>0.78471400000000002</v>
      </c>
      <c r="E275" s="40">
        <f t="shared" si="20"/>
        <v>0.73987549999999991</v>
      </c>
      <c r="F275" s="40">
        <f t="shared" si="20"/>
        <v>0.65929499999999996</v>
      </c>
      <c r="G275" s="40">
        <f t="shared" si="20"/>
        <v>0.53774</v>
      </c>
      <c r="H275" s="40">
        <f t="shared" si="20"/>
        <v>0.38156999999999996</v>
      </c>
      <c r="I275" s="40">
        <f t="shared" si="20"/>
        <v>0.19964000000000004</v>
      </c>
      <c r="J275" s="40">
        <f t="shared" si="20"/>
        <v>0</v>
      </c>
    </row>
    <row r="276" spans="1:10" ht="20.100000000000001" customHeight="1" x14ac:dyDescent="0.25">
      <c r="A276" s="32">
        <f t="shared" si="19"/>
        <v>0.32</v>
      </c>
      <c r="B276" s="40">
        <f t="shared" si="16"/>
        <v>0.78879999999999995</v>
      </c>
      <c r="C276" s="40">
        <f t="shared" si="20"/>
        <v>0.78627583999999995</v>
      </c>
      <c r="D276" s="40">
        <f t="shared" si="20"/>
        <v>0.76892223999999998</v>
      </c>
      <c r="E276" s="40">
        <f t="shared" si="20"/>
        <v>0.72498607999999998</v>
      </c>
      <c r="F276" s="40">
        <f t="shared" si="20"/>
        <v>0.64602720000000002</v>
      </c>
      <c r="G276" s="40">
        <f t="shared" si="20"/>
        <v>0.52691840000000001</v>
      </c>
      <c r="H276" s="40">
        <f t="shared" si="20"/>
        <v>0.37389120000000009</v>
      </c>
      <c r="I276" s="40">
        <f t="shared" si="20"/>
        <v>0.19562239999999997</v>
      </c>
      <c r="J276" s="40">
        <f t="shared" si="20"/>
        <v>0</v>
      </c>
    </row>
    <row r="277" spans="1:10" ht="20.100000000000001" customHeight="1" x14ac:dyDescent="0.25">
      <c r="A277" s="32">
        <f t="shared" si="19"/>
        <v>0.34</v>
      </c>
      <c r="B277" s="40">
        <f t="shared" ref="B277:J292" si="21">1+B210</f>
        <v>0.7722</v>
      </c>
      <c r="C277" s="40">
        <f t="shared" si="21"/>
        <v>0.76972895999999991</v>
      </c>
      <c r="D277" s="40">
        <f t="shared" si="21"/>
        <v>0.75274055999999989</v>
      </c>
      <c r="E277" s="40">
        <f t="shared" si="21"/>
        <v>0.70972901999999993</v>
      </c>
      <c r="F277" s="40">
        <f t="shared" si="21"/>
        <v>0.63243179999999999</v>
      </c>
      <c r="G277" s="40">
        <f t="shared" si="21"/>
        <v>0.5158296</v>
      </c>
      <c r="H277" s="40">
        <f t="shared" si="21"/>
        <v>0.36602279999999998</v>
      </c>
      <c r="I277" s="40">
        <f t="shared" si="21"/>
        <v>0.19150559999999983</v>
      </c>
      <c r="J277" s="40">
        <f t="shared" si="21"/>
        <v>0</v>
      </c>
    </row>
    <row r="278" spans="1:10" ht="20.100000000000001" customHeight="1" x14ac:dyDescent="0.25">
      <c r="A278" s="32">
        <f t="shared" si="19"/>
        <v>0.36000000000000004</v>
      </c>
      <c r="B278" s="40">
        <f t="shared" si="21"/>
        <v>0.75519999999999998</v>
      </c>
      <c r="C278" s="40">
        <f t="shared" si="21"/>
        <v>0.75278336000000001</v>
      </c>
      <c r="D278" s="40">
        <f t="shared" si="21"/>
        <v>0.73616895999999998</v>
      </c>
      <c r="E278" s="40">
        <f t="shared" si="21"/>
        <v>0.69410432</v>
      </c>
      <c r="F278" s="40">
        <f t="shared" si="21"/>
        <v>0.61850880000000008</v>
      </c>
      <c r="G278" s="40">
        <f t="shared" si="21"/>
        <v>0.50447360000000008</v>
      </c>
      <c r="H278" s="40">
        <f t="shared" si="21"/>
        <v>0.35796479999999997</v>
      </c>
      <c r="I278" s="40">
        <f t="shared" si="21"/>
        <v>0.18728960000000006</v>
      </c>
      <c r="J278" s="40">
        <f t="shared" si="21"/>
        <v>0</v>
      </c>
    </row>
    <row r="279" spans="1:10" ht="20.100000000000001" customHeight="1" x14ac:dyDescent="0.25">
      <c r="A279" s="32">
        <f t="shared" si="19"/>
        <v>0.38000000000000006</v>
      </c>
      <c r="B279" s="40">
        <f t="shared" si="21"/>
        <v>0.73780000000000001</v>
      </c>
      <c r="C279" s="40">
        <f t="shared" si="21"/>
        <v>0.73543903999999993</v>
      </c>
      <c r="D279" s="40">
        <f t="shared" si="21"/>
        <v>0.71920743999999992</v>
      </c>
      <c r="E279" s="40">
        <f t="shared" si="21"/>
        <v>0.67811197999999995</v>
      </c>
      <c r="F279" s="40">
        <f t="shared" si="21"/>
        <v>0.60425819999999997</v>
      </c>
      <c r="G279" s="40">
        <f t="shared" si="21"/>
        <v>0.49285039999999991</v>
      </c>
      <c r="H279" s="40">
        <f t="shared" si="21"/>
        <v>0.34971720000000006</v>
      </c>
      <c r="I279" s="40">
        <f t="shared" si="21"/>
        <v>0.18297439999999998</v>
      </c>
      <c r="J279" s="40">
        <f t="shared" si="21"/>
        <v>0</v>
      </c>
    </row>
    <row r="280" spans="1:10" ht="20.100000000000001" customHeight="1" x14ac:dyDescent="0.25">
      <c r="A280" s="32">
        <f t="shared" si="19"/>
        <v>0.40000000000000008</v>
      </c>
      <c r="B280" s="40">
        <f t="shared" si="21"/>
        <v>0.72</v>
      </c>
      <c r="C280" s="40">
        <f t="shared" si="21"/>
        <v>0.71769599999999989</v>
      </c>
      <c r="D280" s="40">
        <f t="shared" si="21"/>
        <v>0.70185599999999992</v>
      </c>
      <c r="E280" s="40">
        <f t="shared" si="21"/>
        <v>0.6617519999999999</v>
      </c>
      <c r="F280" s="40">
        <f t="shared" si="21"/>
        <v>0.58967999999999987</v>
      </c>
      <c r="G280" s="40">
        <f t="shared" si="21"/>
        <v>0.48095999999999994</v>
      </c>
      <c r="H280" s="40">
        <f t="shared" si="21"/>
        <v>0.34127999999999981</v>
      </c>
      <c r="I280" s="40">
        <f t="shared" si="21"/>
        <v>0.17855999999999994</v>
      </c>
      <c r="J280" s="40">
        <f t="shared" si="21"/>
        <v>0</v>
      </c>
    </row>
    <row r="281" spans="1:10" ht="20.100000000000001" customHeight="1" x14ac:dyDescent="0.25">
      <c r="A281" s="32">
        <f t="shared" si="19"/>
        <v>0.4200000000000001</v>
      </c>
      <c r="B281" s="40">
        <f t="shared" si="21"/>
        <v>0.70179999999999998</v>
      </c>
      <c r="C281" s="40">
        <f t="shared" si="21"/>
        <v>0.69955423999999988</v>
      </c>
      <c r="D281" s="40">
        <f t="shared" si="21"/>
        <v>0.68411464</v>
      </c>
      <c r="E281" s="40">
        <f t="shared" si="21"/>
        <v>0.64502437999999995</v>
      </c>
      <c r="F281" s="40">
        <f t="shared" si="21"/>
        <v>0.57477420000000001</v>
      </c>
      <c r="G281" s="40">
        <f t="shared" si="21"/>
        <v>0.46880239999999984</v>
      </c>
      <c r="H281" s="40">
        <f t="shared" si="21"/>
        <v>0.33265319999999998</v>
      </c>
      <c r="I281" s="40">
        <f t="shared" si="21"/>
        <v>0.17404640000000005</v>
      </c>
      <c r="J281" s="40">
        <f t="shared" si="21"/>
        <v>0</v>
      </c>
    </row>
    <row r="282" spans="1:10" ht="20.100000000000001" customHeight="1" x14ac:dyDescent="0.25">
      <c r="A282" s="32">
        <f t="shared" si="19"/>
        <v>0.44000000000000011</v>
      </c>
      <c r="B282" s="40">
        <f t="shared" si="21"/>
        <v>0.68319999999999992</v>
      </c>
      <c r="C282" s="40">
        <f t="shared" si="21"/>
        <v>0.68101375999999991</v>
      </c>
      <c r="D282" s="40">
        <f t="shared" si="21"/>
        <v>0.66598336000000002</v>
      </c>
      <c r="E282" s="40">
        <f t="shared" si="21"/>
        <v>0.6279291199999999</v>
      </c>
      <c r="F282" s="40">
        <f t="shared" si="21"/>
        <v>0.55954079999999995</v>
      </c>
      <c r="G282" s="40">
        <f t="shared" si="21"/>
        <v>0.45637759999999994</v>
      </c>
      <c r="H282" s="40">
        <f t="shared" si="21"/>
        <v>0.32383680000000004</v>
      </c>
      <c r="I282" s="40">
        <f t="shared" si="21"/>
        <v>0.16943359999999996</v>
      </c>
      <c r="J282" s="40">
        <f t="shared" si="21"/>
        <v>0</v>
      </c>
    </row>
    <row r="283" spans="1:10" ht="20.100000000000001" customHeight="1" x14ac:dyDescent="0.25">
      <c r="A283" s="32">
        <f t="shared" si="19"/>
        <v>0.46000000000000013</v>
      </c>
      <c r="B283" s="40">
        <f t="shared" si="21"/>
        <v>0.6641999999999999</v>
      </c>
      <c r="C283" s="40">
        <f t="shared" si="21"/>
        <v>0.66207455999999987</v>
      </c>
      <c r="D283" s="40">
        <f t="shared" si="21"/>
        <v>0.6474621599999999</v>
      </c>
      <c r="E283" s="40">
        <f t="shared" si="21"/>
        <v>0.61046621999999984</v>
      </c>
      <c r="F283" s="40">
        <f t="shared" si="21"/>
        <v>0.5439797999999999</v>
      </c>
      <c r="G283" s="40">
        <f t="shared" si="21"/>
        <v>0.4436855999999999</v>
      </c>
      <c r="H283" s="40">
        <f t="shared" si="21"/>
        <v>0.31483079999999997</v>
      </c>
      <c r="I283" s="40">
        <f t="shared" si="21"/>
        <v>0.16472159999999991</v>
      </c>
      <c r="J283" s="40">
        <f t="shared" si="21"/>
        <v>0</v>
      </c>
    </row>
    <row r="284" spans="1:10" ht="20.100000000000001" customHeight="1" x14ac:dyDescent="0.25">
      <c r="A284" s="32">
        <f t="shared" si="19"/>
        <v>0.48000000000000015</v>
      </c>
      <c r="B284" s="40">
        <f t="shared" si="21"/>
        <v>0.64479999999999982</v>
      </c>
      <c r="C284" s="40">
        <f t="shared" si="21"/>
        <v>0.64273663999999986</v>
      </c>
      <c r="D284" s="40">
        <f t="shared" si="21"/>
        <v>0.62855103999999984</v>
      </c>
      <c r="E284" s="40">
        <f t="shared" si="21"/>
        <v>0.59263567999999989</v>
      </c>
      <c r="F284" s="40">
        <f t="shared" si="21"/>
        <v>0.52809119999999998</v>
      </c>
      <c r="G284" s="40">
        <f t="shared" si="21"/>
        <v>0.43072639999999995</v>
      </c>
      <c r="H284" s="40">
        <f t="shared" si="21"/>
        <v>0.30563519999999977</v>
      </c>
      <c r="I284" s="40">
        <f t="shared" si="21"/>
        <v>0.15991040000000001</v>
      </c>
      <c r="J284" s="40">
        <f t="shared" si="21"/>
        <v>0</v>
      </c>
    </row>
    <row r="285" spans="1:10" ht="20.100000000000001" customHeight="1" x14ac:dyDescent="0.25">
      <c r="A285" s="32">
        <f t="shared" si="19"/>
        <v>0.50000000000000011</v>
      </c>
      <c r="B285" s="40">
        <f t="shared" si="21"/>
        <v>0.62499999999999978</v>
      </c>
      <c r="C285" s="40">
        <f t="shared" si="21"/>
        <v>0.62299999999999978</v>
      </c>
      <c r="D285" s="40">
        <f t="shared" si="21"/>
        <v>0.60924999999999985</v>
      </c>
      <c r="E285" s="40">
        <f t="shared" si="21"/>
        <v>0.57443749999999993</v>
      </c>
      <c r="F285" s="40">
        <f t="shared" si="21"/>
        <v>0.51187499999999986</v>
      </c>
      <c r="G285" s="40">
        <f t="shared" si="21"/>
        <v>0.41749999999999987</v>
      </c>
      <c r="H285" s="40">
        <f t="shared" si="21"/>
        <v>0.29625000000000001</v>
      </c>
      <c r="I285" s="40">
        <f t="shared" si="21"/>
        <v>0.15500000000000003</v>
      </c>
      <c r="J285" s="40">
        <f t="shared" si="21"/>
        <v>0</v>
      </c>
    </row>
    <row r="286" spans="1:10" ht="20.100000000000001" customHeight="1" x14ac:dyDescent="0.25">
      <c r="A286" s="32">
        <f t="shared" si="19"/>
        <v>0.52000000000000013</v>
      </c>
      <c r="B286" s="40">
        <f t="shared" si="21"/>
        <v>0.60479999999999989</v>
      </c>
      <c r="C286" s="40">
        <f t="shared" si="21"/>
        <v>0.60286463999999995</v>
      </c>
      <c r="D286" s="40">
        <f t="shared" si="21"/>
        <v>0.58955903999999992</v>
      </c>
      <c r="E286" s="40">
        <f t="shared" si="21"/>
        <v>0.55587167999999987</v>
      </c>
      <c r="F286" s="40">
        <f t="shared" si="21"/>
        <v>0.49533119999999986</v>
      </c>
      <c r="G286" s="40">
        <f t="shared" si="21"/>
        <v>0.40400639999999999</v>
      </c>
      <c r="H286" s="40">
        <f t="shared" si="21"/>
        <v>0.28667519999999991</v>
      </c>
      <c r="I286" s="40">
        <f t="shared" si="21"/>
        <v>0.14999039999999997</v>
      </c>
      <c r="J286" s="40">
        <f t="shared" si="21"/>
        <v>0</v>
      </c>
    </row>
    <row r="287" spans="1:10" ht="20.100000000000001" customHeight="1" x14ac:dyDescent="0.25">
      <c r="A287" s="32">
        <f t="shared" si="19"/>
        <v>0.54000000000000015</v>
      </c>
      <c r="B287" s="40">
        <f t="shared" si="21"/>
        <v>0.58419999999999983</v>
      </c>
      <c r="C287" s="40">
        <f t="shared" si="21"/>
        <v>0.58233055999999983</v>
      </c>
      <c r="D287" s="40">
        <f t="shared" si="21"/>
        <v>0.56947815999999984</v>
      </c>
      <c r="E287" s="40">
        <f t="shared" si="21"/>
        <v>0.53693821999999991</v>
      </c>
      <c r="F287" s="40">
        <f t="shared" si="21"/>
        <v>0.47845979999999988</v>
      </c>
      <c r="G287" s="40">
        <f t="shared" si="21"/>
        <v>0.39024559999999986</v>
      </c>
      <c r="H287" s="40">
        <f t="shared" si="21"/>
        <v>0.27691080000000001</v>
      </c>
      <c r="I287" s="40">
        <f t="shared" si="21"/>
        <v>0.14488159999999994</v>
      </c>
      <c r="J287" s="40">
        <f t="shared" si="21"/>
        <v>0</v>
      </c>
    </row>
    <row r="288" spans="1:10" ht="20.100000000000001" customHeight="1" x14ac:dyDescent="0.25">
      <c r="A288" s="32">
        <f t="shared" si="19"/>
        <v>0.56000000000000016</v>
      </c>
      <c r="B288" s="40">
        <f t="shared" si="21"/>
        <v>0.56319999999999981</v>
      </c>
      <c r="C288" s="40">
        <f t="shared" si="21"/>
        <v>0.56139775999999975</v>
      </c>
      <c r="D288" s="40">
        <f t="shared" si="21"/>
        <v>0.54900735999999983</v>
      </c>
      <c r="E288" s="40">
        <f t="shared" si="21"/>
        <v>0.51763711999999984</v>
      </c>
      <c r="F288" s="40">
        <f t="shared" si="21"/>
        <v>0.4612607999999998</v>
      </c>
      <c r="G288" s="40">
        <f t="shared" si="21"/>
        <v>0.37621759999999982</v>
      </c>
      <c r="H288" s="40">
        <f t="shared" si="21"/>
        <v>0.26695679999999977</v>
      </c>
      <c r="I288" s="40">
        <f t="shared" si="21"/>
        <v>0.13967359999999995</v>
      </c>
      <c r="J288" s="40">
        <f t="shared" si="21"/>
        <v>0</v>
      </c>
    </row>
    <row r="289" spans="1:10" ht="20.100000000000001" customHeight="1" x14ac:dyDescent="0.25">
      <c r="A289" s="32">
        <f t="shared" si="19"/>
        <v>0.58000000000000018</v>
      </c>
      <c r="B289" s="40">
        <f t="shared" si="21"/>
        <v>0.54179999999999984</v>
      </c>
      <c r="C289" s="40">
        <f t="shared" si="21"/>
        <v>0.54006623999999981</v>
      </c>
      <c r="D289" s="40">
        <f t="shared" si="21"/>
        <v>0.52814663999999989</v>
      </c>
      <c r="E289" s="40">
        <f t="shared" si="21"/>
        <v>0.49796837999999988</v>
      </c>
      <c r="F289" s="40">
        <f t="shared" si="21"/>
        <v>0.44373419999999986</v>
      </c>
      <c r="G289" s="40">
        <f t="shared" si="21"/>
        <v>0.36192239999999987</v>
      </c>
      <c r="H289" s="40">
        <f t="shared" si="21"/>
        <v>0.25681319999999996</v>
      </c>
      <c r="I289" s="40">
        <f t="shared" si="21"/>
        <v>0.1343664</v>
      </c>
      <c r="J289" s="40">
        <f t="shared" si="21"/>
        <v>0</v>
      </c>
    </row>
    <row r="290" spans="1:10" ht="20.100000000000001" customHeight="1" x14ac:dyDescent="0.25">
      <c r="A290" s="32">
        <f t="shared" si="19"/>
        <v>0.6000000000000002</v>
      </c>
      <c r="B290" s="40">
        <f t="shared" si="21"/>
        <v>0.5199999999999998</v>
      </c>
      <c r="C290" s="40">
        <f t="shared" si="21"/>
        <v>0.51833599999999969</v>
      </c>
      <c r="D290" s="40">
        <f t="shared" si="21"/>
        <v>0.50689599999999979</v>
      </c>
      <c r="E290" s="40">
        <f t="shared" si="21"/>
        <v>0.4779319999999998</v>
      </c>
      <c r="F290" s="40">
        <f t="shared" si="21"/>
        <v>0.42587999999999981</v>
      </c>
      <c r="G290" s="40">
        <f t="shared" si="21"/>
        <v>0.34735999999999989</v>
      </c>
      <c r="H290" s="40">
        <f t="shared" si="21"/>
        <v>0.24647999999999992</v>
      </c>
      <c r="I290" s="40">
        <f t="shared" si="21"/>
        <v>0.12895999999999985</v>
      </c>
      <c r="J290" s="40">
        <f t="shared" si="21"/>
        <v>0</v>
      </c>
    </row>
    <row r="291" spans="1:10" ht="20.100000000000001" customHeight="1" x14ac:dyDescent="0.25">
      <c r="A291" s="32">
        <f t="shared" si="19"/>
        <v>0.62000000000000022</v>
      </c>
      <c r="B291" s="40">
        <f t="shared" si="21"/>
        <v>0.4977999999999998</v>
      </c>
      <c r="C291" s="40">
        <f t="shared" si="21"/>
        <v>0.49620703999999982</v>
      </c>
      <c r="D291" s="40">
        <f t="shared" si="21"/>
        <v>0.48525543999999987</v>
      </c>
      <c r="E291" s="40">
        <f t="shared" si="21"/>
        <v>0.45752797999999983</v>
      </c>
      <c r="F291" s="40">
        <f t="shared" si="21"/>
        <v>0.40769819999999979</v>
      </c>
      <c r="G291" s="40">
        <f t="shared" si="21"/>
        <v>0.33253039999999989</v>
      </c>
      <c r="H291" s="40">
        <f t="shared" si="21"/>
        <v>0.23595719999999987</v>
      </c>
      <c r="I291" s="40">
        <f t="shared" si="21"/>
        <v>0.12345439999999996</v>
      </c>
      <c r="J291" s="40">
        <f t="shared" si="21"/>
        <v>0</v>
      </c>
    </row>
    <row r="292" spans="1:10" ht="20.100000000000001" customHeight="1" x14ac:dyDescent="0.25">
      <c r="A292" s="32">
        <f t="shared" si="19"/>
        <v>0.64000000000000024</v>
      </c>
      <c r="B292" s="40">
        <f t="shared" si="21"/>
        <v>0.47519999999999973</v>
      </c>
      <c r="C292" s="40">
        <f t="shared" si="21"/>
        <v>0.47367935999999977</v>
      </c>
      <c r="D292" s="40">
        <f t="shared" si="21"/>
        <v>0.46322495999999969</v>
      </c>
      <c r="E292" s="40">
        <f t="shared" si="21"/>
        <v>0.43675631999999975</v>
      </c>
      <c r="F292" s="40">
        <f t="shared" si="21"/>
        <v>0.38918879999999978</v>
      </c>
      <c r="G292" s="40">
        <f t="shared" si="21"/>
        <v>0.31743359999999976</v>
      </c>
      <c r="H292" s="40">
        <f t="shared" si="21"/>
        <v>0.2252447999999998</v>
      </c>
      <c r="I292" s="40">
        <f t="shared" si="21"/>
        <v>0.11784959999999989</v>
      </c>
      <c r="J292" s="40">
        <f t="shared" si="21"/>
        <v>0</v>
      </c>
    </row>
    <row r="293" spans="1:10" ht="20.100000000000001" customHeight="1" x14ac:dyDescent="0.25">
      <c r="A293" s="32">
        <f t="shared" si="19"/>
        <v>0.66000000000000025</v>
      </c>
      <c r="B293" s="40">
        <f t="shared" ref="B293:J308" si="22">1+B226</f>
        <v>0.45219999999999971</v>
      </c>
      <c r="C293" s="40">
        <f t="shared" si="22"/>
        <v>0.45075295999999976</v>
      </c>
      <c r="D293" s="40">
        <f t="shared" si="22"/>
        <v>0.44080455999999968</v>
      </c>
      <c r="E293" s="40">
        <f t="shared" si="22"/>
        <v>0.41561701999999978</v>
      </c>
      <c r="F293" s="40">
        <f t="shared" si="22"/>
        <v>0.37035179999999979</v>
      </c>
      <c r="G293" s="40">
        <f t="shared" si="22"/>
        <v>0.30206959999999983</v>
      </c>
      <c r="H293" s="40">
        <f t="shared" si="22"/>
        <v>0.21434279999999983</v>
      </c>
      <c r="I293" s="40">
        <f t="shared" si="22"/>
        <v>0.11214559999999996</v>
      </c>
      <c r="J293" s="40">
        <f t="shared" si="22"/>
        <v>0</v>
      </c>
    </row>
    <row r="294" spans="1:10" ht="20.100000000000001" customHeight="1" x14ac:dyDescent="0.25">
      <c r="A294" s="32">
        <f t="shared" si="19"/>
        <v>0.68000000000000027</v>
      </c>
      <c r="B294" s="40">
        <f t="shared" si="22"/>
        <v>0.42879999999999963</v>
      </c>
      <c r="C294" s="40">
        <f t="shared" si="22"/>
        <v>0.42742783999999956</v>
      </c>
      <c r="D294" s="40">
        <f t="shared" si="22"/>
        <v>0.41799423999999963</v>
      </c>
      <c r="E294" s="40">
        <f t="shared" si="22"/>
        <v>0.3941100799999997</v>
      </c>
      <c r="F294" s="40">
        <f t="shared" si="22"/>
        <v>0.3511871999999997</v>
      </c>
      <c r="G294" s="40">
        <f t="shared" si="22"/>
        <v>0.28643839999999965</v>
      </c>
      <c r="H294" s="40">
        <f t="shared" si="22"/>
        <v>0.20325119999999985</v>
      </c>
      <c r="I294" s="40">
        <f t="shared" si="22"/>
        <v>0.10634239999999973</v>
      </c>
      <c r="J294" s="40">
        <f t="shared" si="22"/>
        <v>0</v>
      </c>
    </row>
    <row r="295" spans="1:10" ht="20.100000000000001" customHeight="1" x14ac:dyDescent="0.25">
      <c r="A295" s="32">
        <f t="shared" si="19"/>
        <v>0.70000000000000029</v>
      </c>
      <c r="B295" s="40">
        <f t="shared" si="22"/>
        <v>0.40499999999999969</v>
      </c>
      <c r="C295" s="40">
        <f t="shared" si="22"/>
        <v>0.40370399999999973</v>
      </c>
      <c r="D295" s="40">
        <f t="shared" si="22"/>
        <v>0.39479399999999965</v>
      </c>
      <c r="E295" s="40">
        <f t="shared" si="22"/>
        <v>0.37223549999999972</v>
      </c>
      <c r="F295" s="40">
        <f t="shared" si="22"/>
        <v>0.33169499999999974</v>
      </c>
      <c r="G295" s="40">
        <f t="shared" si="22"/>
        <v>0.27053999999999978</v>
      </c>
      <c r="H295" s="40">
        <f t="shared" si="22"/>
        <v>0.19196999999999986</v>
      </c>
      <c r="I295" s="40">
        <f t="shared" si="22"/>
        <v>0.10043999999999986</v>
      </c>
      <c r="J295" s="40">
        <f t="shared" si="22"/>
        <v>0</v>
      </c>
    </row>
    <row r="296" spans="1:10" ht="20.100000000000001" customHeight="1" x14ac:dyDescent="0.25">
      <c r="A296" s="32">
        <f t="shared" si="19"/>
        <v>0.72000000000000031</v>
      </c>
      <c r="B296" s="40">
        <f t="shared" si="22"/>
        <v>0.38079999999999958</v>
      </c>
      <c r="C296" s="40">
        <f t="shared" si="22"/>
        <v>0.37958143999999949</v>
      </c>
      <c r="D296" s="40">
        <f t="shared" si="22"/>
        <v>0.37120383999999962</v>
      </c>
      <c r="E296" s="40">
        <f t="shared" si="22"/>
        <v>0.34999327999999963</v>
      </c>
      <c r="F296" s="40">
        <f t="shared" si="22"/>
        <v>0.31187519999999969</v>
      </c>
      <c r="G296" s="40">
        <f t="shared" si="22"/>
        <v>0.25437439999999967</v>
      </c>
      <c r="H296" s="40">
        <f t="shared" si="22"/>
        <v>0.18049919999999986</v>
      </c>
      <c r="I296" s="40">
        <f t="shared" si="22"/>
        <v>9.4438399999999922E-2</v>
      </c>
      <c r="J296" s="40">
        <f t="shared" si="22"/>
        <v>0</v>
      </c>
    </row>
    <row r="297" spans="1:10" ht="20.100000000000001" customHeight="1" x14ac:dyDescent="0.25">
      <c r="A297" s="32">
        <f t="shared" si="19"/>
        <v>0.74000000000000032</v>
      </c>
      <c r="B297" s="40">
        <f t="shared" si="22"/>
        <v>0.35619999999999963</v>
      </c>
      <c r="C297" s="40">
        <f t="shared" si="22"/>
        <v>0.35506015999999962</v>
      </c>
      <c r="D297" s="40">
        <f t="shared" si="22"/>
        <v>0.34722375999999966</v>
      </c>
      <c r="E297" s="40">
        <f t="shared" si="22"/>
        <v>0.32738341999999965</v>
      </c>
      <c r="F297" s="40">
        <f t="shared" si="22"/>
        <v>0.29172779999999965</v>
      </c>
      <c r="G297" s="40">
        <f t="shared" si="22"/>
        <v>0.23794159999999975</v>
      </c>
      <c r="H297" s="40">
        <f t="shared" si="22"/>
        <v>0.16883879999999973</v>
      </c>
      <c r="I297" s="40">
        <f t="shared" si="22"/>
        <v>8.8337599999999794E-2</v>
      </c>
      <c r="J297" s="40">
        <f t="shared" si="22"/>
        <v>0</v>
      </c>
    </row>
    <row r="298" spans="1:10" ht="20.100000000000001" customHeight="1" x14ac:dyDescent="0.25">
      <c r="A298" s="32">
        <f t="shared" si="19"/>
        <v>0.76000000000000034</v>
      </c>
      <c r="B298" s="40">
        <f t="shared" si="22"/>
        <v>0.33119999999999949</v>
      </c>
      <c r="C298" s="40">
        <f t="shared" si="22"/>
        <v>0.33014015999999946</v>
      </c>
      <c r="D298" s="40">
        <f t="shared" si="22"/>
        <v>0.32285375999999943</v>
      </c>
      <c r="E298" s="40">
        <f t="shared" si="22"/>
        <v>0.30440591999999955</v>
      </c>
      <c r="F298" s="40">
        <f t="shared" si="22"/>
        <v>0.27125279999999963</v>
      </c>
      <c r="G298" s="40">
        <f t="shared" si="22"/>
        <v>0.22124159999999959</v>
      </c>
      <c r="H298" s="40">
        <f t="shared" si="22"/>
        <v>0.15698879999999971</v>
      </c>
      <c r="I298" s="40">
        <f t="shared" si="22"/>
        <v>8.2137599999999811E-2</v>
      </c>
      <c r="J298" s="40">
        <f t="shared" si="22"/>
        <v>0</v>
      </c>
    </row>
    <row r="299" spans="1:10" ht="20.100000000000001" customHeight="1" x14ac:dyDescent="0.25">
      <c r="A299" s="32">
        <f t="shared" si="19"/>
        <v>0.78000000000000036</v>
      </c>
      <c r="B299" s="40">
        <f t="shared" si="22"/>
        <v>0.30579999999999952</v>
      </c>
      <c r="C299" s="40">
        <f t="shared" si="22"/>
        <v>0.30482143999999967</v>
      </c>
      <c r="D299" s="40">
        <f t="shared" si="22"/>
        <v>0.2980938399999995</v>
      </c>
      <c r="E299" s="40">
        <f t="shared" si="22"/>
        <v>0.28106077999999957</v>
      </c>
      <c r="F299" s="40">
        <f t="shared" si="22"/>
        <v>0.25045019999999962</v>
      </c>
      <c r="G299" s="40">
        <f t="shared" si="22"/>
        <v>0.20427439999999963</v>
      </c>
      <c r="H299" s="40">
        <f t="shared" si="22"/>
        <v>0.14494919999999978</v>
      </c>
      <c r="I299" s="40">
        <f t="shared" si="22"/>
        <v>7.5838399999999861E-2</v>
      </c>
      <c r="J299" s="40">
        <f t="shared" si="22"/>
        <v>0</v>
      </c>
    </row>
    <row r="300" spans="1:10" ht="20.100000000000001" customHeight="1" x14ac:dyDescent="0.25">
      <c r="A300" s="32">
        <f t="shared" si="19"/>
        <v>0.80000000000000038</v>
      </c>
      <c r="B300" s="40">
        <f t="shared" si="22"/>
        <v>0.27999999999999958</v>
      </c>
      <c r="C300" s="40">
        <f t="shared" si="22"/>
        <v>0.27910399999999957</v>
      </c>
      <c r="D300" s="40">
        <f t="shared" si="22"/>
        <v>0.27294399999999952</v>
      </c>
      <c r="E300" s="40">
        <f t="shared" si="22"/>
        <v>0.25734799999999969</v>
      </c>
      <c r="F300" s="40">
        <f t="shared" si="22"/>
        <v>0.22931999999999964</v>
      </c>
      <c r="G300" s="40">
        <f t="shared" si="22"/>
        <v>0.18703999999999965</v>
      </c>
      <c r="H300" s="40">
        <f t="shared" si="22"/>
        <v>0.13271999999999973</v>
      </c>
      <c r="I300" s="40">
        <f t="shared" si="22"/>
        <v>6.9439999999999835E-2</v>
      </c>
      <c r="J300" s="40">
        <f t="shared" si="22"/>
        <v>0</v>
      </c>
    </row>
    <row r="301" spans="1:10" ht="20.100000000000001" customHeight="1" x14ac:dyDescent="0.25">
      <c r="A301" s="32">
        <f t="shared" si="19"/>
        <v>0.8200000000000004</v>
      </c>
      <c r="B301" s="40">
        <f t="shared" si="22"/>
        <v>0.25379999999999958</v>
      </c>
      <c r="C301" s="40">
        <f t="shared" si="22"/>
        <v>0.25298783999999952</v>
      </c>
      <c r="D301" s="40">
        <f t="shared" si="22"/>
        <v>0.2474042399999995</v>
      </c>
      <c r="E301" s="40">
        <f t="shared" si="22"/>
        <v>0.23326757999999959</v>
      </c>
      <c r="F301" s="40">
        <f t="shared" si="22"/>
        <v>0.20786219999999955</v>
      </c>
      <c r="G301" s="40">
        <f t="shared" si="22"/>
        <v>0.16953839999999976</v>
      </c>
      <c r="H301" s="40">
        <f t="shared" si="22"/>
        <v>0.12030119999999977</v>
      </c>
      <c r="I301" s="40">
        <f t="shared" si="22"/>
        <v>6.2942399999999843E-2</v>
      </c>
      <c r="J301" s="40">
        <f t="shared" si="22"/>
        <v>0</v>
      </c>
    </row>
    <row r="302" spans="1:10" ht="20.100000000000001" customHeight="1" x14ac:dyDescent="0.25">
      <c r="A302" s="32">
        <f t="shared" si="19"/>
        <v>0.84000000000000041</v>
      </c>
      <c r="B302" s="40">
        <f t="shared" si="22"/>
        <v>0.2271999999999994</v>
      </c>
      <c r="C302" s="40">
        <f t="shared" si="22"/>
        <v>0.22647295999999939</v>
      </c>
      <c r="D302" s="40">
        <f t="shared" si="22"/>
        <v>0.22147455999999943</v>
      </c>
      <c r="E302" s="40">
        <f t="shared" si="22"/>
        <v>0.20881951999999937</v>
      </c>
      <c r="F302" s="40">
        <f t="shared" si="22"/>
        <v>0.1860767999999996</v>
      </c>
      <c r="G302" s="40">
        <f t="shared" si="22"/>
        <v>0.15176959999999962</v>
      </c>
      <c r="H302" s="40">
        <f t="shared" si="22"/>
        <v>0.10769279999999981</v>
      </c>
      <c r="I302" s="40">
        <f t="shared" si="22"/>
        <v>5.6345599999999774E-2</v>
      </c>
      <c r="J302" s="40">
        <f t="shared" si="22"/>
        <v>0</v>
      </c>
    </row>
    <row r="303" spans="1:10" ht="20.100000000000001" customHeight="1" x14ac:dyDescent="0.25">
      <c r="A303" s="32">
        <f t="shared" si="19"/>
        <v>0.86000000000000043</v>
      </c>
      <c r="B303" s="40">
        <f t="shared" si="22"/>
        <v>0.20019999999999949</v>
      </c>
      <c r="C303" s="40">
        <f t="shared" si="22"/>
        <v>0.19955935999999952</v>
      </c>
      <c r="D303" s="40">
        <f t="shared" si="22"/>
        <v>0.19515495999999954</v>
      </c>
      <c r="E303" s="40">
        <f t="shared" si="22"/>
        <v>0.18400381999999949</v>
      </c>
      <c r="F303" s="40">
        <f t="shared" si="22"/>
        <v>0.16396379999999966</v>
      </c>
      <c r="G303" s="40">
        <f t="shared" si="22"/>
        <v>0.13373359999999967</v>
      </c>
      <c r="H303" s="40">
        <f t="shared" si="22"/>
        <v>9.4894799999999724E-2</v>
      </c>
      <c r="I303" s="40">
        <f t="shared" si="22"/>
        <v>4.964959999999996E-2</v>
      </c>
      <c r="J303" s="40">
        <f t="shared" si="22"/>
        <v>0</v>
      </c>
    </row>
    <row r="304" spans="1:10" ht="20.100000000000001" customHeight="1" x14ac:dyDescent="0.25">
      <c r="A304" s="32">
        <f t="shared" si="19"/>
        <v>0.88000000000000045</v>
      </c>
      <c r="B304" s="40">
        <f t="shared" si="22"/>
        <v>0.1727999999999994</v>
      </c>
      <c r="C304" s="40">
        <f t="shared" si="22"/>
        <v>0.17224703999999946</v>
      </c>
      <c r="D304" s="40">
        <f t="shared" si="22"/>
        <v>0.16844543999999939</v>
      </c>
      <c r="E304" s="40">
        <f t="shared" si="22"/>
        <v>0.1588204799999996</v>
      </c>
      <c r="F304" s="40">
        <f t="shared" si="22"/>
        <v>0.14152319999999963</v>
      </c>
      <c r="G304" s="40">
        <f t="shared" si="22"/>
        <v>0.1154303999999996</v>
      </c>
      <c r="H304" s="40">
        <f t="shared" si="22"/>
        <v>8.1907199999999736E-2</v>
      </c>
      <c r="I304" s="40">
        <f t="shared" si="22"/>
        <v>4.2854399999999959E-2</v>
      </c>
      <c r="J304" s="40">
        <f t="shared" si="22"/>
        <v>0</v>
      </c>
    </row>
    <row r="305" spans="1:10" ht="20.100000000000001" customHeight="1" x14ac:dyDescent="0.25">
      <c r="A305" s="32">
        <f t="shared" si="19"/>
        <v>0.90000000000000047</v>
      </c>
      <c r="B305" s="40">
        <f t="shared" si="22"/>
        <v>0.14499999999999924</v>
      </c>
      <c r="C305" s="40">
        <f t="shared" si="22"/>
        <v>0.14453599999999922</v>
      </c>
      <c r="D305" s="40">
        <f t="shared" si="22"/>
        <v>0.14134599999999931</v>
      </c>
      <c r="E305" s="40">
        <f t="shared" si="22"/>
        <v>0.13326949999999937</v>
      </c>
      <c r="F305" s="40">
        <f t="shared" si="22"/>
        <v>0.1187549999999995</v>
      </c>
      <c r="G305" s="40">
        <f t="shared" si="22"/>
        <v>9.6859999999999502E-2</v>
      </c>
      <c r="H305" s="40">
        <f t="shared" si="22"/>
        <v>6.8729999999999625E-2</v>
      </c>
      <c r="I305" s="40">
        <f t="shared" si="22"/>
        <v>3.595999999999977E-2</v>
      </c>
      <c r="J305" s="40">
        <f t="shared" si="22"/>
        <v>0</v>
      </c>
    </row>
    <row r="306" spans="1:10" ht="20.100000000000001" customHeight="1" x14ac:dyDescent="0.25">
      <c r="A306" s="32">
        <f t="shared" si="19"/>
        <v>0.92000000000000048</v>
      </c>
      <c r="B306" s="40">
        <f t="shared" si="22"/>
        <v>0.11679999999999935</v>
      </c>
      <c r="C306" s="40">
        <f t="shared" si="22"/>
        <v>0.11642623999999946</v>
      </c>
      <c r="D306" s="40">
        <f t="shared" si="22"/>
        <v>0.1138566399999994</v>
      </c>
      <c r="E306" s="40">
        <f t="shared" si="22"/>
        <v>0.10735087999999948</v>
      </c>
      <c r="F306" s="40">
        <f t="shared" si="22"/>
        <v>9.56591999999995E-2</v>
      </c>
      <c r="G306" s="40">
        <f t="shared" si="22"/>
        <v>7.8022399999999603E-2</v>
      </c>
      <c r="H306" s="40">
        <f t="shared" si="22"/>
        <v>5.5363199999999724E-2</v>
      </c>
      <c r="I306" s="40">
        <f t="shared" si="22"/>
        <v>2.8966399999999948E-2</v>
      </c>
      <c r="J306" s="40">
        <f t="shared" si="22"/>
        <v>0</v>
      </c>
    </row>
    <row r="307" spans="1:10" ht="20.100000000000001" customHeight="1" x14ac:dyDescent="0.25">
      <c r="A307" s="32">
        <f t="shared" si="19"/>
        <v>0.9400000000000005</v>
      </c>
      <c r="B307" s="40">
        <f t="shared" si="22"/>
        <v>8.8199999999999168E-2</v>
      </c>
      <c r="C307" s="40">
        <f t="shared" si="22"/>
        <v>8.791775999999929E-2</v>
      </c>
      <c r="D307" s="40">
        <f t="shared" si="22"/>
        <v>8.5977359999999226E-2</v>
      </c>
      <c r="E307" s="40">
        <f t="shared" si="22"/>
        <v>8.1064619999999254E-2</v>
      </c>
      <c r="F307" s="40">
        <f t="shared" si="22"/>
        <v>7.2235799999999406E-2</v>
      </c>
      <c r="G307" s="40">
        <f t="shared" si="22"/>
        <v>5.8917599999999459E-2</v>
      </c>
      <c r="H307" s="40">
        <f t="shared" si="22"/>
        <v>4.18067999999997E-2</v>
      </c>
      <c r="I307" s="40">
        <f t="shared" si="22"/>
        <v>2.1873599999999827E-2</v>
      </c>
      <c r="J307" s="40">
        <f t="shared" si="22"/>
        <v>0</v>
      </c>
    </row>
    <row r="308" spans="1:10" ht="20.100000000000001" customHeight="1" x14ac:dyDescent="0.25">
      <c r="A308" s="32">
        <f t="shared" si="19"/>
        <v>0.96000000000000052</v>
      </c>
      <c r="B308" s="40">
        <f t="shared" si="22"/>
        <v>5.9199999999999253E-2</v>
      </c>
      <c r="C308" s="40">
        <f t="shared" si="22"/>
        <v>5.9010559999999268E-2</v>
      </c>
      <c r="D308" s="40">
        <f t="shared" si="22"/>
        <v>5.7708159999999231E-2</v>
      </c>
      <c r="E308" s="40">
        <f t="shared" si="22"/>
        <v>5.4410719999999357E-2</v>
      </c>
      <c r="F308" s="40">
        <f t="shared" si="22"/>
        <v>4.8484799999999328E-2</v>
      </c>
      <c r="G308" s="40">
        <f t="shared" si="22"/>
        <v>3.9545599999999625E-2</v>
      </c>
      <c r="H308" s="40">
        <f t="shared" si="22"/>
        <v>2.8060799999999664E-2</v>
      </c>
      <c r="I308" s="40">
        <f t="shared" si="22"/>
        <v>1.468159999999985E-2</v>
      </c>
      <c r="J308" s="40">
        <f t="shared" si="22"/>
        <v>0</v>
      </c>
    </row>
    <row r="309" spans="1:10" ht="20.100000000000001" customHeight="1" x14ac:dyDescent="0.25">
      <c r="A309" s="32">
        <f t="shared" si="19"/>
        <v>0.98000000000000054</v>
      </c>
      <c r="B309" s="40">
        <f t="shared" ref="B309:J310" si="23">1+B242</f>
        <v>2.979999999999916E-2</v>
      </c>
      <c r="C309" s="40">
        <f t="shared" si="23"/>
        <v>2.9704639999999172E-2</v>
      </c>
      <c r="D309" s="40">
        <f t="shared" si="23"/>
        <v>2.9049039999999193E-2</v>
      </c>
      <c r="E309" s="40">
        <f t="shared" si="23"/>
        <v>2.7389179999999236E-2</v>
      </c>
      <c r="F309" s="40">
        <f t="shared" si="23"/>
        <v>2.4406199999999378E-2</v>
      </c>
      <c r="G309" s="40">
        <f t="shared" si="23"/>
        <v>1.9906399999999436E-2</v>
      </c>
      <c r="H309" s="40">
        <f t="shared" si="23"/>
        <v>1.4125199999999616E-2</v>
      </c>
      <c r="I309" s="40">
        <f t="shared" si="23"/>
        <v>7.3903999999997971E-3</v>
      </c>
      <c r="J309" s="40">
        <f t="shared" si="23"/>
        <v>0</v>
      </c>
    </row>
    <row r="310" spans="1:10" ht="20.100000000000001" customHeight="1" x14ac:dyDescent="0.25">
      <c r="A310" s="32">
        <f t="shared" si="19"/>
        <v>1.0000000000000004</v>
      </c>
      <c r="B310" s="40">
        <f t="shared" si="23"/>
        <v>0</v>
      </c>
      <c r="C310" s="40">
        <f t="shared" si="23"/>
        <v>0</v>
      </c>
      <c r="D310" s="40">
        <f t="shared" si="23"/>
        <v>0</v>
      </c>
      <c r="E310" s="40">
        <f t="shared" si="23"/>
        <v>0</v>
      </c>
      <c r="F310" s="40">
        <f t="shared" si="23"/>
        <v>0</v>
      </c>
      <c r="G310" s="40">
        <f t="shared" si="23"/>
        <v>0</v>
      </c>
      <c r="H310" s="40">
        <f t="shared" si="23"/>
        <v>0</v>
      </c>
      <c r="I310" s="40">
        <f t="shared" si="23"/>
        <v>0</v>
      </c>
      <c r="J310" s="40">
        <f t="shared" si="23"/>
        <v>0</v>
      </c>
    </row>
    <row r="312" spans="1:10" ht="20.100000000000001" customHeight="1" x14ac:dyDescent="0.25">
      <c r="A312" s="209" t="s">
        <v>394</v>
      </c>
      <c r="B312" s="209"/>
      <c r="C312" s="209"/>
      <c r="D312" s="209"/>
      <c r="E312" s="209"/>
      <c r="F312" s="209"/>
      <c r="G312" s="209"/>
      <c r="H312" s="209"/>
      <c r="I312" s="209"/>
      <c r="J312" s="209"/>
    </row>
    <row r="313" spans="1:10" ht="20.100000000000001" customHeight="1" x14ac:dyDescent="0.25">
      <c r="A313" s="209"/>
      <c r="B313" s="209"/>
      <c r="C313" s="209"/>
      <c r="D313" s="209"/>
      <c r="E313" s="209"/>
      <c r="F313" s="209"/>
      <c r="G313" s="209"/>
      <c r="H313" s="209"/>
      <c r="I313" s="209"/>
      <c r="J313" s="209"/>
    </row>
    <row r="315" spans="1:10" ht="20.100000000000001" customHeight="1" x14ac:dyDescent="0.25">
      <c r="C315" s="39"/>
    </row>
    <row r="322" spans="1:21" ht="20.100000000000001" customHeight="1" x14ac:dyDescent="0.25">
      <c r="A322" s="209" t="s">
        <v>80</v>
      </c>
      <c r="B322" s="209"/>
      <c r="C322" s="209"/>
      <c r="D322" s="209"/>
      <c r="E322" s="209"/>
      <c r="F322" s="209"/>
      <c r="G322" s="209"/>
      <c r="H322" s="209"/>
      <c r="I322" s="209"/>
      <c r="J322" s="209"/>
    </row>
    <row r="323" spans="1:21" ht="20.100000000000001" customHeight="1" x14ac:dyDescent="0.25">
      <c r="A323" s="209" t="s">
        <v>81</v>
      </c>
      <c r="B323" s="209"/>
      <c r="C323" s="209"/>
      <c r="D323" s="209"/>
      <c r="E323" s="209"/>
      <c r="F323" s="209"/>
      <c r="G323" s="209"/>
      <c r="H323" s="209"/>
      <c r="I323" s="209"/>
      <c r="J323" s="209"/>
      <c r="K323" s="21"/>
      <c r="L323" s="21"/>
      <c r="M323" s="21"/>
      <c r="N323" s="21"/>
      <c r="O323" s="21"/>
      <c r="P323" s="21"/>
      <c r="Q323" s="21"/>
      <c r="R323" s="21"/>
    </row>
    <row r="324" spans="1:21" ht="39.950000000000003" customHeight="1" x14ac:dyDescent="0.25">
      <c r="A324" s="209" t="s">
        <v>120</v>
      </c>
      <c r="B324" s="209"/>
      <c r="C324" s="209"/>
      <c r="D324" s="209"/>
      <c r="E324" s="209"/>
      <c r="F324" s="209"/>
      <c r="G324" s="209"/>
      <c r="H324" s="209"/>
      <c r="I324" s="209"/>
      <c r="J324" s="209"/>
    </row>
    <row r="325" spans="1:21" ht="20.100000000000001" customHeight="1" x14ac:dyDescent="0.25">
      <c r="A325" s="209" t="s">
        <v>395</v>
      </c>
      <c r="B325" s="209"/>
      <c r="C325" s="209"/>
      <c r="D325" s="209"/>
      <c r="E325" s="209"/>
      <c r="F325" s="209"/>
      <c r="G325" s="209"/>
      <c r="H325" s="209"/>
      <c r="I325" s="209"/>
      <c r="J325" s="209"/>
    </row>
    <row r="326" spans="1:21" ht="20.100000000000001" customHeight="1" x14ac:dyDescent="0.25">
      <c r="A326" s="209" t="s">
        <v>396</v>
      </c>
      <c r="B326" s="209"/>
      <c r="C326" s="209"/>
      <c r="D326" s="209"/>
      <c r="E326" s="209"/>
      <c r="F326" s="209"/>
      <c r="G326" s="209"/>
      <c r="H326" s="209"/>
      <c r="I326" s="209"/>
      <c r="J326" s="209"/>
    </row>
    <row r="327" spans="1:21" ht="39.950000000000003" customHeight="1" x14ac:dyDescent="0.25">
      <c r="A327" s="209" t="s">
        <v>397</v>
      </c>
      <c r="B327" s="209"/>
      <c r="C327" s="209"/>
      <c r="D327" s="209"/>
      <c r="E327" s="209"/>
      <c r="F327" s="209"/>
      <c r="G327" s="209"/>
      <c r="H327" s="209"/>
      <c r="I327" s="209"/>
      <c r="J327" s="209"/>
    </row>
    <row r="328" spans="1:21" ht="39.950000000000003" customHeight="1" x14ac:dyDescent="0.25">
      <c r="A328" s="209" t="s">
        <v>398</v>
      </c>
      <c r="B328" s="209"/>
      <c r="C328" s="209"/>
      <c r="D328" s="209"/>
      <c r="E328" s="209"/>
      <c r="F328" s="209"/>
      <c r="G328" s="209"/>
      <c r="H328" s="209"/>
      <c r="I328" s="209"/>
      <c r="J328" s="209"/>
    </row>
    <row r="329" spans="1:21" ht="20.100000000000001" customHeight="1" x14ac:dyDescent="0.25">
      <c r="A329" s="209" t="s">
        <v>399</v>
      </c>
      <c r="B329" s="209"/>
      <c r="C329" s="209"/>
      <c r="D329" s="209"/>
      <c r="E329" s="209"/>
      <c r="F329" s="209"/>
      <c r="G329" s="209"/>
      <c r="H329" s="209"/>
      <c r="I329" s="209"/>
      <c r="J329" s="209"/>
    </row>
    <row r="330" spans="1:21" ht="20.100000000000001" customHeight="1" x14ac:dyDescent="0.25">
      <c r="A330" s="209" t="s">
        <v>121</v>
      </c>
      <c r="B330" s="209"/>
      <c r="C330" s="209"/>
      <c r="D330" s="209"/>
      <c r="E330" s="209"/>
      <c r="F330" s="209"/>
      <c r="G330" s="209"/>
      <c r="H330" s="209"/>
      <c r="I330" s="209"/>
      <c r="J330" s="209"/>
    </row>
    <row r="331" spans="1:21" ht="39.950000000000003" customHeight="1" x14ac:dyDescent="0.25">
      <c r="A331" s="209" t="s">
        <v>400</v>
      </c>
      <c r="B331" s="209"/>
      <c r="C331" s="209"/>
      <c r="D331" s="209"/>
      <c r="E331" s="209"/>
      <c r="F331" s="209"/>
      <c r="G331" s="209"/>
      <c r="H331" s="209"/>
      <c r="I331" s="209"/>
      <c r="J331" s="209"/>
    </row>
    <row r="332" spans="1:21" ht="39.950000000000003" customHeight="1" x14ac:dyDescent="0.25">
      <c r="A332" s="209" t="s">
        <v>401</v>
      </c>
      <c r="B332" s="209"/>
      <c r="C332" s="209"/>
      <c r="D332" s="209"/>
      <c r="E332" s="209"/>
      <c r="F332" s="209"/>
      <c r="G332" s="209"/>
      <c r="H332" s="209"/>
      <c r="I332" s="209"/>
      <c r="J332" s="209"/>
    </row>
    <row r="333" spans="1:21" ht="39.950000000000003" customHeight="1" x14ac:dyDescent="0.25">
      <c r="A333" s="209" t="s">
        <v>123</v>
      </c>
      <c r="B333" s="209"/>
      <c r="C333" s="209"/>
      <c r="D333" s="209"/>
      <c r="E333" s="209"/>
      <c r="F333" s="209"/>
      <c r="G333" s="209"/>
      <c r="H333" s="209"/>
      <c r="I333" s="209"/>
      <c r="J333" s="209"/>
    </row>
    <row r="334" spans="1:21" ht="39.950000000000003" customHeight="1" x14ac:dyDescent="0.25">
      <c r="A334" s="209" t="s">
        <v>402</v>
      </c>
      <c r="B334" s="209"/>
      <c r="C334" s="209"/>
      <c r="D334" s="209"/>
      <c r="E334" s="209"/>
      <c r="F334" s="209"/>
      <c r="G334" s="209"/>
      <c r="H334" s="209"/>
      <c r="I334" s="209"/>
      <c r="J334" s="209"/>
      <c r="L334" s="24"/>
      <c r="M334" s="24"/>
      <c r="N334" s="24"/>
      <c r="O334" s="24"/>
      <c r="P334" s="24"/>
      <c r="Q334" s="24"/>
      <c r="R334" s="24"/>
      <c r="S334" s="24"/>
      <c r="T334" s="24"/>
      <c r="U334" s="24"/>
    </row>
    <row r="335" spans="1:21" ht="39.950000000000003" customHeight="1" x14ac:dyDescent="0.25">
      <c r="A335" s="209" t="s">
        <v>122</v>
      </c>
      <c r="B335" s="209"/>
      <c r="C335" s="209"/>
      <c r="D335" s="209"/>
      <c r="E335" s="209"/>
      <c r="F335" s="209"/>
      <c r="G335" s="209"/>
      <c r="H335" s="209"/>
      <c r="I335" s="209"/>
      <c r="J335" s="209"/>
      <c r="L335" s="24"/>
      <c r="M335" s="24"/>
      <c r="N335" s="24"/>
      <c r="O335" s="24"/>
      <c r="P335" s="24"/>
      <c r="Q335" s="24"/>
      <c r="R335" s="24"/>
      <c r="S335" s="24"/>
      <c r="T335" s="24"/>
      <c r="U335" s="24"/>
    </row>
    <row r="336" spans="1:21" ht="39.950000000000003" customHeight="1" x14ac:dyDescent="0.25">
      <c r="A336" s="209" t="s">
        <v>403</v>
      </c>
      <c r="B336" s="209"/>
      <c r="C336" s="209"/>
      <c r="D336" s="209"/>
      <c r="E336" s="209"/>
      <c r="F336" s="209"/>
      <c r="G336" s="209"/>
      <c r="H336" s="209"/>
      <c r="I336" s="209"/>
      <c r="J336" s="209"/>
      <c r="L336" s="24"/>
      <c r="M336" s="24"/>
      <c r="N336" s="24"/>
      <c r="O336" s="24"/>
      <c r="P336" s="24"/>
      <c r="Q336" s="24"/>
      <c r="R336" s="24"/>
      <c r="S336" s="24"/>
      <c r="T336" s="24"/>
      <c r="U336" s="24"/>
    </row>
    <row r="337" spans="1:10" ht="20.100000000000001" customHeight="1" x14ac:dyDescent="0.25">
      <c r="A337" s="209" t="s">
        <v>404</v>
      </c>
      <c r="B337" s="209"/>
      <c r="C337" s="209"/>
      <c r="D337" s="209"/>
      <c r="E337" s="209"/>
      <c r="F337" s="209"/>
      <c r="G337" s="209"/>
      <c r="H337" s="209"/>
      <c r="I337" s="209"/>
      <c r="J337" s="209"/>
    </row>
    <row r="338" spans="1:10" ht="20.100000000000001" customHeight="1" x14ac:dyDescent="0.25">
      <c r="A338" s="209" t="s">
        <v>405</v>
      </c>
      <c r="B338" s="209"/>
      <c r="C338" s="209"/>
      <c r="D338" s="209"/>
      <c r="E338" s="209"/>
      <c r="F338" s="209"/>
      <c r="G338" s="209"/>
      <c r="H338" s="209"/>
      <c r="I338" s="209"/>
      <c r="J338" s="209"/>
    </row>
    <row r="339" spans="1:10" ht="39.950000000000003" customHeight="1" x14ac:dyDescent="0.25">
      <c r="A339" s="209" t="s">
        <v>406</v>
      </c>
      <c r="B339" s="209"/>
      <c r="C339" s="209"/>
      <c r="D339" s="209"/>
      <c r="E339" s="209"/>
      <c r="F339" s="209"/>
      <c r="G339" s="209"/>
      <c r="H339" s="209"/>
      <c r="I339" s="209"/>
      <c r="J339" s="209"/>
    </row>
    <row r="340" spans="1:10" ht="20.100000000000001" customHeight="1" x14ac:dyDescent="0.25">
      <c r="A340" s="209" t="s">
        <v>407</v>
      </c>
      <c r="B340" s="209"/>
      <c r="C340" s="209"/>
      <c r="D340" s="209"/>
      <c r="E340" s="209"/>
      <c r="F340" s="209"/>
      <c r="G340" s="209"/>
      <c r="H340" s="209"/>
      <c r="I340" s="209"/>
      <c r="J340" s="209"/>
    </row>
    <row r="341" spans="1:10" ht="20.100000000000001" customHeight="1" x14ac:dyDescent="0.25">
      <c r="A341" s="209"/>
      <c r="B341" s="209"/>
      <c r="C341" s="209"/>
      <c r="D341" s="209"/>
      <c r="E341" s="209"/>
      <c r="F341" s="209"/>
      <c r="G341" s="209"/>
      <c r="H341" s="209"/>
      <c r="I341" s="209"/>
      <c r="J341" s="209"/>
    </row>
  </sheetData>
  <sheetProtection algorithmName="SHA-512" hashValue="8ZaFAv1w5WWP82BZahKFdd0fy7nF/yHn2U2S3Bbu+TTyLRxS50fQeuJCjFykuux5GebsFCLspxS4lFly4y9zLg==" saltValue="rpjhCeoIc4NzRkA6FzxDkg==" spinCount="100000" sheet="1" objects="1" scenarios="1"/>
  <mergeCells count="239">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 ref="A322:J322"/>
    <mergeCell ref="A323:J323"/>
    <mergeCell ref="A324:J324"/>
    <mergeCell ref="A325:J325"/>
    <mergeCell ref="A326:J326"/>
    <mergeCell ref="A327:J327"/>
    <mergeCell ref="A245:J247"/>
    <mergeCell ref="A256:A259"/>
    <mergeCell ref="B256:J256"/>
    <mergeCell ref="B257:J257"/>
    <mergeCell ref="B258:J258"/>
    <mergeCell ref="A312:J313"/>
    <mergeCell ref="A118:A121"/>
    <mergeCell ref="B118:J118"/>
    <mergeCell ref="B119:J119"/>
    <mergeCell ref="B120:J120"/>
    <mergeCell ref="A174:J174"/>
    <mergeCell ref="A189:A192"/>
    <mergeCell ref="B189:J189"/>
    <mergeCell ref="B190:J190"/>
    <mergeCell ref="B191:J191"/>
    <mergeCell ref="A114:B114"/>
    <mergeCell ref="C114:D114"/>
    <mergeCell ref="E114:F114"/>
    <mergeCell ref="G114:H114"/>
    <mergeCell ref="I114:J114"/>
    <mergeCell ref="A115:B115"/>
    <mergeCell ref="C115:D115"/>
    <mergeCell ref="E115:F115"/>
    <mergeCell ref="G115:H115"/>
    <mergeCell ref="I115:J115"/>
    <mergeCell ref="A112:B112"/>
    <mergeCell ref="C112:D112"/>
    <mergeCell ref="E112:F112"/>
    <mergeCell ref="G112:H112"/>
    <mergeCell ref="I112:J112"/>
    <mergeCell ref="A113:B113"/>
    <mergeCell ref="C113:D113"/>
    <mergeCell ref="E113:F113"/>
    <mergeCell ref="G113:H113"/>
    <mergeCell ref="I113:J113"/>
    <mergeCell ref="A110:B110"/>
    <mergeCell ref="C110:D110"/>
    <mergeCell ref="E110:F110"/>
    <mergeCell ref="G110:H110"/>
    <mergeCell ref="I110:J110"/>
    <mergeCell ref="A111:B111"/>
    <mergeCell ref="C111:D111"/>
    <mergeCell ref="E111:F111"/>
    <mergeCell ref="G111:H111"/>
    <mergeCell ref="I111:J111"/>
    <mergeCell ref="A108:B108"/>
    <mergeCell ref="C108:D108"/>
    <mergeCell ref="E108:F108"/>
    <mergeCell ref="G108:H108"/>
    <mergeCell ref="I108:J108"/>
    <mergeCell ref="A109:B109"/>
    <mergeCell ref="C109:D109"/>
    <mergeCell ref="E109:F109"/>
    <mergeCell ref="G109:H109"/>
    <mergeCell ref="I109:J109"/>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B32:C34"/>
    <mergeCell ref="D32:F32"/>
    <mergeCell ref="G32:H32"/>
    <mergeCell ref="I32:J32"/>
    <mergeCell ref="D33:F33"/>
    <mergeCell ref="G33:H33"/>
    <mergeCell ref="I33:J33"/>
    <mergeCell ref="D34:F34"/>
    <mergeCell ref="G34:H34"/>
    <mergeCell ref="I34:J34"/>
    <mergeCell ref="G26:H26"/>
    <mergeCell ref="I26:J26"/>
    <mergeCell ref="D30:F30"/>
    <mergeCell ref="G30:H30"/>
    <mergeCell ref="I30:J30"/>
    <mergeCell ref="D31:F31"/>
    <mergeCell ref="G31:H31"/>
    <mergeCell ref="I31:J31"/>
    <mergeCell ref="D27:F27"/>
    <mergeCell ref="G27:H27"/>
    <mergeCell ref="I27:J27"/>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A1:J1"/>
    <mergeCell ref="A3:A5"/>
    <mergeCell ref="B3:C5"/>
    <mergeCell ref="D3:F5"/>
    <mergeCell ref="G3:H4"/>
    <mergeCell ref="I3:J5"/>
    <mergeCell ref="G5:H5"/>
    <mergeCell ref="G8:H8"/>
    <mergeCell ref="I8:J8"/>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dimension ref="A1:AQ144"/>
  <sheetViews>
    <sheetView workbookViewId="0">
      <selection sqref="A1:AM1"/>
    </sheetView>
  </sheetViews>
  <sheetFormatPr defaultColWidth="3.625" defaultRowHeight="20.100000000000001" customHeight="1" x14ac:dyDescent="0.25"/>
  <cols>
    <col min="1" max="41" width="3.625" style="39"/>
    <col min="42" max="43" width="3.625" style="41"/>
    <col min="44" max="16384" width="3.625" style="71"/>
  </cols>
  <sheetData>
    <row r="1" spans="1:39" s="41" customFormat="1" ht="20.100000000000001" customHeight="1" x14ac:dyDescent="0.25">
      <c r="A1" s="241" t="s">
        <v>242</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row>
    <row r="2" spans="1:39" s="41" customFormat="1" ht="20.100000000000001" customHeight="1" x14ac:dyDescent="0.25">
      <c r="A2" s="241" t="s">
        <v>243</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row>
    <row r="3" spans="1:39" s="41" customFormat="1" ht="20.100000000000001" customHeight="1" x14ac:dyDescent="0.2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row>
    <row r="4" spans="1:39" s="41" customFormat="1" ht="20.100000000000001" customHeight="1" x14ac:dyDescent="0.25">
      <c r="A4" s="242" t="s">
        <v>124</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row>
    <row r="5" spans="1:39" s="41" customFormat="1" ht="20.100000000000001" customHeight="1" thickBot="1" x14ac:dyDescent="0.3">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row>
    <row r="6" spans="1:39" s="41" customFormat="1" ht="20.100000000000001" customHeight="1" x14ac:dyDescent="0.25">
      <c r="A6" s="224" t="s">
        <v>125</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6"/>
    </row>
    <row r="7" spans="1:39" s="41" customFormat="1" ht="20.100000000000001" customHeight="1" x14ac:dyDescent="0.25">
      <c r="A7" s="44"/>
      <c r="B7" s="39"/>
      <c r="C7" s="39"/>
      <c r="D7" s="39"/>
      <c r="E7" s="39"/>
      <c r="F7" s="39"/>
      <c r="G7" s="39"/>
      <c r="H7" s="39"/>
      <c r="I7" s="39"/>
      <c r="J7" s="39"/>
      <c r="K7" s="45"/>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46"/>
    </row>
    <row r="8" spans="1:39" s="41" customFormat="1" ht="20.100000000000001" customHeight="1" x14ac:dyDescent="0.25">
      <c r="A8" s="44"/>
      <c r="B8" s="246" t="s">
        <v>249</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46"/>
    </row>
    <row r="9" spans="1:39" s="41" customFormat="1" ht="20.100000000000001" customHeight="1" x14ac:dyDescent="0.25">
      <c r="A9" s="44"/>
      <c r="B9" s="243" t="s">
        <v>126</v>
      </c>
      <c r="C9" s="244"/>
      <c r="D9" s="244"/>
      <c r="E9" s="244"/>
      <c r="F9" s="244"/>
      <c r="G9" s="244"/>
      <c r="H9" s="244"/>
      <c r="I9" s="244"/>
      <c r="J9" s="244"/>
      <c r="K9" s="245"/>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46"/>
    </row>
    <row r="10" spans="1:39" s="41" customFormat="1" ht="20.100000000000001" customHeight="1" x14ac:dyDescent="0.25">
      <c r="A10" s="44"/>
      <c r="B10" s="243" t="s">
        <v>127</v>
      </c>
      <c r="C10" s="244"/>
      <c r="D10" s="244"/>
      <c r="E10" s="244"/>
      <c r="F10" s="244"/>
      <c r="G10" s="244"/>
      <c r="H10" s="244"/>
      <c r="I10" s="244"/>
      <c r="J10" s="244"/>
      <c r="K10" s="245"/>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46"/>
    </row>
    <row r="11" spans="1:39" s="41" customFormat="1" ht="20.100000000000001" customHeight="1" x14ac:dyDescent="0.25">
      <c r="A11" s="44"/>
      <c r="B11" s="243" t="s">
        <v>128</v>
      </c>
      <c r="C11" s="244"/>
      <c r="D11" s="244"/>
      <c r="E11" s="244"/>
      <c r="F11" s="244"/>
      <c r="G11" s="244"/>
      <c r="H11" s="244"/>
      <c r="I11" s="244"/>
      <c r="J11" s="244"/>
      <c r="K11" s="245"/>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46"/>
    </row>
    <row r="12" spans="1:39" s="41" customFormat="1" ht="20.100000000000001" customHeight="1" x14ac:dyDescent="0.25">
      <c r="A12" s="44"/>
      <c r="B12" s="243" t="s">
        <v>250</v>
      </c>
      <c r="C12" s="244"/>
      <c r="D12" s="244"/>
      <c r="E12" s="244"/>
      <c r="F12" s="244"/>
      <c r="G12" s="244"/>
      <c r="H12" s="244"/>
      <c r="I12" s="244"/>
      <c r="J12" s="244"/>
      <c r="K12" s="245"/>
      <c r="L12" s="252"/>
      <c r="M12" s="252"/>
      <c r="N12" s="252"/>
      <c r="O12" s="252"/>
      <c r="P12" s="252"/>
      <c r="Q12" s="252"/>
      <c r="R12" s="252"/>
      <c r="S12" s="252"/>
      <c r="T12" s="252"/>
      <c r="U12" s="252"/>
      <c r="V12" s="252"/>
      <c r="W12" s="252"/>
      <c r="X12" s="252"/>
      <c r="Y12" s="252"/>
      <c r="Z12" s="252"/>
      <c r="AA12" s="252"/>
      <c r="AB12" s="252"/>
      <c r="AC12" s="252"/>
      <c r="AD12" s="252"/>
      <c r="AE12" s="252"/>
      <c r="AF12" s="252"/>
      <c r="AG12" s="252"/>
      <c r="AH12" s="252"/>
      <c r="AI12" s="252"/>
      <c r="AJ12" s="252"/>
      <c r="AK12" s="252"/>
      <c r="AL12" s="252"/>
      <c r="AM12" s="46"/>
    </row>
    <row r="13" spans="1:39" s="41" customFormat="1" ht="20.100000000000001" customHeight="1" x14ac:dyDescent="0.25">
      <c r="A13" s="44"/>
      <c r="B13" s="243" t="s">
        <v>251</v>
      </c>
      <c r="C13" s="244"/>
      <c r="D13" s="244"/>
      <c r="E13" s="244"/>
      <c r="F13" s="244"/>
      <c r="G13" s="244"/>
      <c r="H13" s="244"/>
      <c r="I13" s="244"/>
      <c r="J13" s="244"/>
      <c r="K13" s="245"/>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46"/>
    </row>
    <row r="14" spans="1:39" s="41" customFormat="1" ht="20.100000000000001" customHeight="1" x14ac:dyDescent="0.25">
      <c r="A14" s="44"/>
      <c r="B14" s="248" t="s">
        <v>129</v>
      </c>
      <c r="C14" s="249"/>
      <c r="D14" s="249"/>
      <c r="E14" s="249"/>
      <c r="F14" s="249"/>
      <c r="G14" s="249"/>
      <c r="H14" s="249"/>
      <c r="I14" s="249"/>
      <c r="J14" s="249"/>
      <c r="K14" s="250"/>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46"/>
    </row>
    <row r="15" spans="1:39" s="41" customFormat="1" ht="20.100000000000001" customHeight="1" x14ac:dyDescent="0.25">
      <c r="A15" s="44"/>
      <c r="B15" s="248" t="s">
        <v>130</v>
      </c>
      <c r="C15" s="249"/>
      <c r="D15" s="249"/>
      <c r="E15" s="249"/>
      <c r="F15" s="249"/>
      <c r="G15" s="249"/>
      <c r="H15" s="249"/>
      <c r="I15" s="249"/>
      <c r="J15" s="249"/>
      <c r="K15" s="250"/>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46"/>
    </row>
    <row r="16" spans="1:39" s="41" customFormat="1" ht="20.100000000000001" customHeight="1" x14ac:dyDescent="0.25">
      <c r="A16" s="44"/>
      <c r="B16" s="248" t="s">
        <v>252</v>
      </c>
      <c r="C16" s="249"/>
      <c r="D16" s="249"/>
      <c r="E16" s="249"/>
      <c r="F16" s="249"/>
      <c r="G16" s="249"/>
      <c r="H16" s="249"/>
      <c r="I16" s="249"/>
      <c r="J16" s="249"/>
      <c r="K16" s="250"/>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46"/>
    </row>
    <row r="17" spans="1:39" s="41" customFormat="1" ht="20.100000000000001" customHeight="1" thickBot="1" x14ac:dyDescent="0.3">
      <c r="A17" s="48"/>
      <c r="B17" s="43"/>
      <c r="C17" s="43"/>
      <c r="D17" s="43"/>
      <c r="E17" s="43"/>
      <c r="F17" s="43"/>
      <c r="G17" s="43"/>
      <c r="H17" s="43"/>
      <c r="I17" s="43"/>
      <c r="J17" s="43"/>
      <c r="K17" s="49"/>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50"/>
    </row>
    <row r="18" spans="1:39" s="41" customFormat="1" ht="20.100000000000001" customHeight="1" thickBot="1" x14ac:dyDescent="0.3">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row>
    <row r="19" spans="1:39" s="41" customFormat="1" ht="20.100000000000001" customHeight="1" x14ac:dyDescent="0.25">
      <c r="A19" s="224" t="s">
        <v>247</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6"/>
    </row>
    <row r="20" spans="1:39" s="41" customFormat="1" ht="20.100000000000001" customHeight="1" x14ac:dyDescent="0.25">
      <c r="A20" s="44"/>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46"/>
    </row>
    <row r="21" spans="1:39" s="41" customFormat="1" ht="20.100000000000001" customHeight="1" x14ac:dyDescent="0.25">
      <c r="A21" s="44"/>
      <c r="B21" s="251" t="s">
        <v>131</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46"/>
    </row>
    <row r="22" spans="1:39" s="41" customFormat="1" ht="20.100000000000001" customHeight="1" x14ac:dyDescent="0.25">
      <c r="A22" s="44"/>
      <c r="B22" s="251" t="s">
        <v>132</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46"/>
    </row>
    <row r="23" spans="1:39" s="41" customFormat="1" ht="20.100000000000001" customHeight="1" x14ac:dyDescent="0.25">
      <c r="A23" s="44"/>
      <c r="B23" s="251" t="s">
        <v>133</v>
      </c>
      <c r="C23" s="251"/>
      <c r="D23" s="251"/>
      <c r="E23" s="251"/>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46"/>
    </row>
    <row r="24" spans="1:39" s="41" customFormat="1" ht="20.100000000000001" customHeight="1" thickBot="1" x14ac:dyDescent="0.3">
      <c r="A24" s="48"/>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50"/>
    </row>
    <row r="25" spans="1:39" s="41" customFormat="1" ht="20.100000000000001" customHeight="1" x14ac:dyDescent="0.25">
      <c r="A25" s="255" t="s">
        <v>134</v>
      </c>
      <c r="B25" s="256"/>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7"/>
    </row>
    <row r="26" spans="1:39" s="41" customFormat="1" ht="20.100000000000001" customHeight="1" x14ac:dyDescent="0.25">
      <c r="A26" s="44"/>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46"/>
    </row>
    <row r="27" spans="1:39" s="41" customFormat="1" ht="20.100000000000001" customHeight="1" x14ac:dyDescent="0.25">
      <c r="A27" s="44"/>
      <c r="B27" s="253" t="s">
        <v>135</v>
      </c>
      <c r="C27" s="253"/>
      <c r="D27" s="253"/>
      <c r="E27" s="253"/>
      <c r="F27" s="253"/>
      <c r="G27" s="253"/>
      <c r="H27" s="253"/>
      <c r="I27" s="253"/>
      <c r="J27" s="253"/>
      <c r="K27" s="253"/>
      <c r="L27" s="253"/>
      <c r="M27" s="253"/>
      <c r="N27" s="253"/>
      <c r="O27" s="39"/>
      <c r="P27" s="39"/>
      <c r="Q27" s="39"/>
      <c r="R27" s="39"/>
      <c r="S27" s="39"/>
      <c r="T27" s="39"/>
      <c r="U27" s="39"/>
      <c r="V27" s="254" t="s">
        <v>136</v>
      </c>
      <c r="W27" s="254"/>
      <c r="X27" s="254"/>
      <c r="Y27" s="254"/>
      <c r="Z27" s="254"/>
      <c r="AA27" s="254"/>
      <c r="AB27" s="254"/>
      <c r="AC27" s="254"/>
      <c r="AD27" s="254"/>
      <c r="AE27" s="254"/>
      <c r="AF27" s="254"/>
      <c r="AG27" s="254"/>
      <c r="AH27" s="254"/>
      <c r="AI27" s="254"/>
      <c r="AJ27" s="254"/>
      <c r="AK27" s="254"/>
      <c r="AL27" s="254"/>
      <c r="AM27" s="53"/>
    </row>
    <row r="28" spans="1:39" s="41" customFormat="1" ht="20.100000000000001" customHeight="1" x14ac:dyDescent="0.25">
      <c r="A28" s="44"/>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46"/>
    </row>
    <row r="29" spans="1:39" s="41" customFormat="1" ht="20.100000000000001" customHeight="1" x14ac:dyDescent="0.25">
      <c r="A29" s="44"/>
      <c r="B29" s="47"/>
      <c r="C29" s="54" t="s">
        <v>137</v>
      </c>
      <c r="D29" s="39"/>
      <c r="E29" s="39"/>
      <c r="J29" s="47"/>
      <c r="K29" s="54" t="s">
        <v>138</v>
      </c>
      <c r="L29" s="39"/>
      <c r="M29" s="39"/>
      <c r="N29" s="39"/>
      <c r="O29" s="39"/>
      <c r="P29" s="39"/>
      <c r="Q29" s="39"/>
      <c r="R29" s="39"/>
      <c r="S29" s="39"/>
      <c r="T29" s="39"/>
      <c r="U29" s="39"/>
      <c r="V29" s="47"/>
      <c r="W29" s="55" t="s">
        <v>139</v>
      </c>
      <c r="X29" s="54"/>
      <c r="Y29" s="54"/>
      <c r="Z29" s="54"/>
      <c r="AA29" s="54"/>
      <c r="AB29" s="54"/>
      <c r="AC29" s="54"/>
      <c r="AD29" s="54"/>
      <c r="AE29" s="47"/>
      <c r="AF29" s="55" t="s">
        <v>64</v>
      </c>
      <c r="AH29" s="39"/>
      <c r="AI29" s="39"/>
      <c r="AJ29" s="54"/>
      <c r="AK29" s="54"/>
      <c r="AL29" s="54"/>
      <c r="AM29" s="56"/>
    </row>
    <row r="30" spans="1:39" s="41" customFormat="1" ht="20.100000000000001" customHeight="1" x14ac:dyDescent="0.25">
      <c r="A30" s="39"/>
      <c r="B30" s="39"/>
      <c r="C30" s="39"/>
      <c r="D30" s="39"/>
      <c r="E30" s="39"/>
      <c r="J30" s="39"/>
      <c r="K30" s="54"/>
      <c r="L30" s="39"/>
      <c r="M30" s="39"/>
      <c r="N30" s="39"/>
      <c r="O30" s="39"/>
      <c r="P30" s="39"/>
      <c r="Q30" s="39"/>
      <c r="R30" s="39"/>
      <c r="S30" s="39"/>
      <c r="T30" s="39"/>
      <c r="U30" s="39"/>
      <c r="V30" s="39"/>
      <c r="W30" s="39"/>
      <c r="X30" s="54"/>
      <c r="Y30" s="54"/>
      <c r="Z30" s="54"/>
      <c r="AA30" s="54"/>
      <c r="AB30" s="54"/>
      <c r="AC30" s="54"/>
      <c r="AD30" s="54"/>
      <c r="AE30" s="39"/>
      <c r="AF30" s="39"/>
      <c r="AH30" s="39"/>
      <c r="AI30" s="39"/>
      <c r="AJ30" s="54"/>
      <c r="AK30" s="54"/>
      <c r="AL30" s="54"/>
      <c r="AM30" s="56"/>
    </row>
    <row r="31" spans="1:39" s="41" customFormat="1" ht="20.100000000000001" customHeight="1" x14ac:dyDescent="0.25">
      <c r="A31" s="44"/>
      <c r="B31" s="47"/>
      <c r="C31" s="54" t="s">
        <v>140</v>
      </c>
      <c r="D31" s="39"/>
      <c r="E31" s="39"/>
      <c r="J31" s="47"/>
      <c r="K31" s="54" t="s">
        <v>141</v>
      </c>
      <c r="L31" s="39"/>
      <c r="M31" s="39"/>
      <c r="N31" s="39"/>
      <c r="O31" s="39"/>
      <c r="P31" s="39"/>
      <c r="Q31" s="39"/>
      <c r="R31" s="39"/>
      <c r="S31" s="39"/>
      <c r="T31" s="39"/>
      <c r="U31" s="39"/>
      <c r="V31" s="47"/>
      <c r="W31" s="55" t="s">
        <v>142</v>
      </c>
      <c r="X31" s="54"/>
      <c r="Y31" s="54"/>
      <c r="Z31" s="54"/>
      <c r="AA31" s="54"/>
      <c r="AB31" s="54"/>
      <c r="AC31" s="54"/>
      <c r="AD31" s="54"/>
      <c r="AE31" s="47"/>
      <c r="AF31" s="55" t="s">
        <v>143</v>
      </c>
      <c r="AG31" s="54"/>
      <c r="AH31" s="54"/>
      <c r="AI31" s="54"/>
      <c r="AJ31" s="54"/>
      <c r="AK31" s="54"/>
      <c r="AL31" s="54"/>
      <c r="AM31" s="46"/>
    </row>
    <row r="32" spans="1:39" s="41" customFormat="1" ht="20.100000000000001" customHeight="1" x14ac:dyDescent="0.25">
      <c r="A32" s="44"/>
      <c r="C32" s="54"/>
      <c r="D32" s="39"/>
      <c r="E32" s="39"/>
      <c r="K32" s="54"/>
      <c r="L32" s="39"/>
      <c r="M32" s="39"/>
      <c r="N32" s="39"/>
      <c r="O32" s="39"/>
      <c r="P32" s="39"/>
      <c r="Q32" s="39"/>
      <c r="R32" s="39"/>
      <c r="S32" s="39"/>
      <c r="T32" s="39"/>
      <c r="U32" s="39"/>
      <c r="V32" s="39"/>
      <c r="W32" s="39"/>
      <c r="X32" s="54"/>
      <c r="Y32" s="54"/>
      <c r="Z32" s="54"/>
      <c r="AA32" s="54"/>
      <c r="AB32" s="54"/>
      <c r="AC32" s="54"/>
      <c r="AD32" s="54"/>
      <c r="AF32" s="54"/>
      <c r="AG32" s="54"/>
      <c r="AH32" s="54"/>
      <c r="AI32" s="54"/>
      <c r="AJ32" s="54"/>
      <c r="AK32" s="54"/>
      <c r="AL32" s="54"/>
      <c r="AM32" s="46"/>
    </row>
    <row r="33" spans="1:39" s="41" customFormat="1" ht="20.100000000000001" customHeight="1" x14ac:dyDescent="0.25">
      <c r="A33" s="44"/>
      <c r="B33" s="39"/>
      <c r="C33" s="39"/>
      <c r="D33" s="39"/>
      <c r="E33" s="39"/>
      <c r="F33" s="39"/>
      <c r="G33" s="39"/>
      <c r="H33" s="39"/>
      <c r="I33" s="39"/>
      <c r="J33" s="39"/>
      <c r="K33" s="39"/>
      <c r="L33" s="39"/>
      <c r="M33" s="39"/>
      <c r="N33" s="39"/>
      <c r="O33" s="39"/>
      <c r="P33" s="39"/>
      <c r="Q33" s="39"/>
      <c r="R33" s="39"/>
      <c r="S33" s="39"/>
      <c r="T33" s="39"/>
      <c r="U33" s="39"/>
      <c r="V33" s="47"/>
      <c r="W33" s="55" t="s">
        <v>248</v>
      </c>
      <c r="X33" s="39"/>
      <c r="Y33" s="39"/>
      <c r="Z33" s="39"/>
      <c r="AA33" s="39"/>
      <c r="AB33" s="39"/>
      <c r="AC33" s="39"/>
      <c r="AD33" s="39"/>
      <c r="AE33" s="39"/>
      <c r="AF33" s="39"/>
      <c r="AG33" s="39"/>
      <c r="AH33" s="39"/>
      <c r="AI33" s="39"/>
      <c r="AJ33" s="39"/>
      <c r="AK33" s="39"/>
      <c r="AL33" s="39"/>
      <c r="AM33" s="46"/>
    </row>
    <row r="34" spans="1:39" s="41" customFormat="1" ht="20.100000000000001" customHeight="1" x14ac:dyDescent="0.25">
      <c r="A34" s="44"/>
      <c r="B34" s="39"/>
      <c r="C34" s="39"/>
      <c r="D34" s="39"/>
      <c r="E34" s="39"/>
      <c r="F34" s="39"/>
      <c r="G34" s="39"/>
      <c r="H34" s="39"/>
      <c r="J34" s="39"/>
      <c r="K34" s="39"/>
      <c r="L34" s="39"/>
      <c r="M34" s="39"/>
      <c r="N34" s="39"/>
      <c r="O34" s="39"/>
      <c r="P34" s="39"/>
      <c r="Q34" s="39"/>
      <c r="R34" s="39"/>
      <c r="S34" s="39"/>
      <c r="T34" s="39"/>
      <c r="U34" s="39"/>
      <c r="W34" s="54"/>
      <c r="X34" s="39"/>
      <c r="Y34" s="39"/>
      <c r="Z34" s="39"/>
      <c r="AA34" s="39"/>
      <c r="AB34" s="39"/>
      <c r="AC34" s="39"/>
      <c r="AD34" s="39"/>
      <c r="AE34" s="39"/>
      <c r="AF34" s="39"/>
      <c r="AG34" s="39"/>
      <c r="AH34" s="39"/>
      <c r="AI34" s="39"/>
      <c r="AJ34" s="39"/>
      <c r="AK34" s="39"/>
      <c r="AL34" s="39"/>
      <c r="AM34" s="46"/>
    </row>
    <row r="35" spans="1:39" s="41" customFormat="1" ht="20.100000000000001" customHeight="1" x14ac:dyDescent="0.25">
      <c r="A35" s="44"/>
      <c r="B35" s="258" t="s">
        <v>144</v>
      </c>
      <c r="C35" s="259"/>
      <c r="D35" s="259"/>
      <c r="E35" s="259"/>
      <c r="F35" s="259"/>
      <c r="G35" s="259"/>
      <c r="H35" s="260"/>
      <c r="J35" s="47"/>
      <c r="K35" s="54" t="s">
        <v>65</v>
      </c>
      <c r="L35" s="39"/>
      <c r="M35" s="39"/>
      <c r="O35" s="39"/>
      <c r="P35" s="39"/>
      <c r="Q35" s="39"/>
      <c r="R35" s="39"/>
      <c r="S35" s="39"/>
      <c r="T35" s="39"/>
      <c r="U35" s="39"/>
      <c r="V35" s="47"/>
      <c r="W35" s="54" t="s">
        <v>66</v>
      </c>
      <c r="X35" s="39"/>
      <c r="Y35" s="39"/>
      <c r="AC35" s="39"/>
      <c r="AD35" s="39"/>
      <c r="AE35" s="39"/>
      <c r="AF35" s="39"/>
      <c r="AG35" s="39"/>
      <c r="AH35" s="39"/>
      <c r="AI35" s="39"/>
      <c r="AJ35" s="39"/>
      <c r="AK35" s="39"/>
      <c r="AL35" s="39"/>
      <c r="AM35" s="46"/>
    </row>
    <row r="36" spans="1:39" s="41" customFormat="1" ht="20.100000000000001" customHeight="1" thickBot="1" x14ac:dyDescent="0.3">
      <c r="A36" s="48"/>
      <c r="B36" s="43"/>
      <c r="C36" s="43"/>
      <c r="D36" s="43"/>
      <c r="E36" s="43"/>
      <c r="F36" s="43"/>
      <c r="G36" s="43"/>
      <c r="H36" s="43"/>
      <c r="J36" s="43"/>
      <c r="K36" s="43"/>
      <c r="L36" s="43"/>
      <c r="M36" s="43"/>
      <c r="N36" s="43"/>
      <c r="O36" s="43"/>
      <c r="P36" s="43"/>
      <c r="Q36" s="43"/>
      <c r="R36" s="43"/>
      <c r="S36" s="43"/>
      <c r="T36" s="43"/>
      <c r="U36" s="43"/>
      <c r="V36" s="57"/>
      <c r="W36" s="58"/>
      <c r="X36" s="43"/>
      <c r="Y36" s="43"/>
      <c r="Z36" s="43"/>
      <c r="AA36" s="43"/>
      <c r="AB36" s="43"/>
      <c r="AC36" s="43"/>
      <c r="AD36" s="43"/>
      <c r="AE36" s="43"/>
      <c r="AF36" s="43"/>
      <c r="AG36" s="43"/>
      <c r="AH36" s="43"/>
      <c r="AI36" s="43"/>
      <c r="AJ36" s="43"/>
      <c r="AK36" s="43"/>
      <c r="AL36" s="43"/>
      <c r="AM36" s="50"/>
    </row>
    <row r="37" spans="1:39" s="41" customFormat="1" ht="20.100000000000001" customHeight="1" x14ac:dyDescent="0.25">
      <c r="A37" s="224" t="s">
        <v>145</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6"/>
    </row>
    <row r="38" spans="1:39" s="41" customFormat="1" ht="20.100000000000001" customHeight="1" x14ac:dyDescent="0.25">
      <c r="A38" s="44"/>
      <c r="B38" s="59"/>
      <c r="C38" s="60"/>
      <c r="D38" s="60"/>
      <c r="E38" s="60"/>
      <c r="F38" s="60"/>
      <c r="G38" s="60"/>
      <c r="H38" s="60"/>
      <c r="I38" s="60"/>
      <c r="J38" s="61"/>
      <c r="K38" s="61"/>
      <c r="L38" s="61"/>
      <c r="M38" s="61"/>
      <c r="N38" s="61"/>
      <c r="O38" s="61"/>
      <c r="P38" s="61"/>
      <c r="Q38" s="61"/>
      <c r="R38" s="61"/>
      <c r="S38" s="61"/>
      <c r="T38" s="61"/>
      <c r="U38" s="61"/>
      <c r="V38" s="60"/>
      <c r="W38" s="60"/>
      <c r="X38" s="60"/>
      <c r="Y38" s="60"/>
      <c r="Z38" s="60"/>
      <c r="AA38" s="60"/>
      <c r="AB38" s="60"/>
      <c r="AC38" s="62"/>
      <c r="AD38" s="62"/>
      <c r="AE38" s="62"/>
      <c r="AF38" s="62"/>
      <c r="AG38" s="62"/>
      <c r="AH38" s="62"/>
      <c r="AI38" s="60"/>
      <c r="AJ38" s="60"/>
      <c r="AK38" s="60"/>
      <c r="AL38" s="60"/>
      <c r="AM38" s="63"/>
    </row>
    <row r="39" spans="1:39" s="41" customFormat="1" ht="20.100000000000001" customHeight="1" x14ac:dyDescent="0.25">
      <c r="A39" s="44"/>
      <c r="B39" s="64"/>
      <c r="C39" s="54" t="s">
        <v>146</v>
      </c>
      <c r="D39" s="60"/>
      <c r="E39" s="60"/>
      <c r="F39" s="60"/>
      <c r="G39" s="60"/>
      <c r="H39" s="60"/>
      <c r="I39" s="60"/>
      <c r="J39" s="52"/>
      <c r="K39" s="64"/>
      <c r="L39" s="54" t="s">
        <v>147</v>
      </c>
      <c r="M39" s="54"/>
      <c r="N39" s="54"/>
      <c r="O39" s="54"/>
      <c r="P39" s="54"/>
      <c r="Q39" s="39"/>
      <c r="R39" s="64"/>
      <c r="S39" s="54" t="s">
        <v>148</v>
      </c>
      <c r="V39" s="39"/>
      <c r="W39" s="39"/>
      <c r="X39" s="54"/>
      <c r="Y39" s="54"/>
      <c r="Z39" s="64"/>
      <c r="AA39" s="54" t="s">
        <v>149</v>
      </c>
      <c r="AD39" s="54"/>
      <c r="AE39" s="54"/>
      <c r="AG39" s="39"/>
      <c r="AH39" s="39"/>
      <c r="AI39" s="65"/>
      <c r="AL39" s="54"/>
      <c r="AM39" s="56"/>
    </row>
    <row r="40" spans="1:39" s="41" customFormat="1" ht="20.100000000000001" customHeight="1" x14ac:dyDescent="0.25">
      <c r="A40" s="44"/>
      <c r="B40" s="52"/>
      <c r="C40" s="54"/>
      <c r="D40" s="60"/>
      <c r="E40" s="60"/>
      <c r="F40" s="60"/>
      <c r="G40" s="60"/>
      <c r="H40" s="60"/>
      <c r="I40" s="60"/>
      <c r="J40" s="52"/>
      <c r="K40" s="54"/>
      <c r="L40" s="54"/>
      <c r="M40" s="54"/>
      <c r="N40" s="54"/>
      <c r="O40" s="54"/>
      <c r="P40" s="54"/>
      <c r="Q40" s="39"/>
      <c r="R40" s="54"/>
      <c r="S40" s="54"/>
      <c r="V40" s="39"/>
      <c r="W40" s="39"/>
      <c r="X40" s="54"/>
      <c r="Y40" s="54"/>
      <c r="Z40" s="54"/>
      <c r="AA40" s="54"/>
      <c r="AD40" s="54"/>
      <c r="AE40" s="54"/>
      <c r="AG40" s="39"/>
      <c r="AH40" s="39"/>
      <c r="AI40" s="54"/>
      <c r="AL40" s="54"/>
      <c r="AM40" s="56"/>
    </row>
    <row r="41" spans="1:39" s="41" customFormat="1" ht="20.100000000000001" customHeight="1" x14ac:dyDescent="0.25">
      <c r="A41" s="44"/>
      <c r="B41" s="64"/>
      <c r="C41" s="54" t="s">
        <v>150</v>
      </c>
      <c r="D41" s="60"/>
      <c r="E41" s="60"/>
      <c r="F41" s="60"/>
      <c r="G41" s="60"/>
      <c r="H41" s="60"/>
      <c r="I41" s="60"/>
      <c r="J41" s="52"/>
      <c r="K41" s="64"/>
      <c r="L41" s="54" t="s">
        <v>151</v>
      </c>
      <c r="M41" s="54"/>
      <c r="N41" s="54"/>
      <c r="O41" s="54"/>
      <c r="P41" s="54"/>
      <c r="Q41" s="39"/>
      <c r="R41" s="64"/>
      <c r="S41" s="54" t="s">
        <v>152</v>
      </c>
      <c r="V41" s="39"/>
      <c r="W41" s="39"/>
      <c r="X41" s="54"/>
      <c r="Y41" s="54"/>
      <c r="Z41" s="64"/>
      <c r="AA41" s="54" t="s">
        <v>153</v>
      </c>
      <c r="AD41" s="54"/>
      <c r="AE41" s="54"/>
      <c r="AG41" s="39"/>
      <c r="AH41" s="39"/>
      <c r="AI41" s="54"/>
      <c r="AL41" s="54"/>
      <c r="AM41" s="56"/>
    </row>
    <row r="42" spans="1:39" s="41" customFormat="1" ht="20.100000000000001" customHeight="1" thickBot="1" x14ac:dyDescent="0.3">
      <c r="A42" s="48"/>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50"/>
    </row>
    <row r="43" spans="1:39" s="41" customFormat="1" ht="20.100000000000001" customHeight="1" x14ac:dyDescent="0.25">
      <c r="A43" s="255" t="s">
        <v>154</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7"/>
    </row>
    <row r="44" spans="1:39" s="41" customFormat="1" ht="20.100000000000001" customHeight="1" x14ac:dyDescent="0.25">
      <c r="A44" s="44"/>
      <c r="B44" s="59"/>
      <c r="C44" s="60"/>
      <c r="D44" s="60"/>
      <c r="E44" s="60"/>
      <c r="F44" s="60"/>
      <c r="G44" s="60"/>
      <c r="H44" s="60"/>
      <c r="I44" s="60"/>
      <c r="J44" s="61"/>
      <c r="K44" s="61"/>
      <c r="L44" s="61"/>
      <c r="M44" s="61"/>
      <c r="N44" s="61"/>
      <c r="O44" s="61"/>
      <c r="P44" s="61"/>
      <c r="Q44" s="61"/>
      <c r="R44" s="61"/>
      <c r="S44" s="61"/>
      <c r="T44" s="61"/>
      <c r="U44" s="61"/>
      <c r="V44" s="60"/>
      <c r="W44" s="60"/>
      <c r="X44" s="60"/>
      <c r="Y44" s="60"/>
      <c r="Z44" s="60"/>
      <c r="AA44" s="60"/>
      <c r="AB44" s="60"/>
      <c r="AC44" s="62"/>
      <c r="AD44" s="62"/>
      <c r="AE44" s="62"/>
      <c r="AF44" s="62"/>
      <c r="AG44" s="62"/>
      <c r="AH44" s="62"/>
      <c r="AI44" s="60"/>
      <c r="AJ44" s="60"/>
      <c r="AK44" s="60"/>
      <c r="AL44" s="60"/>
      <c r="AM44" s="63"/>
    </row>
    <row r="45" spans="1:39" s="41" customFormat="1" ht="20.100000000000001" customHeight="1" x14ac:dyDescent="0.25">
      <c r="A45" s="44"/>
      <c r="B45" s="64"/>
      <c r="C45" s="54" t="s">
        <v>155</v>
      </c>
      <c r="D45" s="60"/>
      <c r="E45" s="60"/>
      <c r="F45" s="60"/>
      <c r="G45" s="60"/>
      <c r="H45" s="60"/>
      <c r="I45" s="60"/>
      <c r="J45" s="52"/>
      <c r="K45" s="64"/>
      <c r="L45" s="54" t="s">
        <v>156</v>
      </c>
      <c r="M45" s="54"/>
      <c r="N45" s="54"/>
      <c r="O45" s="54"/>
      <c r="P45" s="54"/>
      <c r="Q45" s="39"/>
      <c r="R45" s="64"/>
      <c r="S45" s="54" t="s">
        <v>157</v>
      </c>
      <c r="V45" s="39"/>
      <c r="W45" s="39"/>
      <c r="X45" s="54"/>
      <c r="Y45" s="54"/>
      <c r="Z45" s="64"/>
      <c r="AA45" s="54" t="s">
        <v>158</v>
      </c>
      <c r="AD45" s="54"/>
      <c r="AE45" s="54"/>
      <c r="AG45" s="39"/>
      <c r="AH45" s="39"/>
      <c r="AI45" s="65"/>
      <c r="AL45" s="54"/>
      <c r="AM45" s="56"/>
    </row>
    <row r="46" spans="1:39" s="41" customFormat="1" ht="20.100000000000001" customHeight="1" x14ac:dyDescent="0.25">
      <c r="A46" s="44"/>
      <c r="B46" s="52"/>
      <c r="C46" s="54"/>
      <c r="D46" s="60"/>
      <c r="E46" s="60"/>
      <c r="F46" s="60"/>
      <c r="G46" s="60"/>
      <c r="H46" s="60"/>
      <c r="I46" s="60"/>
      <c r="J46" s="52"/>
      <c r="K46" s="54"/>
      <c r="L46" s="54"/>
      <c r="M46" s="54"/>
      <c r="N46" s="54"/>
      <c r="O46" s="54"/>
      <c r="P46" s="54"/>
      <c r="Q46" s="39"/>
      <c r="R46" s="54"/>
      <c r="S46" s="54"/>
      <c r="V46" s="39"/>
      <c r="W46" s="39"/>
      <c r="X46" s="54"/>
      <c r="Y46" s="54"/>
      <c r="Z46" s="54"/>
      <c r="AA46" s="54"/>
      <c r="AD46" s="54"/>
      <c r="AE46" s="54"/>
      <c r="AG46" s="39"/>
      <c r="AH46" s="39"/>
      <c r="AI46" s="54"/>
      <c r="AL46" s="54"/>
      <c r="AM46" s="56"/>
    </row>
    <row r="47" spans="1:39" s="41" customFormat="1" ht="20.100000000000001" customHeight="1" x14ac:dyDescent="0.25">
      <c r="A47" s="44"/>
      <c r="B47" s="64"/>
      <c r="C47" s="54" t="s">
        <v>159</v>
      </c>
      <c r="D47" s="60"/>
      <c r="E47" s="60"/>
      <c r="F47" s="60"/>
      <c r="G47" s="60"/>
      <c r="H47" s="60"/>
      <c r="I47" s="60"/>
      <c r="J47" s="52"/>
      <c r="K47" s="64"/>
      <c r="L47" s="54" t="s">
        <v>160</v>
      </c>
      <c r="M47" s="54"/>
      <c r="N47" s="54"/>
      <c r="O47" s="54"/>
      <c r="P47" s="54"/>
      <c r="Q47" s="39"/>
      <c r="R47" s="64"/>
      <c r="S47" s="54" t="s">
        <v>161</v>
      </c>
      <c r="V47" s="39"/>
      <c r="W47" s="39"/>
      <c r="X47" s="54"/>
      <c r="Y47" s="54"/>
      <c r="Z47" s="64"/>
      <c r="AA47" s="54" t="s">
        <v>162</v>
      </c>
      <c r="AD47" s="54"/>
      <c r="AE47" s="54"/>
      <c r="AG47" s="39"/>
      <c r="AH47" s="39"/>
      <c r="AI47" s="54"/>
      <c r="AL47" s="54"/>
      <c r="AM47" s="56"/>
    </row>
    <row r="48" spans="1:39" s="41" customFormat="1" ht="20.100000000000001" customHeight="1" thickBot="1" x14ac:dyDescent="0.3">
      <c r="A48" s="48"/>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50"/>
    </row>
    <row r="49" spans="1:39" s="41" customFormat="1" ht="20.100000000000001" customHeight="1" x14ac:dyDescent="0.25">
      <c r="A49" s="224" t="s">
        <v>163</v>
      </c>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6"/>
    </row>
    <row r="50" spans="1:39" s="41" customFormat="1" ht="20.100000000000001" customHeight="1" x14ac:dyDescent="0.25">
      <c r="A50" s="44"/>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46"/>
    </row>
    <row r="51" spans="1:39" s="41" customFormat="1" ht="20.100000000000001" customHeight="1" x14ac:dyDescent="0.25">
      <c r="A51" s="44"/>
      <c r="B51" s="262" t="s">
        <v>253</v>
      </c>
      <c r="C51" s="263"/>
      <c r="D51" s="263"/>
      <c r="E51" s="263"/>
      <c r="F51" s="263"/>
      <c r="G51" s="263"/>
      <c r="H51" s="263"/>
      <c r="I51" s="263"/>
      <c r="J51" s="263"/>
      <c r="K51" s="246"/>
      <c r="L51" s="246"/>
      <c r="M51" s="246"/>
      <c r="N51" s="246"/>
      <c r="O51" s="246"/>
      <c r="P51" s="39"/>
      <c r="Q51" s="262" t="s">
        <v>254</v>
      </c>
      <c r="R51" s="263"/>
      <c r="S51" s="263"/>
      <c r="T51" s="263"/>
      <c r="U51" s="263"/>
      <c r="V51" s="263"/>
      <c r="W51" s="263"/>
      <c r="X51" s="261"/>
      <c r="Y51" s="261"/>
      <c r="Z51" s="261"/>
      <c r="AA51" s="261"/>
      <c r="AB51" s="39"/>
      <c r="AC51" s="262" t="s">
        <v>5</v>
      </c>
      <c r="AD51" s="263"/>
      <c r="AE51" s="263"/>
      <c r="AF51" s="263"/>
      <c r="AG51" s="263"/>
      <c r="AH51" s="263"/>
      <c r="AI51" s="263"/>
      <c r="AJ51" s="261"/>
      <c r="AK51" s="261"/>
      <c r="AL51" s="261"/>
      <c r="AM51" s="46"/>
    </row>
    <row r="52" spans="1:39" s="41" customFormat="1" ht="20.100000000000001" customHeight="1" x14ac:dyDescent="0.25">
      <c r="A52" s="44"/>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46"/>
    </row>
    <row r="53" spans="1:39" s="41" customFormat="1" ht="20.100000000000001" customHeight="1" x14ac:dyDescent="0.25">
      <c r="A53" s="44"/>
      <c r="B53" s="261" t="s">
        <v>3</v>
      </c>
      <c r="C53" s="261"/>
      <c r="D53" s="261"/>
      <c r="E53" s="261"/>
      <c r="F53" s="261"/>
      <c r="G53" s="261"/>
      <c r="H53" s="261"/>
      <c r="I53" s="261"/>
      <c r="J53" s="261"/>
      <c r="K53" s="39"/>
      <c r="L53" s="47"/>
      <c r="M53" s="54" t="s">
        <v>164</v>
      </c>
      <c r="N53" s="39"/>
      <c r="O53" s="39"/>
      <c r="P53" s="39"/>
      <c r="Q53" s="47"/>
      <c r="R53" s="54" t="s">
        <v>165</v>
      </c>
      <c r="S53" s="39"/>
      <c r="T53" s="39"/>
      <c r="U53" s="39"/>
      <c r="V53" s="39"/>
      <c r="W53" s="47"/>
      <c r="X53" s="54" t="s">
        <v>166</v>
      </c>
      <c r="Y53" s="39"/>
      <c r="Z53" s="39"/>
      <c r="AA53" s="39"/>
      <c r="AB53" s="39"/>
      <c r="AE53" s="39"/>
      <c r="AF53" s="39"/>
      <c r="AG53" s="39"/>
      <c r="AH53" s="39"/>
      <c r="AI53" s="39"/>
      <c r="AJ53" s="39"/>
      <c r="AK53" s="39"/>
      <c r="AL53" s="39"/>
      <c r="AM53" s="46"/>
    </row>
    <row r="54" spans="1:39" s="41" customFormat="1" ht="20.100000000000001" customHeight="1" x14ac:dyDescent="0.25">
      <c r="A54" s="44"/>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46"/>
    </row>
    <row r="55" spans="1:39" s="41" customFormat="1" ht="20.100000000000001" customHeight="1" x14ac:dyDescent="0.25">
      <c r="A55" s="44"/>
      <c r="B55" s="261" t="s">
        <v>4</v>
      </c>
      <c r="C55" s="261"/>
      <c r="D55" s="261"/>
      <c r="E55" s="261"/>
      <c r="F55" s="261"/>
      <c r="G55" s="261"/>
      <c r="H55" s="261"/>
      <c r="I55" s="261"/>
      <c r="J55" s="261"/>
      <c r="K55" s="39"/>
      <c r="L55" s="47"/>
      <c r="M55" s="54" t="s">
        <v>67</v>
      </c>
      <c r="N55" s="39"/>
      <c r="O55" s="39"/>
      <c r="P55" s="39"/>
      <c r="Q55" s="47"/>
      <c r="R55" s="54" t="s">
        <v>167</v>
      </c>
      <c r="S55" s="39"/>
      <c r="T55" s="39"/>
      <c r="U55" s="39"/>
      <c r="V55" s="39"/>
      <c r="W55" s="39"/>
      <c r="X55" s="39"/>
      <c r="Y55" s="39"/>
      <c r="Z55" s="39"/>
      <c r="AA55" s="39"/>
      <c r="AB55" s="39"/>
      <c r="AC55" s="39"/>
      <c r="AD55" s="39"/>
      <c r="AE55" s="39"/>
      <c r="AF55" s="39"/>
      <c r="AG55" s="39"/>
      <c r="AH55" s="39"/>
      <c r="AI55" s="39"/>
      <c r="AJ55" s="39"/>
      <c r="AK55" s="39"/>
      <c r="AL55" s="39"/>
      <c r="AM55" s="46"/>
    </row>
    <row r="56" spans="1:39" s="41" customFormat="1" ht="20.100000000000001" customHeight="1" x14ac:dyDescent="0.25">
      <c r="A56" s="4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46"/>
    </row>
    <row r="57" spans="1:39" s="41" customFormat="1" ht="20.100000000000001" customHeight="1" x14ac:dyDescent="0.25">
      <c r="A57" s="44"/>
      <c r="B57" s="261" t="s">
        <v>0</v>
      </c>
      <c r="C57" s="261"/>
      <c r="D57" s="261"/>
      <c r="E57" s="261"/>
      <c r="F57" s="261"/>
      <c r="G57" s="261"/>
      <c r="H57" s="261"/>
      <c r="I57" s="261"/>
      <c r="J57" s="261"/>
      <c r="K57" s="39"/>
      <c r="L57" s="47"/>
      <c r="M57" s="54" t="s">
        <v>168</v>
      </c>
      <c r="N57" s="39"/>
      <c r="O57" s="39"/>
      <c r="P57" s="39"/>
      <c r="Q57" s="47"/>
      <c r="R57" s="54" t="s">
        <v>255</v>
      </c>
      <c r="S57" s="39"/>
      <c r="T57" s="39"/>
      <c r="U57" s="39"/>
      <c r="V57" s="39"/>
      <c r="W57" s="47"/>
      <c r="X57" s="54" t="s">
        <v>256</v>
      </c>
      <c r="Y57" s="39"/>
      <c r="Z57" s="39"/>
      <c r="AA57" s="39"/>
      <c r="AB57" s="39"/>
      <c r="AC57" s="39"/>
      <c r="AD57" s="39"/>
      <c r="AE57" s="39"/>
      <c r="AF57" s="39"/>
      <c r="AG57" s="39"/>
      <c r="AH57" s="39"/>
      <c r="AI57" s="39"/>
      <c r="AJ57" s="39"/>
      <c r="AK57" s="39"/>
      <c r="AL57" s="39"/>
      <c r="AM57" s="46"/>
    </row>
    <row r="58" spans="1:39" s="41" customFormat="1" ht="20.100000000000001" customHeight="1" x14ac:dyDescent="0.25">
      <c r="A58" s="44"/>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46"/>
    </row>
    <row r="59" spans="1:39" s="41" customFormat="1" ht="20.100000000000001" customHeight="1" x14ac:dyDescent="0.25">
      <c r="A59" s="44"/>
      <c r="B59" s="261" t="s">
        <v>169</v>
      </c>
      <c r="C59" s="261"/>
      <c r="D59" s="261"/>
      <c r="E59" s="261"/>
      <c r="F59" s="261"/>
      <c r="G59" s="261"/>
      <c r="H59" s="261"/>
      <c r="I59" s="261"/>
      <c r="J59" s="261"/>
      <c r="K59" s="39"/>
      <c r="L59" s="47"/>
      <c r="M59" s="54" t="s">
        <v>170</v>
      </c>
      <c r="N59" s="39"/>
      <c r="O59" s="39"/>
      <c r="P59" s="39"/>
      <c r="Q59" s="47"/>
      <c r="R59" s="54" t="s">
        <v>171</v>
      </c>
      <c r="S59" s="39"/>
      <c r="T59" s="39"/>
      <c r="U59" s="39"/>
      <c r="V59" s="39"/>
      <c r="W59" s="47"/>
      <c r="X59" s="54" t="s">
        <v>172</v>
      </c>
      <c r="Y59" s="39"/>
      <c r="Z59" s="39"/>
      <c r="AA59" s="39"/>
      <c r="AB59" s="39"/>
      <c r="AC59" s="47"/>
      <c r="AD59" s="54" t="s">
        <v>173</v>
      </c>
      <c r="AE59" s="39"/>
      <c r="AF59" s="39"/>
      <c r="AG59" s="39"/>
      <c r="AH59" s="39"/>
      <c r="AI59" s="39"/>
      <c r="AJ59" s="39"/>
      <c r="AK59" s="39"/>
      <c r="AL59" s="39"/>
      <c r="AM59" s="46"/>
    </row>
    <row r="60" spans="1:39" s="41" customFormat="1" ht="20.100000000000001" customHeight="1" x14ac:dyDescent="0.25">
      <c r="A60" s="44"/>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46"/>
    </row>
    <row r="61" spans="1:39" s="41" customFormat="1" ht="20.100000000000001" customHeight="1" x14ac:dyDescent="0.25">
      <c r="A61" s="44"/>
      <c r="B61" s="261" t="s">
        <v>6</v>
      </c>
      <c r="C61" s="261"/>
      <c r="D61" s="261"/>
      <c r="E61" s="261"/>
      <c r="F61" s="261"/>
      <c r="G61" s="261"/>
      <c r="H61" s="261"/>
      <c r="I61" s="261"/>
      <c r="J61" s="261"/>
      <c r="K61" s="39"/>
      <c r="L61" s="47"/>
      <c r="M61" s="54" t="s">
        <v>174</v>
      </c>
      <c r="N61" s="39"/>
      <c r="O61" s="39"/>
      <c r="P61" s="39"/>
      <c r="Q61" s="47"/>
      <c r="R61" s="54" t="s">
        <v>175</v>
      </c>
      <c r="S61" s="39"/>
      <c r="T61" s="39"/>
      <c r="U61" s="39"/>
      <c r="V61" s="39"/>
      <c r="W61" s="39"/>
      <c r="X61" s="39"/>
      <c r="Y61" s="39"/>
      <c r="Z61" s="39"/>
      <c r="AA61" s="39"/>
      <c r="AB61" s="39"/>
      <c r="AC61" s="39"/>
      <c r="AD61" s="39"/>
      <c r="AE61" s="39"/>
      <c r="AF61" s="39"/>
      <c r="AG61" s="39"/>
      <c r="AH61" s="39"/>
      <c r="AI61" s="39"/>
      <c r="AJ61" s="39"/>
      <c r="AK61" s="39"/>
      <c r="AL61" s="39"/>
      <c r="AM61" s="46"/>
    </row>
    <row r="62" spans="1:39" s="41" customFormat="1" ht="20.100000000000001" customHeight="1" x14ac:dyDescent="0.25">
      <c r="A62" s="44"/>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46"/>
    </row>
    <row r="63" spans="1:39" s="41" customFormat="1" ht="20.100000000000001" customHeight="1" x14ac:dyDescent="0.25">
      <c r="A63" s="44"/>
      <c r="B63" s="261" t="s">
        <v>257</v>
      </c>
      <c r="C63" s="261"/>
      <c r="D63" s="261"/>
      <c r="E63" s="261"/>
      <c r="F63" s="261"/>
      <c r="G63" s="261"/>
      <c r="H63" s="261"/>
      <c r="I63" s="261"/>
      <c r="J63" s="261"/>
      <c r="K63" s="39"/>
      <c r="L63" s="47"/>
      <c r="M63" s="54" t="s">
        <v>176</v>
      </c>
      <c r="N63" s="39"/>
      <c r="O63" s="39"/>
      <c r="P63" s="39"/>
      <c r="Q63" s="47"/>
      <c r="R63" s="54" t="s">
        <v>177</v>
      </c>
      <c r="S63" s="39"/>
      <c r="T63" s="39"/>
      <c r="U63" s="39"/>
      <c r="V63" s="39"/>
      <c r="W63" s="47"/>
      <c r="X63" s="54" t="s">
        <v>178</v>
      </c>
      <c r="Y63" s="39"/>
      <c r="Z63" s="39"/>
      <c r="AA63" s="39"/>
      <c r="AB63" s="39"/>
      <c r="AD63" s="54"/>
      <c r="AE63" s="39"/>
      <c r="AF63" s="39"/>
      <c r="AG63" s="39"/>
      <c r="AH63" s="39"/>
      <c r="AI63" s="39"/>
      <c r="AJ63" s="39"/>
      <c r="AK63" s="39"/>
      <c r="AL63" s="39"/>
      <c r="AM63" s="46"/>
    </row>
    <row r="64" spans="1:39" s="41" customFormat="1" ht="20.100000000000001" customHeight="1" thickBot="1" x14ac:dyDescent="0.3">
      <c r="A64" s="48"/>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50"/>
    </row>
    <row r="65" spans="1:39" s="41" customFormat="1" ht="20.100000000000001" customHeight="1" x14ac:dyDescent="0.25">
      <c r="A65" s="224" t="s">
        <v>179</v>
      </c>
      <c r="B65" s="225"/>
      <c r="C65" s="225"/>
      <c r="D65" s="225"/>
      <c r="E65" s="225"/>
      <c r="F65" s="225"/>
      <c r="G65" s="225"/>
      <c r="H65" s="225"/>
      <c r="I65" s="225"/>
      <c r="J65" s="225"/>
      <c r="K65" s="225"/>
      <c r="L65" s="225"/>
      <c r="M65" s="225"/>
      <c r="N65" s="225"/>
      <c r="O65" s="225"/>
      <c r="P65" s="225"/>
      <c r="Q65" s="225"/>
      <c r="R65" s="225"/>
      <c r="S65" s="225"/>
      <c r="T65" s="225"/>
      <c r="U65" s="225"/>
      <c r="V65" s="225"/>
      <c r="W65" s="225"/>
      <c r="X65" s="225"/>
      <c r="Y65" s="225"/>
      <c r="Z65" s="225"/>
      <c r="AA65" s="225"/>
      <c r="AB65" s="225"/>
      <c r="AC65" s="225"/>
      <c r="AD65" s="225"/>
      <c r="AE65" s="225"/>
      <c r="AF65" s="225"/>
      <c r="AG65" s="225"/>
      <c r="AH65" s="225"/>
      <c r="AI65" s="225"/>
      <c r="AJ65" s="225"/>
      <c r="AK65" s="225"/>
      <c r="AL65" s="225"/>
      <c r="AM65" s="226"/>
    </row>
    <row r="66" spans="1:39" s="41" customFormat="1" ht="20.100000000000001" customHeight="1" x14ac:dyDescent="0.25">
      <c r="A66" s="44"/>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46"/>
    </row>
    <row r="67" spans="1:39" s="41" customFormat="1" ht="20.100000000000001" customHeight="1" x14ac:dyDescent="0.25">
      <c r="A67" s="44"/>
      <c r="B67" s="261" t="s">
        <v>180</v>
      </c>
      <c r="C67" s="261"/>
      <c r="D67" s="261"/>
      <c r="E67" s="261"/>
      <c r="F67" s="261"/>
      <c r="G67" s="261"/>
      <c r="H67" s="261"/>
      <c r="I67" s="261"/>
      <c r="J67" s="261"/>
      <c r="K67" s="39"/>
      <c r="L67" s="47"/>
      <c r="M67" s="54" t="s">
        <v>181</v>
      </c>
      <c r="N67" s="39"/>
      <c r="O67" s="39"/>
      <c r="P67" s="39"/>
      <c r="Q67" s="47"/>
      <c r="R67" s="54" t="s">
        <v>182</v>
      </c>
      <c r="S67" s="39"/>
      <c r="T67" s="39"/>
      <c r="U67" s="39"/>
      <c r="V67" s="39"/>
      <c r="W67" s="47"/>
      <c r="X67" s="54" t="s">
        <v>67</v>
      </c>
      <c r="Y67" s="39"/>
      <c r="Z67" s="39"/>
      <c r="AA67" s="39"/>
      <c r="AB67" s="39"/>
      <c r="AC67" s="47"/>
      <c r="AD67" s="54" t="s">
        <v>183</v>
      </c>
      <c r="AE67" s="39"/>
      <c r="AF67" s="39"/>
      <c r="AG67" s="39"/>
      <c r="AH67" s="39"/>
      <c r="AI67" s="39"/>
      <c r="AJ67" s="39"/>
      <c r="AK67" s="39"/>
      <c r="AL67" s="39"/>
      <c r="AM67" s="46"/>
    </row>
    <row r="68" spans="1:39" s="41" customFormat="1" ht="20.100000000000001" customHeight="1" x14ac:dyDescent="0.25">
      <c r="A68" s="44"/>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46"/>
    </row>
    <row r="69" spans="1:39" s="41" customFormat="1" ht="20.100000000000001" customHeight="1" x14ac:dyDescent="0.25">
      <c r="A69" s="44"/>
      <c r="B69" s="261" t="s">
        <v>8</v>
      </c>
      <c r="C69" s="261"/>
      <c r="D69" s="261"/>
      <c r="E69" s="261"/>
      <c r="F69" s="261"/>
      <c r="G69" s="261"/>
      <c r="H69" s="261"/>
      <c r="I69" s="261"/>
      <c r="J69" s="261"/>
      <c r="K69" s="39"/>
      <c r="L69" s="47"/>
      <c r="M69" s="54" t="s">
        <v>184</v>
      </c>
      <c r="N69" s="39"/>
      <c r="O69" s="39"/>
      <c r="P69" s="39"/>
      <c r="Q69" s="47"/>
      <c r="R69" s="54" t="s">
        <v>185</v>
      </c>
      <c r="S69" s="39"/>
      <c r="T69" s="39"/>
      <c r="U69" s="39"/>
      <c r="V69" s="39"/>
      <c r="W69" s="47"/>
      <c r="X69" s="54" t="s">
        <v>186</v>
      </c>
      <c r="Y69" s="39"/>
      <c r="Z69" s="39"/>
      <c r="AA69" s="39"/>
      <c r="AB69" s="39"/>
      <c r="AC69" s="47"/>
      <c r="AD69" s="54" t="s">
        <v>187</v>
      </c>
      <c r="AE69" s="39"/>
      <c r="AF69" s="39"/>
      <c r="AG69" s="39"/>
      <c r="AH69" s="39"/>
      <c r="AI69" s="39"/>
      <c r="AJ69" s="39"/>
      <c r="AK69" s="39"/>
      <c r="AL69" s="39"/>
      <c r="AM69" s="46"/>
    </row>
    <row r="70" spans="1:39" s="41" customFormat="1" ht="20.100000000000001" customHeight="1" x14ac:dyDescent="0.25">
      <c r="A70" s="44"/>
      <c r="B70" s="60"/>
      <c r="C70" s="60"/>
      <c r="D70" s="60"/>
      <c r="E70" s="60"/>
      <c r="F70" s="60"/>
      <c r="G70" s="60"/>
      <c r="H70" s="60"/>
      <c r="I70" s="60"/>
      <c r="J70" s="60"/>
      <c r="K70" s="39"/>
      <c r="M70" s="54"/>
      <c r="N70" s="39"/>
      <c r="O70" s="39"/>
      <c r="P70" s="39"/>
      <c r="R70" s="54"/>
      <c r="S70" s="39"/>
      <c r="T70" s="39"/>
      <c r="U70" s="39"/>
      <c r="V70" s="39"/>
      <c r="X70" s="54"/>
      <c r="Y70" s="39"/>
      <c r="Z70" s="39"/>
      <c r="AA70" s="39"/>
      <c r="AB70" s="39"/>
      <c r="AD70" s="54"/>
      <c r="AE70" s="39"/>
      <c r="AF70" s="39"/>
      <c r="AG70" s="39"/>
      <c r="AH70" s="39"/>
      <c r="AI70" s="39"/>
      <c r="AJ70" s="39"/>
      <c r="AK70" s="39"/>
      <c r="AL70" s="39"/>
      <c r="AM70" s="46"/>
    </row>
    <row r="71" spans="1:39" s="41" customFormat="1" ht="20.100000000000001" customHeight="1" x14ac:dyDescent="0.25">
      <c r="A71" s="44"/>
      <c r="B71" s="60"/>
      <c r="C71" s="60"/>
      <c r="D71" s="60"/>
      <c r="E71" s="60"/>
      <c r="F71" s="60"/>
      <c r="G71" s="60"/>
      <c r="H71" s="60"/>
      <c r="I71" s="60"/>
      <c r="J71" s="60"/>
      <c r="K71" s="39"/>
      <c r="L71" s="47"/>
      <c r="M71" s="54" t="s">
        <v>188</v>
      </c>
      <c r="N71" s="39"/>
      <c r="O71" s="39"/>
      <c r="P71" s="39"/>
      <c r="Q71" s="47"/>
      <c r="R71" s="54" t="s">
        <v>189</v>
      </c>
      <c r="S71" s="39"/>
      <c r="T71" s="39"/>
      <c r="U71" s="39"/>
      <c r="V71" s="39"/>
      <c r="W71" s="47"/>
      <c r="X71" s="54" t="s">
        <v>190</v>
      </c>
      <c r="Y71" s="39"/>
      <c r="Z71" s="39"/>
      <c r="AA71" s="39"/>
      <c r="AB71" s="39"/>
      <c r="AD71" s="54"/>
      <c r="AE71" s="39"/>
      <c r="AF71" s="39"/>
      <c r="AG71" s="39"/>
      <c r="AH71" s="39"/>
      <c r="AI71" s="39"/>
      <c r="AJ71" s="39"/>
      <c r="AK71" s="39"/>
      <c r="AL71" s="39"/>
      <c r="AM71" s="46"/>
    </row>
    <row r="72" spans="1:39" s="41" customFormat="1" ht="20.100000000000001" customHeight="1" thickBot="1" x14ac:dyDescent="0.3">
      <c r="A72" s="48"/>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50"/>
    </row>
    <row r="73" spans="1:39" s="41" customFormat="1" ht="20.100000000000001" customHeight="1" x14ac:dyDescent="0.25">
      <c r="A73" s="224" t="s">
        <v>191</v>
      </c>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6"/>
    </row>
    <row r="74" spans="1:39" s="41" customFormat="1" ht="20.100000000000001" customHeight="1" x14ac:dyDescent="0.25">
      <c r="A74" s="44"/>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46"/>
    </row>
    <row r="75" spans="1:39" s="41" customFormat="1" ht="20.100000000000001" customHeight="1" x14ac:dyDescent="0.25">
      <c r="A75" s="44"/>
      <c r="B75" s="261" t="s">
        <v>192</v>
      </c>
      <c r="C75" s="261"/>
      <c r="D75" s="261"/>
      <c r="E75" s="261"/>
      <c r="F75" s="261"/>
      <c r="G75" s="261"/>
      <c r="H75" s="261"/>
      <c r="I75" s="261"/>
      <c r="J75" s="261"/>
      <c r="K75" s="39"/>
      <c r="L75" s="47"/>
      <c r="M75" s="54" t="s">
        <v>193</v>
      </c>
      <c r="N75" s="39"/>
      <c r="O75" s="39"/>
      <c r="P75" s="39"/>
      <c r="Q75" s="39"/>
      <c r="R75" s="47"/>
      <c r="S75" s="54" t="s">
        <v>194</v>
      </c>
      <c r="T75" s="39"/>
      <c r="U75" s="39"/>
      <c r="V75" s="39"/>
      <c r="W75" s="39"/>
      <c r="X75" s="39"/>
      <c r="Y75" s="47"/>
      <c r="Z75" s="54" t="s">
        <v>195</v>
      </c>
      <c r="AA75" s="39"/>
      <c r="AB75" s="39"/>
      <c r="AC75" s="39"/>
      <c r="AD75" s="39"/>
      <c r="AF75" s="39"/>
      <c r="AG75" s="39"/>
      <c r="AH75" s="39"/>
      <c r="AI75" s="39"/>
      <c r="AJ75" s="39"/>
      <c r="AK75" s="39"/>
      <c r="AL75" s="39"/>
      <c r="AM75" s="46"/>
    </row>
    <row r="76" spans="1:39" s="41" customFormat="1" ht="20.100000000000001" customHeight="1" x14ac:dyDescent="0.25">
      <c r="A76" s="44"/>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46"/>
    </row>
    <row r="77" spans="1:39" s="41" customFormat="1" ht="20.100000000000001" customHeight="1" x14ac:dyDescent="0.25">
      <c r="A77" s="44"/>
      <c r="B77" s="261" t="s">
        <v>196</v>
      </c>
      <c r="C77" s="261"/>
      <c r="D77" s="261"/>
      <c r="E77" s="261"/>
      <c r="F77" s="261"/>
      <c r="G77" s="261"/>
      <c r="H77" s="261"/>
      <c r="I77" s="261"/>
      <c r="J77" s="261"/>
      <c r="K77" s="39"/>
      <c r="L77" s="47"/>
      <c r="M77" s="54" t="s">
        <v>193</v>
      </c>
      <c r="N77" s="39"/>
      <c r="O77" s="39"/>
      <c r="P77" s="39"/>
      <c r="Q77" s="39"/>
      <c r="R77" s="47"/>
      <c r="S77" s="54" t="s">
        <v>151</v>
      </c>
      <c r="T77" s="39"/>
      <c r="U77" s="39"/>
      <c r="V77" s="39"/>
      <c r="W77" s="39"/>
      <c r="X77" s="39"/>
      <c r="Y77" s="47"/>
      <c r="Z77" s="54" t="s">
        <v>197</v>
      </c>
      <c r="AA77" s="39"/>
      <c r="AC77" s="54"/>
      <c r="AD77" s="39"/>
      <c r="AE77" s="39"/>
      <c r="AF77" s="39"/>
      <c r="AG77" s="39"/>
      <c r="AH77" s="39"/>
      <c r="AI77" s="39"/>
      <c r="AJ77" s="39"/>
      <c r="AK77" s="39"/>
      <c r="AL77" s="39"/>
      <c r="AM77" s="46"/>
    </row>
    <row r="78" spans="1:39" s="41" customFormat="1" ht="20.100000000000001" customHeight="1" thickBot="1" x14ac:dyDescent="0.3">
      <c r="A78" s="66"/>
      <c r="B78" s="67"/>
      <c r="C78" s="67"/>
      <c r="D78" s="67"/>
      <c r="E78" s="67"/>
      <c r="F78" s="67"/>
      <c r="G78" s="67"/>
      <c r="H78" s="67"/>
      <c r="I78" s="67"/>
      <c r="J78" s="43"/>
      <c r="K78" s="57"/>
      <c r="L78" s="58"/>
      <c r="M78" s="43"/>
      <c r="N78" s="43"/>
      <c r="O78" s="43"/>
      <c r="P78" s="57"/>
      <c r="Q78" s="58"/>
      <c r="R78" s="43"/>
      <c r="S78" s="43"/>
      <c r="T78" s="43"/>
      <c r="U78" s="43"/>
      <c r="V78" s="57"/>
      <c r="W78" s="58"/>
      <c r="X78" s="43"/>
      <c r="Y78" s="43"/>
      <c r="Z78" s="43"/>
      <c r="AA78" s="43"/>
      <c r="AB78" s="57"/>
      <c r="AC78" s="58"/>
      <c r="AD78" s="43"/>
      <c r="AE78" s="43"/>
      <c r="AF78" s="43"/>
      <c r="AG78" s="43"/>
      <c r="AH78" s="43"/>
      <c r="AI78" s="43"/>
      <c r="AJ78" s="43"/>
      <c r="AK78" s="43"/>
      <c r="AL78" s="43"/>
      <c r="AM78" s="50"/>
    </row>
    <row r="79" spans="1:39" s="41" customFormat="1" ht="20.100000000000001" customHeight="1" x14ac:dyDescent="0.25">
      <c r="A79" s="224" t="s">
        <v>198</v>
      </c>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6"/>
    </row>
    <row r="80" spans="1:39" s="41" customFormat="1" ht="20.100000000000001" customHeight="1" x14ac:dyDescent="0.25">
      <c r="A80" s="44"/>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46"/>
    </row>
    <row r="81" spans="1:39" s="41" customFormat="1" ht="20.100000000000001" customHeight="1" x14ac:dyDescent="0.25">
      <c r="A81" s="44"/>
      <c r="B81" s="60"/>
      <c r="C81" s="64"/>
      <c r="D81" s="54" t="s">
        <v>199</v>
      </c>
      <c r="E81" s="60"/>
      <c r="F81" s="60"/>
      <c r="G81" s="60"/>
      <c r="H81" s="60"/>
      <c r="I81" s="64"/>
      <c r="J81" s="54" t="s">
        <v>200</v>
      </c>
      <c r="K81" s="39"/>
      <c r="M81" s="54"/>
      <c r="N81" s="39"/>
      <c r="O81" s="64"/>
      <c r="P81" s="54" t="s">
        <v>201</v>
      </c>
      <c r="Q81" s="39"/>
      <c r="S81" s="54"/>
      <c r="T81" s="39"/>
      <c r="U81" s="39"/>
      <c r="V81" s="39"/>
      <c r="X81" s="64"/>
      <c r="Y81" s="54" t="s">
        <v>202</v>
      </c>
      <c r="Z81" s="39"/>
      <c r="AA81" s="39"/>
      <c r="AB81" s="39"/>
      <c r="AD81" s="64"/>
      <c r="AE81" s="54" t="s">
        <v>203</v>
      </c>
      <c r="AF81" s="39"/>
      <c r="AG81" s="39"/>
      <c r="AH81" s="39"/>
      <c r="AI81" s="39"/>
      <c r="AJ81" s="39"/>
      <c r="AK81" s="39"/>
      <c r="AL81" s="39"/>
      <c r="AM81" s="46"/>
    </row>
    <row r="82" spans="1:39" s="41" customFormat="1" ht="20.100000000000001" customHeight="1" x14ac:dyDescent="0.25">
      <c r="A82" s="44"/>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46"/>
    </row>
    <row r="83" spans="1:39" s="41" customFormat="1" ht="20.100000000000001" customHeight="1" x14ac:dyDescent="0.25">
      <c r="A83" s="44"/>
      <c r="B83" s="60"/>
      <c r="C83" s="64"/>
      <c r="D83" s="54" t="s">
        <v>204</v>
      </c>
      <c r="E83" s="60"/>
      <c r="F83" s="60"/>
      <c r="G83" s="60"/>
      <c r="H83" s="60"/>
      <c r="I83" s="60"/>
      <c r="J83" s="60"/>
      <c r="K83" s="39"/>
      <c r="L83" s="64"/>
      <c r="M83" s="54" t="s">
        <v>205</v>
      </c>
      <c r="N83" s="39"/>
      <c r="O83" s="39"/>
      <c r="P83" s="39"/>
      <c r="Q83" s="39"/>
      <c r="S83" s="54"/>
      <c r="T83" s="39"/>
      <c r="U83" s="39"/>
      <c r="V83" s="39"/>
      <c r="W83" s="39"/>
      <c r="X83" s="39"/>
      <c r="Z83" s="54"/>
      <c r="AA83" s="39"/>
      <c r="AC83" s="54"/>
      <c r="AD83" s="39"/>
      <c r="AE83" s="39"/>
      <c r="AF83" s="39"/>
      <c r="AG83" s="39"/>
      <c r="AH83" s="39"/>
      <c r="AI83" s="39"/>
      <c r="AJ83" s="39"/>
      <c r="AK83" s="39"/>
      <c r="AL83" s="39"/>
      <c r="AM83" s="46"/>
    </row>
    <row r="84" spans="1:39" s="41" customFormat="1" ht="20.100000000000001" customHeight="1" thickBot="1" x14ac:dyDescent="0.3">
      <c r="A84" s="66"/>
      <c r="B84" s="67"/>
      <c r="C84" s="67"/>
      <c r="D84" s="67"/>
      <c r="E84" s="67"/>
      <c r="F84" s="67"/>
      <c r="G84" s="67"/>
      <c r="H84" s="67"/>
      <c r="I84" s="67"/>
      <c r="J84" s="43"/>
      <c r="K84" s="57"/>
      <c r="L84" s="58"/>
      <c r="M84" s="43"/>
      <c r="N84" s="43"/>
      <c r="O84" s="43"/>
      <c r="P84" s="57"/>
      <c r="Q84" s="58"/>
      <c r="R84" s="43"/>
      <c r="S84" s="43"/>
      <c r="T84" s="43"/>
      <c r="U84" s="43"/>
      <c r="V84" s="57"/>
      <c r="W84" s="58"/>
      <c r="X84" s="43"/>
      <c r="Y84" s="43"/>
      <c r="Z84" s="43"/>
      <c r="AA84" s="43"/>
      <c r="AB84" s="57"/>
      <c r="AC84" s="58"/>
      <c r="AD84" s="43"/>
      <c r="AE84" s="43"/>
      <c r="AF84" s="43"/>
      <c r="AG84" s="43"/>
      <c r="AH84" s="43"/>
      <c r="AI84" s="43"/>
      <c r="AJ84" s="43"/>
      <c r="AK84" s="43"/>
      <c r="AL84" s="43"/>
      <c r="AM84" s="50"/>
    </row>
    <row r="85" spans="1:39" s="41" customFormat="1" ht="20.100000000000001" customHeight="1" x14ac:dyDescent="0.25">
      <c r="A85" s="224" t="s">
        <v>244</v>
      </c>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6"/>
    </row>
    <row r="86" spans="1:39" s="41" customFormat="1" ht="20.100000000000001" customHeight="1" x14ac:dyDescent="0.25">
      <c r="A86" s="44"/>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46"/>
    </row>
    <row r="87" spans="1:39" s="41" customFormat="1" ht="20.100000000000001" customHeight="1" x14ac:dyDescent="0.25">
      <c r="A87" s="44"/>
      <c r="B87" s="261" t="s">
        <v>206</v>
      </c>
      <c r="C87" s="261"/>
      <c r="D87" s="261"/>
      <c r="E87" s="261"/>
      <c r="F87" s="261"/>
      <c r="G87" s="261"/>
      <c r="H87" s="261"/>
      <c r="I87" s="261"/>
      <c r="J87" s="261"/>
      <c r="K87" s="261"/>
      <c r="L87" s="261"/>
      <c r="M87" s="261"/>
      <c r="N87" s="261"/>
      <c r="O87" s="261"/>
      <c r="P87" s="261"/>
      <c r="Q87" s="60"/>
      <c r="R87" s="60"/>
      <c r="S87" s="60"/>
      <c r="T87" s="261" t="s">
        <v>207</v>
      </c>
      <c r="U87" s="261"/>
      <c r="V87" s="261"/>
      <c r="W87" s="261"/>
      <c r="X87" s="261"/>
      <c r="Y87" s="261"/>
      <c r="Z87" s="261"/>
      <c r="AA87" s="261"/>
      <c r="AB87" s="261"/>
      <c r="AC87" s="261"/>
      <c r="AD87" s="261"/>
      <c r="AE87" s="261"/>
      <c r="AF87" s="261"/>
      <c r="AG87" s="261"/>
      <c r="AH87" s="261"/>
      <c r="AI87" s="60"/>
      <c r="AJ87" s="60"/>
      <c r="AK87" s="60"/>
      <c r="AL87" s="60"/>
      <c r="AM87" s="46"/>
    </row>
    <row r="88" spans="1:39" s="41" customFormat="1" ht="20.100000000000001" customHeight="1" x14ac:dyDescent="0.25">
      <c r="A88" s="44"/>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46"/>
    </row>
    <row r="89" spans="1:39" s="41" customFormat="1" ht="20.100000000000001" customHeight="1" x14ac:dyDescent="0.25">
      <c r="A89" s="44"/>
      <c r="B89" s="261" t="s">
        <v>208</v>
      </c>
      <c r="C89" s="261"/>
      <c r="D89" s="261"/>
      <c r="E89" s="261"/>
      <c r="F89" s="261"/>
      <c r="G89" s="261"/>
      <c r="H89" s="261"/>
      <c r="I89" s="261"/>
      <c r="J89" s="261"/>
      <c r="K89" s="39"/>
      <c r="L89" s="246"/>
      <c r="M89" s="246"/>
      <c r="N89" s="246"/>
      <c r="O89" s="246"/>
      <c r="P89" s="246"/>
      <c r="R89" s="54"/>
      <c r="S89" s="39"/>
      <c r="T89" s="261" t="s">
        <v>208</v>
      </c>
      <c r="U89" s="261"/>
      <c r="V89" s="261"/>
      <c r="W89" s="261"/>
      <c r="X89" s="261"/>
      <c r="Y89" s="261"/>
      <c r="Z89" s="261"/>
      <c r="AA89" s="261"/>
      <c r="AB89" s="261"/>
      <c r="AC89" s="39"/>
      <c r="AD89" s="246"/>
      <c r="AE89" s="246"/>
      <c r="AF89" s="246"/>
      <c r="AG89" s="246"/>
      <c r="AH89" s="246"/>
      <c r="AI89" s="39"/>
      <c r="AJ89" s="39"/>
      <c r="AK89" s="39"/>
      <c r="AL89" s="39"/>
      <c r="AM89" s="46"/>
    </row>
    <row r="90" spans="1:39" s="41" customFormat="1" ht="20.100000000000001" customHeight="1" x14ac:dyDescent="0.25">
      <c r="A90" s="44"/>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46"/>
    </row>
    <row r="91" spans="1:39" s="41" customFormat="1" ht="20.100000000000001" customHeight="1" x14ac:dyDescent="0.25">
      <c r="A91" s="44"/>
      <c r="B91" s="261" t="s">
        <v>209</v>
      </c>
      <c r="C91" s="261"/>
      <c r="D91" s="261"/>
      <c r="E91" s="261"/>
      <c r="F91" s="261"/>
      <c r="G91" s="261"/>
      <c r="H91" s="261"/>
      <c r="I91" s="261"/>
      <c r="J91" s="261"/>
      <c r="K91" s="39"/>
      <c r="L91" s="246"/>
      <c r="M91" s="246"/>
      <c r="N91" s="246"/>
      <c r="O91" s="246"/>
      <c r="P91" s="246"/>
      <c r="R91" s="54"/>
      <c r="S91" s="39"/>
      <c r="T91" s="261" t="s">
        <v>245</v>
      </c>
      <c r="U91" s="261"/>
      <c r="V91" s="261"/>
      <c r="W91" s="261"/>
      <c r="X91" s="261"/>
      <c r="Y91" s="261"/>
      <c r="Z91" s="261"/>
      <c r="AA91" s="261"/>
      <c r="AB91" s="261"/>
      <c r="AC91" s="60"/>
      <c r="AD91" s="261"/>
      <c r="AE91" s="261"/>
      <c r="AF91" s="261"/>
      <c r="AG91" s="261"/>
      <c r="AH91" s="261"/>
      <c r="AI91" s="39"/>
      <c r="AJ91" s="39"/>
      <c r="AK91" s="39"/>
      <c r="AL91" s="39"/>
      <c r="AM91" s="46"/>
    </row>
    <row r="92" spans="1:39" s="41" customFormat="1" ht="20.100000000000001" customHeight="1" x14ac:dyDescent="0.25">
      <c r="A92" s="44"/>
      <c r="B92" s="39"/>
      <c r="C92" s="39"/>
      <c r="D92" s="39"/>
      <c r="E92" s="39"/>
      <c r="F92" s="39"/>
      <c r="G92" s="39"/>
      <c r="H92" s="39"/>
      <c r="I92" s="39"/>
      <c r="J92" s="39"/>
      <c r="K92" s="39"/>
      <c r="L92" s="39"/>
      <c r="M92" s="39"/>
      <c r="N92" s="39"/>
      <c r="O92" s="39"/>
      <c r="P92" s="39"/>
      <c r="Q92" s="39"/>
      <c r="R92" s="39"/>
      <c r="S92" s="39"/>
      <c r="T92" s="261"/>
      <c r="U92" s="261"/>
      <c r="V92" s="261"/>
      <c r="W92" s="261"/>
      <c r="X92" s="261"/>
      <c r="Y92" s="261"/>
      <c r="Z92" s="261"/>
      <c r="AA92" s="261"/>
      <c r="AB92" s="261"/>
      <c r="AC92" s="39"/>
      <c r="AD92" s="261"/>
      <c r="AE92" s="261"/>
      <c r="AF92" s="261"/>
      <c r="AG92" s="261"/>
      <c r="AH92" s="261"/>
      <c r="AI92" s="39"/>
      <c r="AJ92" s="39"/>
      <c r="AK92" s="39"/>
      <c r="AL92" s="39"/>
      <c r="AM92" s="46"/>
    </row>
    <row r="93" spans="1:39" s="41" customFormat="1" ht="20.100000000000001" customHeight="1" x14ac:dyDescent="0.25">
      <c r="A93" s="44"/>
      <c r="B93" s="261" t="s">
        <v>210</v>
      </c>
      <c r="C93" s="261"/>
      <c r="D93" s="261"/>
      <c r="E93" s="261"/>
      <c r="F93" s="261"/>
      <c r="G93" s="261"/>
      <c r="H93" s="261"/>
      <c r="I93" s="261"/>
      <c r="J93" s="261"/>
      <c r="K93" s="39"/>
      <c r="L93" s="246"/>
      <c r="M93" s="246"/>
      <c r="N93" s="246"/>
      <c r="O93" s="246"/>
      <c r="P93" s="246"/>
      <c r="R93" s="54"/>
      <c r="S93" s="39"/>
      <c r="T93" s="261"/>
      <c r="U93" s="261"/>
      <c r="V93" s="261"/>
      <c r="W93" s="261"/>
      <c r="X93" s="261"/>
      <c r="Y93" s="261"/>
      <c r="Z93" s="261"/>
      <c r="AA93" s="261"/>
      <c r="AB93" s="261"/>
      <c r="AC93" s="39"/>
      <c r="AD93" s="261"/>
      <c r="AE93" s="261"/>
      <c r="AF93" s="261"/>
      <c r="AG93" s="261"/>
      <c r="AH93" s="261"/>
      <c r="AI93" s="39"/>
      <c r="AJ93" s="39"/>
      <c r="AK93" s="39"/>
      <c r="AL93" s="39"/>
      <c r="AM93" s="46"/>
    </row>
    <row r="94" spans="1:39" s="41" customFormat="1" ht="20.100000000000001" customHeight="1" thickBot="1" x14ac:dyDescent="0.3">
      <c r="A94" s="48"/>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50"/>
    </row>
    <row r="95" spans="1:39" s="41" customFormat="1" ht="20.100000000000001" customHeight="1" x14ac:dyDescent="0.25">
      <c r="A95" s="224" t="s">
        <v>213</v>
      </c>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6"/>
    </row>
    <row r="96" spans="1:39" s="41" customFormat="1" ht="20.100000000000001" customHeight="1" x14ac:dyDescent="0.25">
      <c r="A96" s="44"/>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46"/>
    </row>
    <row r="97" spans="1:39" s="41" customFormat="1" ht="20.100000000000001" customHeight="1" x14ac:dyDescent="0.25">
      <c r="A97" s="44"/>
      <c r="B97" s="261" t="s">
        <v>214</v>
      </c>
      <c r="C97" s="261"/>
      <c r="D97" s="261"/>
      <c r="E97" s="261"/>
      <c r="F97" s="261"/>
      <c r="G97" s="261"/>
      <c r="H97" s="261"/>
      <c r="I97" s="261"/>
      <c r="J97" s="261"/>
      <c r="K97" s="39"/>
      <c r="L97" s="47"/>
      <c r="M97" s="54" t="s">
        <v>68</v>
      </c>
      <c r="Q97" s="47"/>
      <c r="R97" s="54" t="s">
        <v>7</v>
      </c>
      <c r="T97" s="68"/>
      <c r="U97" s="68"/>
      <c r="V97" s="68"/>
      <c r="W97" s="47"/>
      <c r="X97" s="39" t="s">
        <v>211</v>
      </c>
      <c r="Y97" s="68"/>
      <c r="Z97" s="68"/>
      <c r="AA97" s="68"/>
      <c r="AB97" s="39"/>
      <c r="AC97" s="47"/>
      <c r="AD97" s="39" t="s">
        <v>215</v>
      </c>
      <c r="AE97" s="39"/>
      <c r="AF97" s="39"/>
      <c r="AG97" s="39"/>
      <c r="AH97" s="39"/>
      <c r="AI97" s="39"/>
      <c r="AJ97" s="39"/>
      <c r="AK97" s="39"/>
      <c r="AL97" s="39"/>
      <c r="AM97" s="46"/>
    </row>
    <row r="98" spans="1:39" s="41" customFormat="1" ht="20.100000000000001" customHeight="1" x14ac:dyDescent="0.25">
      <c r="A98" s="44"/>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46"/>
    </row>
    <row r="99" spans="1:39" s="41" customFormat="1" ht="20.100000000000001" customHeight="1" x14ac:dyDescent="0.25">
      <c r="A99" s="44"/>
      <c r="B99" s="261" t="s">
        <v>216</v>
      </c>
      <c r="C99" s="261"/>
      <c r="D99" s="261"/>
      <c r="E99" s="261"/>
      <c r="F99" s="261"/>
      <c r="G99" s="261"/>
      <c r="H99" s="261"/>
      <c r="I99" s="261"/>
      <c r="J99" s="261"/>
      <c r="K99" s="39"/>
      <c r="P99" s="39"/>
      <c r="R99" s="54"/>
      <c r="S99" s="39"/>
      <c r="T99" s="39"/>
      <c r="U99" s="39"/>
      <c r="V99" s="39"/>
      <c r="X99" s="54"/>
      <c r="Y99" s="39"/>
      <c r="Z99" s="39"/>
      <c r="AA99" s="39"/>
      <c r="AB99" s="39"/>
      <c r="AC99" s="39"/>
      <c r="AE99" s="39"/>
      <c r="AF99" s="39"/>
      <c r="AG99" s="39"/>
      <c r="AH99" s="39"/>
      <c r="AI99" s="39"/>
      <c r="AJ99" s="39"/>
      <c r="AK99" s="39"/>
      <c r="AL99" s="39"/>
      <c r="AM99" s="46"/>
    </row>
    <row r="100" spans="1:39" s="41" customFormat="1" ht="20.100000000000001" customHeight="1" x14ac:dyDescent="0.25">
      <c r="A100" s="44"/>
      <c r="B100" s="261"/>
      <c r="C100" s="261"/>
      <c r="D100" s="261"/>
      <c r="E100" s="261"/>
      <c r="F100" s="261"/>
      <c r="G100" s="261"/>
      <c r="H100" s="261"/>
      <c r="I100" s="261"/>
      <c r="J100" s="261"/>
      <c r="K100" s="39"/>
      <c r="L100" s="47"/>
      <c r="M100" s="54" t="s">
        <v>9</v>
      </c>
      <c r="Q100" s="47"/>
      <c r="R100" s="54" t="s">
        <v>217</v>
      </c>
      <c r="T100" s="68"/>
      <c r="U100" s="68"/>
      <c r="V100" s="68"/>
      <c r="W100" s="47"/>
      <c r="X100" s="54" t="s">
        <v>11</v>
      </c>
      <c r="Y100" s="68"/>
      <c r="Z100" s="68"/>
      <c r="AA100" s="68"/>
      <c r="AB100" s="39"/>
      <c r="AC100" s="47"/>
      <c r="AD100" s="41" t="s">
        <v>212</v>
      </c>
      <c r="AE100" s="39"/>
      <c r="AF100" s="39"/>
      <c r="AG100" s="39"/>
      <c r="AH100" s="39"/>
      <c r="AI100" s="39"/>
      <c r="AJ100" s="39"/>
      <c r="AK100" s="39"/>
      <c r="AL100" s="39"/>
      <c r="AM100" s="46"/>
    </row>
    <row r="101" spans="1:39" s="41" customFormat="1" ht="20.100000000000001" customHeight="1" x14ac:dyDescent="0.25">
      <c r="A101" s="44"/>
      <c r="B101" s="261"/>
      <c r="C101" s="261"/>
      <c r="D101" s="261"/>
      <c r="E101" s="261"/>
      <c r="F101" s="261"/>
      <c r="G101" s="261"/>
      <c r="H101" s="261"/>
      <c r="I101" s="261"/>
      <c r="J101" s="261"/>
      <c r="K101" s="39"/>
      <c r="P101" s="39"/>
      <c r="R101" s="54"/>
      <c r="S101" s="39"/>
      <c r="T101" s="39"/>
      <c r="U101" s="39"/>
      <c r="V101" s="39"/>
      <c r="X101" s="54"/>
      <c r="Y101" s="39"/>
      <c r="Z101" s="39"/>
      <c r="AA101" s="39"/>
      <c r="AB101" s="39"/>
      <c r="AC101" s="39"/>
      <c r="AE101" s="39"/>
      <c r="AF101" s="39"/>
      <c r="AG101" s="39"/>
      <c r="AH101" s="39"/>
      <c r="AI101" s="39"/>
      <c r="AJ101" s="39"/>
      <c r="AK101" s="39"/>
      <c r="AL101" s="39"/>
      <c r="AM101" s="46"/>
    </row>
    <row r="102" spans="1:39" s="41" customFormat="1" ht="20.100000000000001" customHeight="1" x14ac:dyDescent="0.25">
      <c r="A102" s="44"/>
      <c r="B102" s="261"/>
      <c r="C102" s="261"/>
      <c r="D102" s="261"/>
      <c r="E102" s="261"/>
      <c r="F102" s="261"/>
      <c r="G102" s="261"/>
      <c r="H102" s="261"/>
      <c r="I102" s="261"/>
      <c r="J102" s="261"/>
      <c r="K102" s="39"/>
      <c r="L102" s="47"/>
      <c r="M102" s="54" t="s">
        <v>12</v>
      </c>
      <c r="Q102" s="47"/>
      <c r="R102" s="54" t="s">
        <v>10</v>
      </c>
      <c r="T102" s="68"/>
      <c r="U102" s="68"/>
      <c r="V102" s="68"/>
      <c r="W102" s="47"/>
      <c r="X102" s="54" t="s">
        <v>13</v>
      </c>
      <c r="Y102" s="68"/>
      <c r="Z102" s="68"/>
      <c r="AA102" s="68"/>
      <c r="AB102" s="39"/>
      <c r="AC102" s="47"/>
      <c r="AD102" s="41" t="s">
        <v>218</v>
      </c>
      <c r="AE102" s="39"/>
      <c r="AF102" s="39"/>
      <c r="AG102" s="39"/>
      <c r="AH102" s="39"/>
      <c r="AI102" s="39"/>
      <c r="AJ102" s="39"/>
      <c r="AK102" s="39"/>
      <c r="AL102" s="39"/>
      <c r="AM102" s="46"/>
    </row>
    <row r="103" spans="1:39" s="41" customFormat="1" ht="20.100000000000001" customHeight="1" x14ac:dyDescent="0.25">
      <c r="A103" s="44"/>
      <c r="B103" s="261"/>
      <c r="C103" s="261"/>
      <c r="D103" s="261"/>
      <c r="E103" s="261"/>
      <c r="F103" s="261"/>
      <c r="G103" s="261"/>
      <c r="H103" s="261"/>
      <c r="I103" s="261"/>
      <c r="J103" s="261"/>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46"/>
    </row>
    <row r="104" spans="1:39" s="41" customFormat="1" ht="20.100000000000001" customHeight="1" x14ac:dyDescent="0.25">
      <c r="A104" s="44"/>
      <c r="B104" s="261"/>
      <c r="C104" s="261"/>
      <c r="D104" s="261"/>
      <c r="E104" s="261"/>
      <c r="F104" s="261"/>
      <c r="G104" s="261"/>
      <c r="H104" s="261"/>
      <c r="I104" s="261"/>
      <c r="J104" s="261"/>
      <c r="K104" s="39"/>
      <c r="L104" s="47"/>
      <c r="M104" s="54" t="s">
        <v>219</v>
      </c>
      <c r="R104" s="54"/>
      <c r="T104" s="68"/>
      <c r="U104" s="68"/>
      <c r="V104" s="68"/>
      <c r="W104" s="47"/>
      <c r="X104" s="54" t="s">
        <v>220</v>
      </c>
      <c r="Y104" s="68"/>
      <c r="Z104" s="68"/>
      <c r="AA104" s="68"/>
      <c r="AB104" s="39"/>
      <c r="AC104" s="47"/>
      <c r="AD104" s="54" t="s">
        <v>221</v>
      </c>
      <c r="AE104" s="39"/>
      <c r="AF104" s="39"/>
      <c r="AG104" s="39"/>
      <c r="AH104" s="39"/>
      <c r="AI104" s="39"/>
      <c r="AJ104" s="39"/>
      <c r="AK104" s="39"/>
      <c r="AL104" s="39"/>
      <c r="AM104" s="46"/>
    </row>
    <row r="105" spans="1:39" s="41" customFormat="1" ht="20.100000000000001" customHeight="1" x14ac:dyDescent="0.25">
      <c r="A105" s="44"/>
      <c r="B105" s="261"/>
      <c r="C105" s="261"/>
      <c r="D105" s="261"/>
      <c r="E105" s="261"/>
      <c r="F105" s="261"/>
      <c r="G105" s="261"/>
      <c r="H105" s="261"/>
      <c r="I105" s="261"/>
      <c r="J105" s="261"/>
      <c r="K105" s="39"/>
      <c r="M105" s="54"/>
      <c r="R105" s="54"/>
      <c r="T105" s="68"/>
      <c r="U105" s="68"/>
      <c r="V105" s="68"/>
      <c r="X105" s="54"/>
      <c r="Y105" s="68"/>
      <c r="Z105" s="68"/>
      <c r="AA105" s="68"/>
      <c r="AB105" s="39"/>
      <c r="AD105" s="39"/>
      <c r="AE105" s="39"/>
      <c r="AF105" s="39"/>
      <c r="AG105" s="39"/>
      <c r="AH105" s="39"/>
      <c r="AI105" s="39"/>
      <c r="AJ105" s="39"/>
      <c r="AK105" s="39"/>
      <c r="AL105" s="39"/>
      <c r="AM105" s="46"/>
    </row>
    <row r="106" spans="1:39" s="41" customFormat="1" ht="20.100000000000001" customHeight="1" x14ac:dyDescent="0.25">
      <c r="A106" s="44"/>
      <c r="B106" s="261"/>
      <c r="C106" s="261"/>
      <c r="D106" s="261"/>
      <c r="E106" s="261"/>
      <c r="F106" s="261"/>
      <c r="G106" s="261"/>
      <c r="H106" s="261"/>
      <c r="I106" s="261"/>
      <c r="J106" s="261"/>
      <c r="K106" s="39"/>
      <c r="L106" s="47"/>
      <c r="M106" s="54" t="s">
        <v>222</v>
      </c>
      <c r="P106" s="39"/>
      <c r="R106" s="54"/>
      <c r="S106" s="39"/>
      <c r="T106" s="39"/>
      <c r="U106" s="39"/>
      <c r="V106" s="39"/>
      <c r="X106" s="54"/>
      <c r="Y106" s="39"/>
      <c r="Z106" s="39"/>
      <c r="AA106" s="39"/>
      <c r="AB106" s="39"/>
      <c r="AD106" s="54"/>
      <c r="AE106" s="39"/>
      <c r="AF106" s="39"/>
      <c r="AG106" s="39"/>
      <c r="AH106" s="39"/>
      <c r="AI106" s="39"/>
      <c r="AJ106" s="39"/>
      <c r="AK106" s="39"/>
      <c r="AL106" s="39"/>
      <c r="AM106" s="46"/>
    </row>
    <row r="107" spans="1:39" s="41" customFormat="1" ht="20.100000000000001" customHeight="1" thickBot="1" x14ac:dyDescent="0.3">
      <c r="A107" s="48"/>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50"/>
    </row>
    <row r="108" spans="1:39" s="41" customFormat="1" ht="20.100000000000001" customHeight="1" x14ac:dyDescent="0.25">
      <c r="A108" s="224" t="s">
        <v>246</v>
      </c>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6"/>
    </row>
    <row r="109" spans="1:39" s="41" customFormat="1" ht="20.100000000000001" customHeight="1" x14ac:dyDescent="0.25">
      <c r="A109" s="44"/>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46"/>
    </row>
    <row r="110" spans="1:39" s="41" customFormat="1" ht="20.100000000000001" customHeight="1" x14ac:dyDescent="0.25">
      <c r="A110" s="44"/>
      <c r="B110" s="39"/>
      <c r="C110" s="64"/>
      <c r="D110" s="69" t="s">
        <v>223</v>
      </c>
      <c r="E110" s="52"/>
      <c r="F110" s="52"/>
      <c r="G110" s="52"/>
      <c r="H110" s="64"/>
      <c r="I110" s="54" t="s">
        <v>224</v>
      </c>
      <c r="J110" s="52"/>
      <c r="K110" s="52"/>
      <c r="L110" s="52"/>
      <c r="M110" s="52"/>
      <c r="N110" s="52"/>
      <c r="O110" s="52"/>
      <c r="P110" s="70"/>
      <c r="Q110" s="54" t="s">
        <v>225</v>
      </c>
      <c r="R110" s="52"/>
      <c r="S110" s="54"/>
      <c r="T110" s="54"/>
      <c r="U110" s="54"/>
      <c r="V110" s="54"/>
      <c r="W110" s="39"/>
      <c r="X110" s="39"/>
      <c r="Y110" s="39"/>
      <c r="Z110" s="39"/>
      <c r="AA110" s="39"/>
      <c r="AB110" s="39"/>
      <c r="AC110" s="39"/>
      <c r="AD110" s="39"/>
      <c r="AE110" s="39"/>
      <c r="AF110" s="39"/>
      <c r="AG110" s="39"/>
      <c r="AH110" s="39"/>
      <c r="AI110" s="39"/>
      <c r="AJ110" s="39"/>
      <c r="AK110" s="39"/>
      <c r="AL110" s="39"/>
      <c r="AM110" s="46"/>
    </row>
    <row r="111" spans="1:39" s="41" customFormat="1" ht="20.100000000000001" customHeight="1" x14ac:dyDescent="0.25">
      <c r="A111" s="44"/>
      <c r="B111" s="39"/>
      <c r="C111" s="68"/>
      <c r="D111" s="52"/>
      <c r="E111" s="52"/>
      <c r="F111" s="52"/>
      <c r="G111" s="52"/>
      <c r="H111" s="52"/>
      <c r="I111" s="52"/>
      <c r="J111" s="52"/>
      <c r="K111" s="52"/>
      <c r="L111" s="52"/>
      <c r="M111" s="52"/>
      <c r="N111" s="52"/>
      <c r="O111" s="52"/>
      <c r="P111" s="52"/>
      <c r="Q111" s="52"/>
      <c r="R111" s="52"/>
      <c r="S111" s="54"/>
      <c r="T111" s="54"/>
      <c r="U111" s="54"/>
      <c r="V111" s="54"/>
      <c r="W111" s="39"/>
      <c r="X111" s="39"/>
      <c r="Y111" s="39"/>
      <c r="Z111" s="39"/>
      <c r="AA111" s="39"/>
      <c r="AB111" s="39"/>
      <c r="AC111" s="39"/>
      <c r="AD111" s="39"/>
      <c r="AE111" s="39"/>
      <c r="AF111" s="39"/>
      <c r="AG111" s="39"/>
      <c r="AH111" s="39"/>
      <c r="AI111" s="39"/>
      <c r="AJ111" s="39"/>
      <c r="AK111" s="39"/>
      <c r="AL111" s="39"/>
      <c r="AM111" s="46"/>
    </row>
    <row r="112" spans="1:39" s="41" customFormat="1" ht="20.100000000000001" customHeight="1" x14ac:dyDescent="0.25">
      <c r="A112" s="44"/>
      <c r="B112" s="39"/>
      <c r="C112" s="47"/>
      <c r="D112" s="54" t="s">
        <v>226</v>
      </c>
      <c r="I112" s="54"/>
      <c r="J112" s="54"/>
      <c r="K112" s="54"/>
      <c r="L112" s="54"/>
      <c r="P112" s="47"/>
      <c r="Q112" s="54" t="s">
        <v>2</v>
      </c>
      <c r="R112" s="54"/>
      <c r="T112" s="54"/>
      <c r="U112" s="39"/>
      <c r="V112" s="39"/>
      <c r="W112" s="39"/>
      <c r="X112" s="39"/>
      <c r="Y112" s="39"/>
      <c r="Z112" s="39"/>
      <c r="AA112" s="39"/>
      <c r="AB112" s="39"/>
      <c r="AC112" s="39"/>
      <c r="AD112" s="39"/>
      <c r="AE112" s="39"/>
      <c r="AF112" s="39"/>
      <c r="AG112" s="39"/>
      <c r="AH112" s="39"/>
      <c r="AI112" s="39"/>
      <c r="AJ112" s="39"/>
      <c r="AK112" s="39"/>
      <c r="AL112" s="39"/>
      <c r="AM112" s="46"/>
    </row>
    <row r="113" spans="1:39" s="41" customFormat="1" ht="20.100000000000001" customHeight="1" x14ac:dyDescent="0.25">
      <c r="A113" s="44"/>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46"/>
    </row>
    <row r="114" spans="1:39" s="41" customFormat="1" ht="20.100000000000001" customHeight="1" x14ac:dyDescent="0.25">
      <c r="A114" s="44"/>
      <c r="B114" s="39"/>
      <c r="C114" s="47"/>
      <c r="D114" s="54" t="s">
        <v>227</v>
      </c>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46"/>
    </row>
    <row r="115" spans="1:39" s="41" customFormat="1" ht="20.100000000000001" customHeight="1" thickBot="1" x14ac:dyDescent="0.3">
      <c r="A115" s="48"/>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50"/>
    </row>
    <row r="116" spans="1:39" s="41" customFormat="1" ht="20.100000000000001" customHeight="1" x14ac:dyDescent="0.25">
      <c r="A116" s="224" t="s">
        <v>258</v>
      </c>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6"/>
    </row>
    <row r="117" spans="1:39" s="41" customFormat="1" ht="20.100000000000001" customHeight="1" x14ac:dyDescent="0.25">
      <c r="A117" s="44"/>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46"/>
    </row>
    <row r="118" spans="1:39" s="41" customFormat="1" ht="20.100000000000001" customHeight="1" x14ac:dyDescent="0.25">
      <c r="A118" s="44"/>
      <c r="B118" s="39"/>
      <c r="C118" s="64"/>
      <c r="D118" s="69" t="s">
        <v>223</v>
      </c>
      <c r="E118" s="52"/>
      <c r="F118" s="52"/>
      <c r="G118" s="52"/>
      <c r="H118" s="64"/>
      <c r="I118" s="54" t="s">
        <v>228</v>
      </c>
      <c r="J118" s="52"/>
      <c r="K118" s="52"/>
      <c r="L118" s="52"/>
      <c r="M118" s="52"/>
      <c r="N118" s="52"/>
      <c r="O118" s="52"/>
      <c r="P118" s="70"/>
      <c r="Q118" s="54" t="s">
        <v>229</v>
      </c>
      <c r="R118" s="52"/>
      <c r="S118" s="54"/>
      <c r="T118" s="54"/>
      <c r="U118" s="54"/>
      <c r="V118" s="54"/>
      <c r="W118" s="47"/>
      <c r="X118" s="54" t="s">
        <v>230</v>
      </c>
      <c r="Y118" s="39"/>
      <c r="Z118" s="39"/>
      <c r="AA118" s="39"/>
      <c r="AB118" s="39"/>
      <c r="AC118" s="47"/>
      <c r="AD118" s="54" t="s">
        <v>231</v>
      </c>
      <c r="AE118" s="39"/>
      <c r="AF118" s="39"/>
      <c r="AG118" s="39"/>
      <c r="AH118" s="39"/>
      <c r="AI118" s="39"/>
      <c r="AJ118" s="39"/>
      <c r="AK118" s="39"/>
      <c r="AL118" s="39"/>
      <c r="AM118" s="46"/>
    </row>
    <row r="119" spans="1:39" s="41" customFormat="1" ht="20.100000000000001" customHeight="1" x14ac:dyDescent="0.25">
      <c r="A119" s="44"/>
      <c r="B119" s="39"/>
      <c r="C119" s="68"/>
      <c r="D119" s="52"/>
      <c r="E119" s="52"/>
      <c r="F119" s="52"/>
      <c r="G119" s="52"/>
      <c r="H119" s="52"/>
      <c r="I119" s="52"/>
      <c r="J119" s="52"/>
      <c r="K119" s="52"/>
      <c r="L119" s="52"/>
      <c r="M119" s="52"/>
      <c r="N119" s="52"/>
      <c r="O119" s="52"/>
      <c r="P119" s="52"/>
      <c r="Q119" s="52"/>
      <c r="R119" s="52"/>
      <c r="S119" s="54"/>
      <c r="T119" s="54"/>
      <c r="U119" s="54"/>
      <c r="V119" s="54"/>
      <c r="W119" s="39"/>
      <c r="X119" s="39"/>
      <c r="Y119" s="39"/>
      <c r="Z119" s="39"/>
      <c r="AA119" s="39"/>
      <c r="AB119" s="39"/>
      <c r="AC119" s="39"/>
      <c r="AD119" s="39"/>
      <c r="AE119" s="39"/>
      <c r="AF119" s="39"/>
      <c r="AG119" s="39"/>
      <c r="AH119" s="39"/>
      <c r="AI119" s="39"/>
      <c r="AJ119" s="39"/>
      <c r="AK119" s="39"/>
      <c r="AL119" s="39"/>
      <c r="AM119" s="46"/>
    </row>
    <row r="120" spans="1:39" s="41" customFormat="1" ht="20.100000000000001" customHeight="1" x14ac:dyDescent="0.25">
      <c r="A120" s="44"/>
      <c r="B120" s="39"/>
      <c r="C120" s="47"/>
      <c r="D120" s="54" t="s">
        <v>232</v>
      </c>
      <c r="H120" s="47"/>
      <c r="I120" s="54" t="s">
        <v>227</v>
      </c>
      <c r="J120" s="54"/>
      <c r="K120" s="54"/>
      <c r="L120" s="54"/>
      <c r="P120" s="39"/>
      <c r="Q120" s="39"/>
      <c r="R120" s="39"/>
      <c r="T120" s="54"/>
      <c r="U120" s="39"/>
      <c r="V120" s="39"/>
      <c r="W120" s="39"/>
      <c r="X120" s="39"/>
      <c r="Y120" s="39"/>
      <c r="Z120" s="39"/>
      <c r="AA120" s="39"/>
      <c r="AB120" s="39"/>
      <c r="AC120" s="39"/>
      <c r="AD120" s="39"/>
      <c r="AE120" s="39"/>
      <c r="AF120" s="39"/>
      <c r="AG120" s="39"/>
      <c r="AH120" s="39"/>
      <c r="AI120" s="39"/>
      <c r="AJ120" s="39"/>
      <c r="AK120" s="39"/>
      <c r="AL120" s="39"/>
      <c r="AM120" s="46"/>
    </row>
    <row r="121" spans="1:39" s="41" customFormat="1" ht="20.100000000000001" customHeight="1" thickBot="1" x14ac:dyDescent="0.3">
      <c r="A121" s="48"/>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50"/>
    </row>
    <row r="122" spans="1:39" s="41" customFormat="1" ht="20.100000000000001" customHeight="1" x14ac:dyDescent="0.25">
      <c r="A122" s="224" t="s">
        <v>259</v>
      </c>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6"/>
    </row>
    <row r="123" spans="1:39" s="41" customFormat="1" ht="20.100000000000001" customHeight="1" x14ac:dyDescent="0.25">
      <c r="A123" s="44"/>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46"/>
    </row>
    <row r="124" spans="1:39" s="41" customFormat="1" ht="20.100000000000001" customHeight="1" x14ac:dyDescent="0.25">
      <c r="A124" s="44"/>
      <c r="B124" s="177" t="s">
        <v>233</v>
      </c>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39"/>
      <c r="AG124" s="64"/>
      <c r="AH124" s="54" t="s">
        <v>234</v>
      </c>
      <c r="AI124" s="39"/>
      <c r="AJ124" s="64"/>
      <c r="AK124" s="54" t="s">
        <v>235</v>
      </c>
      <c r="AL124" s="39"/>
      <c r="AM124" s="46"/>
    </row>
    <row r="125" spans="1:39" s="41" customFormat="1" ht="20.100000000000001" customHeight="1" x14ac:dyDescent="0.25">
      <c r="A125" s="44"/>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39"/>
      <c r="AD125" s="39"/>
      <c r="AE125" s="39"/>
      <c r="AF125" s="39"/>
      <c r="AG125" s="68"/>
      <c r="AH125" s="68"/>
      <c r="AI125" s="39"/>
      <c r="AJ125" s="68"/>
      <c r="AK125" s="68"/>
      <c r="AL125" s="39"/>
      <c r="AM125" s="46"/>
    </row>
    <row r="126" spans="1:39" s="39" customFormat="1" ht="20.100000000000001" customHeight="1" x14ac:dyDescent="0.25">
      <c r="A126" s="44"/>
      <c r="B126" s="227" t="s">
        <v>236</v>
      </c>
      <c r="C126" s="227"/>
      <c r="D126" s="227"/>
      <c r="E126" s="227"/>
      <c r="F126" s="227"/>
      <c r="G126" s="227"/>
      <c r="H126" s="227"/>
      <c r="I126" s="227"/>
      <c r="J126" s="227"/>
      <c r="K126" s="227"/>
      <c r="L126" s="227"/>
      <c r="M126" s="227"/>
      <c r="N126" s="227"/>
      <c r="O126" s="227"/>
      <c r="P126" s="227"/>
      <c r="Q126" s="227"/>
      <c r="R126" s="227"/>
      <c r="S126" s="227"/>
      <c r="T126" s="227"/>
      <c r="U126" s="227"/>
      <c r="V126" s="227"/>
      <c r="W126" s="227"/>
      <c r="X126" s="227"/>
      <c r="Y126" s="227"/>
      <c r="Z126" s="227"/>
      <c r="AA126" s="227"/>
      <c r="AB126" s="227"/>
      <c r="AG126" s="64"/>
      <c r="AH126" s="54" t="s">
        <v>234</v>
      </c>
      <c r="AJ126" s="64"/>
      <c r="AK126" s="54" t="s">
        <v>235</v>
      </c>
      <c r="AM126" s="46"/>
    </row>
    <row r="127" spans="1:39" s="39" customFormat="1" ht="20.100000000000001" customHeight="1" x14ac:dyDescent="0.25">
      <c r="A127" s="44"/>
      <c r="B127" s="227"/>
      <c r="C127" s="227"/>
      <c r="D127" s="227"/>
      <c r="E127" s="227"/>
      <c r="F127" s="54"/>
      <c r="G127" s="68"/>
      <c r="H127" s="68"/>
      <c r="I127" s="68"/>
      <c r="J127" s="68"/>
      <c r="K127" s="68"/>
      <c r="L127" s="68"/>
      <c r="M127" s="68"/>
      <c r="N127" s="68"/>
      <c r="O127" s="68"/>
      <c r="P127" s="68"/>
      <c r="Q127" s="68"/>
      <c r="R127" s="68"/>
      <c r="S127" s="68"/>
      <c r="T127" s="68"/>
      <c r="U127" s="68"/>
      <c r="V127" s="68"/>
      <c r="W127" s="68"/>
      <c r="X127" s="68"/>
      <c r="Y127" s="68"/>
      <c r="Z127" s="68"/>
      <c r="AA127" s="68"/>
      <c r="AB127" s="68"/>
      <c r="AG127" s="68"/>
      <c r="AH127" s="68"/>
      <c r="AJ127" s="68"/>
      <c r="AK127" s="68"/>
      <c r="AM127" s="46"/>
    </row>
    <row r="128" spans="1:39" s="39" customFormat="1" ht="20.100000000000001" customHeight="1" x14ac:dyDescent="0.25">
      <c r="A128" s="44"/>
      <c r="B128" s="227" t="s">
        <v>237</v>
      </c>
      <c r="C128" s="227"/>
      <c r="D128" s="227"/>
      <c r="E128" s="227"/>
      <c r="F128" s="227"/>
      <c r="G128" s="227"/>
      <c r="H128" s="227"/>
      <c r="I128" s="227"/>
      <c r="J128" s="227"/>
      <c r="K128" s="227"/>
      <c r="L128" s="227"/>
      <c r="M128" s="227"/>
      <c r="N128" s="227"/>
      <c r="O128" s="227"/>
      <c r="P128" s="227"/>
      <c r="Q128" s="227"/>
      <c r="R128" s="227"/>
      <c r="S128" s="227"/>
      <c r="T128" s="227"/>
      <c r="U128" s="227"/>
      <c r="V128" s="227"/>
      <c r="W128" s="227"/>
      <c r="X128" s="227"/>
      <c r="Y128" s="227"/>
      <c r="Z128" s="227"/>
      <c r="AA128" s="227"/>
      <c r="AB128" s="227"/>
      <c r="AG128" s="64"/>
      <c r="AH128" s="54" t="s">
        <v>234</v>
      </c>
      <c r="AJ128" s="64"/>
      <c r="AK128" s="54" t="s">
        <v>235</v>
      </c>
      <c r="AM128" s="46"/>
    </row>
    <row r="129" spans="1:39" s="39" customFormat="1" ht="20.100000000000001" customHeight="1" x14ac:dyDescent="0.25">
      <c r="A129" s="44"/>
      <c r="B129" s="227"/>
      <c r="C129" s="227"/>
      <c r="D129" s="227"/>
      <c r="E129" s="227"/>
      <c r="F129" s="54"/>
      <c r="G129" s="68"/>
      <c r="H129" s="68"/>
      <c r="I129" s="68"/>
      <c r="J129" s="68"/>
      <c r="K129" s="68"/>
      <c r="L129" s="68"/>
      <c r="M129" s="68"/>
      <c r="N129" s="68"/>
      <c r="O129" s="68"/>
      <c r="P129" s="68"/>
      <c r="Q129" s="68"/>
      <c r="R129" s="68"/>
      <c r="S129" s="68"/>
      <c r="T129" s="68"/>
      <c r="U129" s="68"/>
      <c r="V129" s="68"/>
      <c r="W129" s="68"/>
      <c r="X129" s="68"/>
      <c r="Y129" s="68"/>
      <c r="Z129" s="68"/>
      <c r="AA129" s="68"/>
      <c r="AB129" s="68"/>
      <c r="AG129" s="68"/>
      <c r="AH129" s="68"/>
      <c r="AJ129" s="68"/>
      <c r="AK129" s="68"/>
      <c r="AM129" s="46"/>
    </row>
    <row r="130" spans="1:39" s="39" customFormat="1" ht="20.100000000000001" customHeight="1" x14ac:dyDescent="0.25">
      <c r="A130" s="44"/>
      <c r="B130" s="227" t="s">
        <v>238</v>
      </c>
      <c r="C130" s="227"/>
      <c r="D130" s="227"/>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G130" s="64"/>
      <c r="AH130" s="54" t="s">
        <v>234</v>
      </c>
      <c r="AJ130" s="64"/>
      <c r="AK130" s="54" t="s">
        <v>235</v>
      </c>
      <c r="AM130" s="46"/>
    </row>
    <row r="131" spans="1:39" s="39" customFormat="1" ht="20.100000000000001" customHeight="1" x14ac:dyDescent="0.25">
      <c r="A131" s="44"/>
      <c r="B131" s="227"/>
      <c r="C131" s="227"/>
      <c r="D131" s="227"/>
      <c r="E131" s="227"/>
      <c r="F131" s="54"/>
      <c r="G131" s="68"/>
      <c r="H131" s="68"/>
      <c r="I131" s="68"/>
      <c r="J131" s="68"/>
      <c r="K131" s="68"/>
      <c r="L131" s="68"/>
      <c r="M131" s="68"/>
      <c r="N131" s="68"/>
      <c r="O131" s="68"/>
      <c r="P131" s="68"/>
      <c r="Q131" s="68"/>
      <c r="R131" s="68"/>
      <c r="S131" s="68"/>
      <c r="T131" s="68"/>
      <c r="U131" s="68"/>
      <c r="V131" s="68"/>
      <c r="W131" s="68"/>
      <c r="X131" s="68"/>
      <c r="Y131" s="68"/>
      <c r="Z131" s="68"/>
      <c r="AA131" s="68"/>
      <c r="AB131" s="68"/>
      <c r="AG131" s="68"/>
      <c r="AH131" s="68"/>
      <c r="AJ131" s="68"/>
      <c r="AK131" s="68"/>
      <c r="AM131" s="46"/>
    </row>
    <row r="132" spans="1:39" s="39" customFormat="1" ht="20.100000000000001" customHeight="1" x14ac:dyDescent="0.25">
      <c r="A132" s="44"/>
      <c r="B132" s="177" t="s">
        <v>239</v>
      </c>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G132" s="64"/>
      <c r="AH132" s="54" t="s">
        <v>234</v>
      </c>
      <c r="AJ132" s="64"/>
      <c r="AK132" s="54" t="s">
        <v>235</v>
      </c>
      <c r="AM132" s="46"/>
    </row>
    <row r="133" spans="1:39" s="39" customFormat="1" ht="20.100000000000001" customHeight="1" x14ac:dyDescent="0.25">
      <c r="A133" s="44"/>
      <c r="AM133" s="46"/>
    </row>
    <row r="134" spans="1:39" s="39" customFormat="1" ht="20.100000000000001" customHeight="1" x14ac:dyDescent="0.25">
      <c r="A134" s="44"/>
      <c r="B134" s="177" t="s">
        <v>240</v>
      </c>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c r="AA134" s="177"/>
      <c r="AB134" s="177"/>
      <c r="AC134" s="177"/>
      <c r="AD134" s="177"/>
      <c r="AE134" s="177"/>
      <c r="AM134" s="46"/>
    </row>
    <row r="135" spans="1:39" s="39" customFormat="1" ht="20.100000000000001" customHeight="1" x14ac:dyDescent="0.25">
      <c r="A135" s="44"/>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M135" s="46"/>
    </row>
    <row r="136" spans="1:39" s="39" customFormat="1" ht="20.100000000000001" customHeight="1" x14ac:dyDescent="0.25">
      <c r="A136" s="44"/>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F136" s="223"/>
      <c r="AG136" s="223"/>
      <c r="AH136" s="223"/>
      <c r="AI136" s="223"/>
      <c r="AJ136" s="223"/>
      <c r="AK136" s="223"/>
      <c r="AM136" s="46"/>
    </row>
    <row r="137" spans="1:39" s="41" customFormat="1" ht="20.100000000000001" customHeight="1" x14ac:dyDescent="0.25">
      <c r="A137" s="44"/>
      <c r="B137" s="240"/>
      <c r="C137" s="240"/>
      <c r="D137" s="240"/>
      <c r="E137" s="240"/>
      <c r="F137" s="240"/>
      <c r="G137" s="240"/>
      <c r="H137" s="240"/>
      <c r="I137" s="240"/>
      <c r="J137" s="240"/>
      <c r="K137" s="240"/>
      <c r="L137" s="240"/>
      <c r="M137" s="240"/>
      <c r="N137" s="240"/>
      <c r="O137" s="240"/>
      <c r="P137" s="240"/>
      <c r="Q137" s="240"/>
      <c r="R137" s="240"/>
      <c r="S137" s="240"/>
      <c r="T137" s="240"/>
      <c r="U137" s="240"/>
      <c r="V137" s="240"/>
      <c r="W137" s="240"/>
      <c r="X137" s="240"/>
      <c r="Y137" s="240"/>
      <c r="Z137" s="240"/>
      <c r="AA137" s="240"/>
      <c r="AB137" s="240"/>
      <c r="AC137" s="240"/>
      <c r="AD137" s="240"/>
      <c r="AE137" s="240"/>
      <c r="AF137" s="240"/>
      <c r="AG137" s="240"/>
      <c r="AH137" s="240"/>
      <c r="AI137" s="240"/>
      <c r="AJ137" s="240"/>
      <c r="AK137" s="240"/>
      <c r="AL137" s="39"/>
      <c r="AM137" s="46"/>
    </row>
    <row r="138" spans="1:39" s="41" customFormat="1" ht="20.100000000000001" customHeight="1" thickBot="1" x14ac:dyDescent="0.3">
      <c r="A138" s="48"/>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50"/>
    </row>
    <row r="139" spans="1:39" s="41" customFormat="1" ht="20.100000000000001" customHeight="1" thickBot="1"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row>
    <row r="140" spans="1:39" s="41" customFormat="1" ht="20.100000000000001" customHeight="1" thickBot="1" x14ac:dyDescent="0.3">
      <c r="A140" s="228" t="s">
        <v>241</v>
      </c>
      <c r="B140" s="229"/>
      <c r="C140" s="229"/>
      <c r="D140" s="229"/>
      <c r="E140" s="229"/>
      <c r="F140" s="229"/>
      <c r="G140" s="229"/>
      <c r="H140" s="229"/>
      <c r="I140" s="229"/>
      <c r="J140" s="229"/>
      <c r="K140" s="230"/>
      <c r="L140" s="231"/>
      <c r="M140" s="232"/>
      <c r="N140" s="232"/>
      <c r="O140" s="232"/>
      <c r="P140" s="232"/>
      <c r="Q140" s="232"/>
      <c r="R140" s="232"/>
      <c r="S140" s="232"/>
      <c r="T140" s="232"/>
      <c r="U140" s="232"/>
      <c r="V140" s="232"/>
      <c r="W140" s="232"/>
      <c r="X140" s="232"/>
      <c r="Y140" s="232"/>
      <c r="Z140" s="232"/>
      <c r="AA140" s="232"/>
      <c r="AB140" s="232"/>
      <c r="AC140" s="232"/>
      <c r="AD140" s="232"/>
      <c r="AE140" s="232"/>
      <c r="AF140" s="232"/>
      <c r="AG140" s="232"/>
      <c r="AH140" s="232"/>
      <c r="AI140" s="232"/>
      <c r="AJ140" s="232"/>
      <c r="AK140" s="232"/>
      <c r="AL140" s="232"/>
      <c r="AM140" s="233"/>
    </row>
    <row r="141" spans="1:39" s="41" customFormat="1" ht="20.100000000000001" customHeight="1" thickBot="1"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row>
    <row r="142" spans="1:39" s="41" customFormat="1" ht="20.100000000000001" customHeight="1" thickBot="1" x14ac:dyDescent="0.3">
      <c r="A142" s="234" t="s">
        <v>260</v>
      </c>
      <c r="B142" s="235"/>
      <c r="C142" s="235"/>
      <c r="D142" s="235"/>
      <c r="E142" s="235"/>
      <c r="F142" s="235"/>
      <c r="G142" s="235"/>
      <c r="H142" s="235"/>
      <c r="I142" s="235"/>
      <c r="J142" s="235"/>
      <c r="K142" s="235"/>
      <c r="L142" s="235"/>
      <c r="M142" s="235"/>
      <c r="N142" s="235"/>
      <c r="O142" s="235"/>
      <c r="P142" s="235"/>
      <c r="Q142" s="236"/>
      <c r="R142" s="237" t="s">
        <v>261</v>
      </c>
      <c r="S142" s="238"/>
      <c r="T142" s="238"/>
      <c r="U142" s="238"/>
      <c r="V142" s="238"/>
      <c r="W142" s="238"/>
      <c r="X142" s="238"/>
      <c r="Y142" s="238"/>
      <c r="Z142" s="238"/>
      <c r="AA142" s="238"/>
      <c r="AB142" s="238"/>
      <c r="AC142" s="238"/>
      <c r="AD142" s="238"/>
      <c r="AE142" s="238"/>
      <c r="AF142" s="238"/>
      <c r="AG142" s="238"/>
      <c r="AH142" s="238"/>
      <c r="AI142" s="238"/>
      <c r="AJ142" s="238"/>
      <c r="AK142" s="238"/>
      <c r="AL142" s="238"/>
      <c r="AM142" s="239"/>
    </row>
    <row r="144" spans="1:39" ht="20.100000000000001" customHeight="1" x14ac:dyDescent="0.25">
      <c r="A144" s="223" t="s">
        <v>281</v>
      </c>
      <c r="B144" s="223"/>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c r="AM144" s="223"/>
    </row>
  </sheetData>
  <mergeCells count="89">
    <mergeCell ref="A95:AM95"/>
    <mergeCell ref="B97:J97"/>
    <mergeCell ref="B99:J106"/>
    <mergeCell ref="A108:AM108"/>
    <mergeCell ref="A116:AM116"/>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B77:J77"/>
    <mergeCell ref="B69:J69"/>
    <mergeCell ref="A65:AM65"/>
    <mergeCell ref="B67:J67"/>
    <mergeCell ref="A73:AM73"/>
    <mergeCell ref="B75:J75"/>
    <mergeCell ref="B63:J63"/>
    <mergeCell ref="B51:J51"/>
    <mergeCell ref="B53:J53"/>
    <mergeCell ref="K51:O51"/>
    <mergeCell ref="Q51:W51"/>
    <mergeCell ref="B55:J55"/>
    <mergeCell ref="B57:J57"/>
    <mergeCell ref="B59:J59"/>
    <mergeCell ref="B35:H35"/>
    <mergeCell ref="A37:AM37"/>
    <mergeCell ref="A43:AM43"/>
    <mergeCell ref="A49:AM49"/>
    <mergeCell ref="B61:J61"/>
    <mergeCell ref="X51:AA51"/>
    <mergeCell ref="AC51:AI51"/>
    <mergeCell ref="AJ51:AL51"/>
    <mergeCell ref="B27:N27"/>
    <mergeCell ref="V27:AL27"/>
    <mergeCell ref="B22:K22"/>
    <mergeCell ref="B23:K23"/>
    <mergeCell ref="L22:AL22"/>
    <mergeCell ref="L23:AL23"/>
    <mergeCell ref="A25:AM25"/>
    <mergeCell ref="L11:AL11"/>
    <mergeCell ref="B12:K12"/>
    <mergeCell ref="L12:AL12"/>
    <mergeCell ref="B21:K21"/>
    <mergeCell ref="L21:AL21"/>
    <mergeCell ref="B15:K15"/>
    <mergeCell ref="L15:AL15"/>
    <mergeCell ref="B16:K16"/>
    <mergeCell ref="L16:AL16"/>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TERRENO E BENFEITORIAS</vt:lpstr>
      <vt:lpstr>VANTAGEM DA COISA FEITA</vt:lpstr>
      <vt:lpstr>DEPRECIAÇÃO</vt:lpstr>
      <vt:lpstr>LAUDO DE VISTORIA</vt:lpstr>
      <vt:lpstr>DEPRECIAÇÃO!Area_de_impressao</vt:lpstr>
      <vt:lpstr>'LAUDO DE VISTORIA'!Area_de_impressao</vt:lpstr>
      <vt:lpstr>'TERRENO E BENFEITORIAS'!Area_de_impressao</vt:lpstr>
      <vt:lpstr>'VANTAGEM DA COISA FEITA'!Area_de_impressao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2024-06-30T21:48:58Z</cp:lastPrinted>
  <dcterms:created xsi:type="dcterms:W3CDTF">2024-06-02T16:00:59Z</dcterms:created>
  <dcterms:modified xsi:type="dcterms:W3CDTF">2024-10-28T00:45:08Z</dcterms:modified>
</cp:coreProperties>
</file>