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JAF\Downloads\"/>
    </mc:Choice>
  </mc:AlternateContent>
  <xr:revisionPtr revIDLastSave="0" documentId="13_ncr:1_{BF7A7E30-4E19-442A-8468-A560D66BB7AC}" xr6:coauthVersionLast="47" xr6:coauthVersionMax="47" xr10:uidLastSave="{00000000-0000-0000-0000-000000000000}"/>
  <bookViews>
    <workbookView xWindow="-120" yWindow="-120" windowWidth="29040" windowHeight="15720" tabRatio="950" xr2:uid="{6508EFDF-4289-4AD2-884C-3D616334D4BC}"/>
  </bookViews>
  <sheets>
    <sheet name="MÉTODO CAIRES" sheetId="17" r:id="rId1"/>
  </sheets>
  <definedNames>
    <definedName name="_xlnm.Print_Area" localSheetId="0">'MÉTODO CAIRES'!$A$8:$C$135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7" l="1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9" i="17"/>
  <c r="C98" i="17"/>
  <c r="C114" i="17" s="1"/>
  <c r="A28" i="17" l="1"/>
  <c r="A26" i="17"/>
  <c r="B26" i="17"/>
  <c r="A27" i="17"/>
  <c r="B27" i="17"/>
  <c r="B25" i="17"/>
  <c r="A25" i="17"/>
  <c r="A41" i="17"/>
  <c r="B41" i="17"/>
  <c r="A42" i="17"/>
  <c r="B42" i="17"/>
  <c r="A43" i="17"/>
  <c r="B43" i="17"/>
  <c r="B40" i="17"/>
  <c r="A40" i="17"/>
  <c r="C73" i="17" l="1"/>
  <c r="C70" i="17"/>
  <c r="B44" i="17"/>
  <c r="I10" i="17" s="1"/>
  <c r="I25" i="17" l="1"/>
  <c r="I31" i="17"/>
  <c r="I15" i="17"/>
  <c r="I17" i="17"/>
  <c r="I22" i="17"/>
  <c r="I13" i="17"/>
  <c r="I20" i="17"/>
  <c r="I27" i="17"/>
  <c r="I11" i="17"/>
  <c r="I9" i="17"/>
  <c r="I18" i="17"/>
  <c r="I32" i="17"/>
  <c r="I23" i="17"/>
  <c r="I29" i="17"/>
  <c r="I30" i="17"/>
  <c r="I14" i="17"/>
  <c r="I24" i="17"/>
  <c r="I16" i="17"/>
  <c r="I33" i="17"/>
  <c r="I28" i="17"/>
  <c r="I12" i="17"/>
  <c r="I19" i="17"/>
  <c r="I21" i="17"/>
  <c r="I26" i="17"/>
  <c r="C79" i="17"/>
  <c r="B28" i="17"/>
  <c r="J21" i="17" l="1" a="1"/>
  <c r="J21" i="17" s="1"/>
  <c r="J33" i="17" a="1"/>
  <c r="J33" i="17" s="1"/>
  <c r="J20" i="17" a="1"/>
  <c r="J20" i="17" s="1"/>
  <c r="J16" i="17" a="1"/>
  <c r="J16" i="17" s="1"/>
  <c r="J9" i="17" a="1"/>
  <c r="J9" i="17" s="1"/>
  <c r="J31" i="17" a="1"/>
  <c r="J31" i="17" s="1"/>
  <c r="J24" i="17" a="1"/>
  <c r="J24" i="17" s="1"/>
  <c r="J23" i="17" a="1"/>
  <c r="J23" i="17" s="1"/>
  <c r="J11" i="17" a="1"/>
  <c r="J11" i="17" s="1"/>
  <c r="J22" i="17" a="1"/>
  <c r="J22" i="17" s="1"/>
  <c r="J25" i="17" a="1"/>
  <c r="J25" i="17" s="1"/>
  <c r="J30" i="17" a="1"/>
  <c r="J30" i="17" s="1"/>
  <c r="J18" i="17" a="1"/>
  <c r="J18" i="17" s="1"/>
  <c r="J15" i="17" a="1"/>
  <c r="J15" i="17" s="1"/>
  <c r="J19" i="17" a="1"/>
  <c r="J19" i="17" s="1"/>
  <c r="J29" i="17" a="1"/>
  <c r="J29" i="17" s="1"/>
  <c r="J13" i="17" a="1"/>
  <c r="J13" i="17" s="1"/>
  <c r="J12" i="17" a="1"/>
  <c r="J12" i="17" s="1"/>
  <c r="J26" i="17" a="1"/>
  <c r="J26" i="17" s="1"/>
  <c r="J28" i="17" a="1"/>
  <c r="J28" i="17" s="1"/>
  <c r="J14" i="17" a="1"/>
  <c r="J14" i="17" s="1"/>
  <c r="J32" i="17" a="1"/>
  <c r="J32" i="17" s="1"/>
  <c r="J27" i="17" a="1"/>
  <c r="J27" i="17" s="1"/>
  <c r="J17" i="17" a="1"/>
  <c r="J17" i="17" s="1"/>
  <c r="J10" i="17" a="1"/>
  <c r="J10" i="17" s="1"/>
  <c r="C90" i="17"/>
  <c r="C100" i="17" s="1"/>
  <c r="C115" i="17" l="1"/>
  <c r="C117" i="17" l="1"/>
  <c r="C129" i="17" s="1"/>
  <c r="C124" i="17" s="1"/>
  <c r="C125" i="1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<sst xmlns="http://schemas.openxmlformats.org/spreadsheetml/2006/main" count="84" uniqueCount="77">
  <si>
    <t>Normal</t>
  </si>
  <si>
    <t>e</t>
  </si>
  <si>
    <t>Descrição</t>
  </si>
  <si>
    <t>a</t>
  </si>
  <si>
    <t>b</t>
  </si>
  <si>
    <t>c</t>
  </si>
  <si>
    <t>d</t>
  </si>
  <si>
    <t>A</t>
  </si>
  <si>
    <t>B</t>
  </si>
  <si>
    <t>C</t>
  </si>
  <si>
    <t>Cálculo do fator desgaste</t>
  </si>
  <si>
    <t>Cálculo do fator de depreciação</t>
  </si>
  <si>
    <t>Nulo</t>
  </si>
  <si>
    <t>Leve</t>
  </si>
  <si>
    <t>Pesado</t>
  </si>
  <si>
    <t>Extremo</t>
  </si>
  <si>
    <t>Inexistente</t>
  </si>
  <si>
    <t>Deficiente</t>
  </si>
  <si>
    <t>Rigorosa</t>
  </si>
  <si>
    <t>Perfeita</t>
  </si>
  <si>
    <t>Trabalho</t>
  </si>
  <si>
    <t>Práticas de manutenção</t>
  </si>
  <si>
    <t>t</t>
  </si>
  <si>
    <t>T</t>
  </si>
  <si>
    <t>Փ ( μ, τ )</t>
  </si>
  <si>
    <t>μ</t>
  </si>
  <si>
    <t>τ</t>
  </si>
  <si>
    <t>Valor do bem depreciado</t>
  </si>
  <si>
    <t>coeficiente de trabalho</t>
  </si>
  <si>
    <t>coeficiente de manutenção</t>
  </si>
  <si>
    <t>Coeficiente</t>
  </si>
  <si>
    <t>fator de desgaste</t>
  </si>
  <si>
    <t>idade real da máquina</t>
  </si>
  <si>
    <t>vida útil média, para manutenção e trabalho normais</t>
  </si>
  <si>
    <t>Reprodução descontada a depreciação</t>
  </si>
  <si>
    <t>Coeficientes atribuídos ao bem avaliando</t>
  </si>
  <si>
    <t>Onde:</t>
  </si>
  <si>
    <t>Substituindo os valores na equação do fator de desgaste, temos o seguinte resultado:</t>
  </si>
  <si>
    <t>base dos logaritmos naturais</t>
  </si>
  <si>
    <r>
      <t xml:space="preserve">Para uma hipótese em que os valores de </t>
    </r>
    <r>
      <rPr>
        <i/>
        <sz val="11"/>
        <color theme="1"/>
        <rFont val="Arial Nova"/>
        <family val="2"/>
      </rPr>
      <t>t</t>
    </r>
    <r>
      <rPr>
        <sz val="11"/>
        <color theme="1"/>
        <rFont val="Arial Nova"/>
        <family val="2"/>
      </rPr>
      <t xml:space="preserve"> e de </t>
    </r>
    <r>
      <rPr>
        <i/>
        <sz val="11"/>
        <color theme="1"/>
        <rFont val="Arial Nova"/>
        <family val="2"/>
      </rPr>
      <t>T</t>
    </r>
    <r>
      <rPr>
        <sz val="11"/>
        <color theme="1"/>
        <rFont val="Arial Nova"/>
        <family val="2"/>
      </rPr>
      <t xml:space="preserve"> da máquina são:</t>
    </r>
  </si>
  <si>
    <t>O resultado da equação que calcula o fator de depreciação é:</t>
  </si>
  <si>
    <t>Resíduo ( r )</t>
  </si>
  <si>
    <t>r</t>
  </si>
  <si>
    <t>Valor do bem em estado de novo</t>
  </si>
  <si>
    <t>resíduo (parcela não depreciável)</t>
  </si>
  <si>
    <t>Valores tabelados das constantes</t>
  </si>
  <si>
    <t>resíduo ( r )</t>
  </si>
  <si>
    <r>
      <t>f</t>
    </r>
    <r>
      <rPr>
        <vertAlign val="subscript"/>
        <sz val="11"/>
        <color theme="1"/>
        <rFont val="Arial Nova"/>
        <family val="2"/>
      </rPr>
      <t>d</t>
    </r>
    <r>
      <rPr>
        <sz val="11"/>
        <color theme="1"/>
        <rFont val="Arial Nova"/>
        <family val="2"/>
      </rPr>
      <t xml:space="preserve"> ( </t>
    </r>
    <r>
      <rPr>
        <i/>
        <sz val="11"/>
        <color theme="1"/>
        <rFont val="Arial Nova"/>
        <family val="2"/>
      </rPr>
      <t xml:space="preserve">t, μ, τ, T </t>
    </r>
    <r>
      <rPr>
        <sz val="11"/>
        <color theme="1"/>
        <rFont val="Arial Nova"/>
        <family val="2"/>
      </rPr>
      <t>)</t>
    </r>
  </si>
  <si>
    <r>
      <t xml:space="preserve">Փ ( </t>
    </r>
    <r>
      <rPr>
        <i/>
        <sz val="11"/>
        <color theme="1"/>
        <rFont val="Arial Nova"/>
        <family val="2"/>
      </rPr>
      <t xml:space="preserve">μ, τ </t>
    </r>
    <r>
      <rPr>
        <sz val="11"/>
        <color theme="1"/>
        <rFont val="Arial Nova"/>
        <family val="2"/>
      </rPr>
      <t>)</t>
    </r>
  </si>
  <si>
    <r>
      <t>f</t>
    </r>
    <r>
      <rPr>
        <vertAlign val="subscript"/>
        <sz val="11"/>
        <color theme="1"/>
        <rFont val="Arial Nova"/>
        <family val="2"/>
      </rPr>
      <t>dr</t>
    </r>
    <r>
      <rPr>
        <sz val="11"/>
        <color theme="1"/>
        <rFont val="Arial Nova"/>
        <family val="2"/>
      </rPr>
      <t xml:space="preserve"> ( </t>
    </r>
    <r>
      <rPr>
        <i/>
        <sz val="11"/>
        <color theme="1"/>
        <rFont val="Arial Nova"/>
        <family val="2"/>
      </rPr>
      <t xml:space="preserve">t, μ, τ, T </t>
    </r>
    <r>
      <rPr>
        <sz val="11"/>
        <color theme="1"/>
        <rFont val="Arial Nova"/>
        <family val="2"/>
      </rPr>
      <t>)</t>
    </r>
  </si>
  <si>
    <r>
      <t>v</t>
    </r>
    <r>
      <rPr>
        <i/>
        <vertAlign val="subscript"/>
        <sz val="11"/>
        <color theme="1"/>
        <rFont val="Arial Nova"/>
        <family val="2"/>
      </rPr>
      <t>0</t>
    </r>
  </si>
  <si>
    <t>Fator de depreciação ajustado ao resíduo</t>
  </si>
  <si>
    <r>
      <t xml:space="preserve">Manutenção ( </t>
    </r>
    <r>
      <rPr>
        <b/>
        <sz val="11"/>
        <color theme="1"/>
        <rFont val="Arial Nova"/>
        <family val="2"/>
      </rPr>
      <t xml:space="preserve">μ </t>
    </r>
    <r>
      <rPr>
        <b/>
        <sz val="11"/>
        <color theme="1"/>
        <rFont val="Arial"/>
        <family val="2"/>
      </rPr>
      <t>)</t>
    </r>
  </si>
  <si>
    <r>
      <t xml:space="preserve">Trabalho ( </t>
    </r>
    <r>
      <rPr>
        <b/>
        <sz val="11"/>
        <color theme="1"/>
        <rFont val="Arial Nova"/>
        <family val="2"/>
      </rPr>
      <t>τ</t>
    </r>
    <r>
      <rPr>
        <b/>
        <sz val="11"/>
        <color theme="1"/>
        <rFont val="Arial"/>
        <family val="2"/>
      </rPr>
      <t xml:space="preserve"> )</t>
    </r>
  </si>
  <si>
    <t>Fator de desgaste</t>
  </si>
  <si>
    <t>Coeficientes</t>
  </si>
  <si>
    <t>Observçações</t>
  </si>
  <si>
    <r>
      <t xml:space="preserve">Manutenção ( </t>
    </r>
    <r>
      <rPr>
        <b/>
        <sz val="11"/>
        <color rgb="FFFEFEFE"/>
        <rFont val="Calibri"/>
        <family val="2"/>
      </rPr>
      <t>μ</t>
    </r>
    <r>
      <rPr>
        <b/>
        <sz val="11"/>
        <color rgb="FFFEFEFE"/>
        <rFont val="Arial Nova"/>
        <family val="2"/>
      </rPr>
      <t xml:space="preserve"> )</t>
    </r>
  </si>
  <si>
    <r>
      <t xml:space="preserve">Trabalho ( </t>
    </r>
    <r>
      <rPr>
        <b/>
        <sz val="11"/>
        <color rgb="FFFEFEFE"/>
        <rFont val="Calibri"/>
        <family val="2"/>
      </rPr>
      <t>τ</t>
    </r>
    <r>
      <rPr>
        <b/>
        <sz val="11"/>
        <color rgb="FFFEFEFE"/>
        <rFont val="Arial Nova"/>
        <family val="2"/>
      </rPr>
      <t xml:space="preserve"> )</t>
    </r>
  </si>
  <si>
    <t>Os fatores de desgaste acima foram calculados a partir da respectiva equação; esses fatores foram calculados com seis casas decimais e podem ser conferidos na fonte com aqueles apresentados pelo autor do método em:
CAIRES, Hélio Roberto Ribeiro. Novos tratamentos matemáticos em temas de engenharia de avaliações. São Paulo: Pini, 1977, p. 192.</t>
  </si>
  <si>
    <t>Prática</t>
  </si>
  <si>
    <t>Intensidade</t>
  </si>
  <si>
    <t>CAIRES, Hélio Roberto Ribeiro. Novos tratamentos matemáticos em temas de Engenharia de Avaliações. São Paulo: Pini, 1977, p. 171-192.</t>
  </si>
  <si>
    <t>MÉTODO DE DEPRECIAÇÃO CAIRES: MÁQUINAS E EQUIPAMENTOS</t>
  </si>
  <si>
    <r>
      <t>v</t>
    </r>
    <r>
      <rPr>
        <i/>
        <vertAlign val="subscript"/>
        <sz val="11"/>
        <color theme="1"/>
        <rFont val="Arial Nova"/>
        <family val="2"/>
      </rPr>
      <t>f</t>
    </r>
  </si>
  <si>
    <t>MÉTODO DE QUANTIFICAÇÃO DE CUSTO DE SUBSTITUIÇÃO</t>
  </si>
  <si>
    <t>AVALIAÇÃO (valor final depreciado)</t>
  </si>
  <si>
    <t>Resultado</t>
  </si>
  <si>
    <t>Casas decimais para o arredondamento</t>
  </si>
  <si>
    <t>Arredondamento (percentual)</t>
  </si>
  <si>
    <t>Arredondamento (diferença de valor)</t>
  </si>
  <si>
    <r>
      <t>Valor de novo ( v</t>
    </r>
    <r>
      <rPr>
        <i/>
        <vertAlign val="subscript"/>
        <sz val="11"/>
        <color theme="1"/>
        <rFont val="Arial Nova"/>
        <family val="2"/>
      </rPr>
      <t xml:space="preserve">0 </t>
    </r>
    <r>
      <rPr>
        <i/>
        <sz val="11"/>
        <color theme="1"/>
        <rFont val="Arial Nova"/>
        <family val="2"/>
      </rPr>
      <t>)</t>
    </r>
  </si>
  <si>
    <r>
      <t>Fator de depreciação ( f</t>
    </r>
    <r>
      <rPr>
        <i/>
        <vertAlign val="subscript"/>
        <sz val="11"/>
        <color theme="1"/>
        <rFont val="Arial Nova"/>
        <family val="2"/>
      </rPr>
      <t>dr</t>
    </r>
    <r>
      <rPr>
        <i/>
        <sz val="11"/>
        <color theme="1"/>
        <rFont val="Arial Nova"/>
        <family val="2"/>
      </rPr>
      <t xml:space="preserve"> )</t>
    </r>
  </si>
  <si>
    <t>AVALIAÇÃO DE UMA MÁQUINA (EQUIPAMENTO)</t>
  </si>
  <si>
    <t>Arredondamento</t>
  </si>
  <si>
    <t>Observar o item 6.8.1 da NBR 14653-1:2019 - arredondamento máximo de 1% (um por cento)</t>
  </si>
  <si>
    <t>Depreciação calculada pelo método Caires (função desgaste)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</si>
</sst>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#,##0_ ;[Red]\-#,##0\ "/>
    <numFmt numFmtId="166" formatCode="0.0%"/>
    <numFmt numFmtId="167" formatCode="#,##0.0000_ ;[Red]\-#,##0.0000\ "/>
    <numFmt numFmtId="168" formatCode="#,##0.000000000_ ;[Red]\-#,##0.000000000\ "/>
    <numFmt numFmtId="169" formatCode="_-* #,##0_-;\-* #,##0_-;_-* &quot;-&quot;??_-;_-@_-"/>
    <numFmt numFmtId="170" formatCode="#,##0.000"/>
  </numFmts>
  <fonts count="19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i/>
      <sz val="11"/>
      <color theme="1"/>
      <name val="Arial Nova"/>
      <family val="2"/>
    </font>
    <font>
      <i/>
      <vertAlign val="subscript"/>
      <sz val="11"/>
      <color theme="1"/>
      <name val="Arial Nova"/>
      <family val="2"/>
    </font>
    <font>
      <vertAlign val="subscript"/>
      <sz val="11"/>
      <color theme="1"/>
      <name val="Arial Nov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 Nova"/>
      <family val="2"/>
    </font>
    <font>
      <b/>
      <sz val="11"/>
      <color theme="0"/>
      <name val="Arial Nova"/>
      <family val="2"/>
    </font>
    <font>
      <b/>
      <sz val="20"/>
      <color rgb="FFFEFEFE"/>
      <name val="Montserrat"/>
    </font>
    <font>
      <sz val="11"/>
      <name val="Arial Nova"/>
      <family val="2"/>
    </font>
    <font>
      <b/>
      <sz val="11"/>
      <color rgb="FFFEFEFE"/>
      <name val="Arial Nova"/>
      <family val="2"/>
    </font>
    <font>
      <b/>
      <sz val="11"/>
      <color rgb="FFFEFEFE"/>
      <name val="Calibri"/>
      <family val="2"/>
    </font>
    <font>
      <sz val="11"/>
      <color rgb="FF242422"/>
      <name val="Arial Nova"/>
      <family val="2"/>
    </font>
    <font>
      <b/>
      <sz val="11"/>
      <name val="Arial Nova"/>
      <family val="2"/>
    </font>
    <font>
      <i/>
      <sz val="12"/>
      <name val="Latha"/>
      <family val="2"/>
    </font>
    <font>
      <b/>
      <sz val="11"/>
      <color rgb="FFFEFEFE"/>
      <name val="Montserrat"/>
    </font>
    <font>
      <sz val="9"/>
      <color theme="0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2424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</borders>
  <cellStyleXfs count="4">
    <xf numFmtId="164" fontId="0" fillId="0" borderId="0">
      <alignment horizontal="justify"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164" fontId="0" fillId="0" borderId="0" xfId="0">
      <alignment horizontal="justify" vertical="center"/>
    </xf>
    <xf numFmtId="164" fontId="0" fillId="0" borderId="0" xfId="0" applyAlignment="1" applyProtection="1">
      <alignment horizontal="center" vertical="center"/>
      <protection hidden="1"/>
    </xf>
    <xf numFmtId="164" fontId="0" fillId="0" borderId="5" xfId="0" applyBorder="1" applyAlignment="1" applyProtection="1">
      <alignment horizontal="center" vertical="center"/>
      <protection hidden="1"/>
    </xf>
    <xf numFmtId="164" fontId="0" fillId="0" borderId="4" xfId="0" applyBorder="1" applyAlignment="1" applyProtection="1">
      <alignment horizontal="center" vertical="center"/>
      <protection hidden="1"/>
    </xf>
    <xf numFmtId="164" fontId="0" fillId="0" borderId="0" xfId="0" applyAlignment="1" applyProtection="1">
      <alignment vertical="center"/>
      <protection hidden="1"/>
    </xf>
    <xf numFmtId="164" fontId="2" fillId="0" borderId="1" xfId="0" applyFont="1" applyBorder="1" applyAlignment="1" applyProtection="1">
      <alignment horizontal="center" vertical="center"/>
      <protection hidden="1"/>
    </xf>
    <xf numFmtId="164" fontId="0" fillId="0" borderId="1" xfId="0" applyBorder="1" applyAlignment="1" applyProtection="1">
      <alignment horizontal="center" vertical="center"/>
      <protection hidden="1"/>
    </xf>
    <xf numFmtId="164" fontId="6" fillId="0" borderId="4" xfId="0" applyFont="1" applyBorder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164" fontId="0" fillId="0" borderId="0" xfId="0" applyAlignment="1" applyProtection="1">
      <alignment horizontal="left" vertical="center" indent="2"/>
      <protection hidden="1"/>
    </xf>
    <xf numFmtId="165" fontId="0" fillId="0" borderId="5" xfId="0" applyNumberFormat="1" applyBorder="1" applyAlignment="1" applyProtection="1">
      <alignment horizontal="center" vertical="center"/>
      <protection hidden="1"/>
    </xf>
    <xf numFmtId="164" fontId="0" fillId="0" borderId="5" xfId="0" applyBorder="1" applyAlignment="1" applyProtection="1">
      <alignment horizontal="left" vertical="center" indent="2"/>
      <protection hidden="1"/>
    </xf>
    <xf numFmtId="165" fontId="0" fillId="0" borderId="3" xfId="0" applyNumberFormat="1" applyBorder="1" applyAlignment="1" applyProtection="1">
      <alignment horizontal="center" vertical="center"/>
      <protection hidden="1"/>
    </xf>
    <xf numFmtId="164" fontId="0" fillId="0" borderId="3" xfId="0" applyBorder="1" applyAlignment="1" applyProtection="1">
      <alignment horizontal="left" vertical="center" indent="2"/>
      <protection hidden="1"/>
    </xf>
    <xf numFmtId="164" fontId="0" fillId="0" borderId="0" xfId="0" applyProtection="1">
      <alignment horizontal="justify" vertical="center"/>
      <protection hidden="1"/>
    </xf>
    <xf numFmtId="164" fontId="3" fillId="0" borderId="1" xfId="0" applyFont="1" applyBorder="1" applyAlignment="1" applyProtection="1">
      <alignment horizontal="center" vertical="center"/>
      <protection hidden="1"/>
    </xf>
    <xf numFmtId="164" fontId="3" fillId="0" borderId="4" xfId="0" applyFont="1" applyBorder="1" applyAlignment="1" applyProtection="1">
      <alignment horizontal="center" vertical="center"/>
      <protection hidden="1"/>
    </xf>
    <xf numFmtId="164" fontId="0" fillId="0" borderId="0" xfId="0" applyAlignment="1" applyProtection="1">
      <alignment horizontal="right" vertical="center" indent="1"/>
      <protection hidden="1"/>
    </xf>
    <xf numFmtId="164" fontId="0" fillId="0" borderId="1" xfId="0" applyBorder="1" applyProtection="1">
      <alignment horizontal="justify" vertical="center"/>
      <protection hidden="1"/>
    </xf>
    <xf numFmtId="4" fontId="8" fillId="0" borderId="0" xfId="0" applyNumberFormat="1" applyFont="1" applyProtection="1">
      <alignment horizontal="justify" vertical="center"/>
      <protection hidden="1"/>
    </xf>
    <xf numFmtId="4" fontId="8" fillId="0" borderId="0" xfId="0" applyNumberFormat="1" applyFont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horizontal="left" vertical="center" indent="2"/>
      <protection hidden="1"/>
    </xf>
    <xf numFmtId="164" fontId="11" fillId="0" borderId="0" xfId="0" applyFont="1" applyProtection="1">
      <alignment horizontal="justify" vertical="center"/>
      <protection hidden="1"/>
    </xf>
    <xf numFmtId="164" fontId="11" fillId="0" borderId="0" xfId="0" applyFont="1" applyAlignment="1" applyProtection="1">
      <alignment vertical="center"/>
      <protection hidden="1"/>
    </xf>
    <xf numFmtId="3" fontId="0" fillId="0" borderId="4" xfId="0" applyNumberFormat="1" applyBorder="1" applyAlignment="1" applyProtection="1">
      <alignment horizontal="right" vertical="center" indent="2"/>
      <protection hidden="1"/>
    </xf>
    <xf numFmtId="3" fontId="11" fillId="0" borderId="4" xfId="0" applyNumberFormat="1" applyFont="1" applyBorder="1" applyAlignment="1" applyProtection="1">
      <alignment horizontal="right" vertical="center" indent="2"/>
      <protection hidden="1"/>
    </xf>
    <xf numFmtId="4" fontId="12" fillId="3" borderId="0" xfId="0" applyNumberFormat="1" applyFont="1" applyFill="1" applyAlignment="1" applyProtection="1">
      <alignment horizontal="center" vertical="center"/>
      <protection hidden="1"/>
    </xf>
    <xf numFmtId="9" fontId="0" fillId="0" borderId="4" xfId="1" applyFont="1" applyFill="1" applyBorder="1" applyAlignment="1" applyProtection="1">
      <alignment horizontal="right" vertical="center" indent="1"/>
      <protection hidden="1"/>
    </xf>
    <xf numFmtId="167" fontId="0" fillId="0" borderId="1" xfId="0" applyNumberFormat="1" applyBorder="1" applyAlignment="1" applyProtection="1">
      <alignment horizontal="right" vertical="center" indent="1"/>
      <protection hidden="1"/>
    </xf>
    <xf numFmtId="44" fontId="2" fillId="0" borderId="1" xfId="0" applyNumberFormat="1" applyFont="1" applyBorder="1" applyAlignment="1" applyProtection="1">
      <alignment horizontal="right" vertical="center" indent="1"/>
      <protection hidden="1"/>
    </xf>
    <xf numFmtId="3" fontId="0" fillId="4" borderId="4" xfId="0" applyNumberFormat="1" applyFill="1" applyBorder="1" applyAlignment="1" applyProtection="1">
      <alignment horizontal="right" vertical="center" indent="2"/>
      <protection hidden="1"/>
    </xf>
    <xf numFmtId="3" fontId="11" fillId="4" borderId="4" xfId="0" applyNumberFormat="1" applyFont="1" applyFill="1" applyBorder="1" applyAlignment="1" applyProtection="1">
      <alignment horizontal="right" vertical="center" indent="2"/>
      <protection hidden="1"/>
    </xf>
    <xf numFmtId="164" fontId="0" fillId="4" borderId="4" xfId="0" applyFill="1" applyBorder="1" applyAlignment="1" applyProtection="1">
      <alignment horizontal="center" vertical="center"/>
      <protection hidden="1"/>
    </xf>
    <xf numFmtId="3" fontId="0" fillId="5" borderId="4" xfId="0" applyNumberFormat="1" applyFill="1" applyBorder="1" applyAlignment="1" applyProtection="1">
      <alignment horizontal="right" vertical="center" indent="2"/>
      <protection hidden="1"/>
    </xf>
    <xf numFmtId="3" fontId="11" fillId="5" borderId="4" xfId="0" applyNumberFormat="1" applyFont="1" applyFill="1" applyBorder="1" applyAlignment="1" applyProtection="1">
      <alignment horizontal="right" vertical="center" indent="2"/>
      <protection hidden="1"/>
    </xf>
    <xf numFmtId="164" fontId="0" fillId="5" borderId="4" xfId="0" applyFill="1" applyBorder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horizontal="right" vertical="center" indent="1"/>
      <protection hidden="1"/>
    </xf>
    <xf numFmtId="164" fontId="3" fillId="0" borderId="0" xfId="0" applyFont="1" applyProtection="1">
      <alignment horizontal="justify" vertical="center"/>
      <protection hidden="1"/>
    </xf>
    <xf numFmtId="170" fontId="11" fillId="0" borderId="4" xfId="0" applyNumberFormat="1" applyFont="1" applyBorder="1" applyAlignment="1" applyProtection="1">
      <alignment horizontal="left" vertical="center" indent="9"/>
      <protection hidden="1"/>
    </xf>
    <xf numFmtId="170" fontId="11" fillId="4" borderId="4" xfId="0" applyNumberFormat="1" applyFont="1" applyFill="1" applyBorder="1" applyAlignment="1" applyProtection="1">
      <alignment horizontal="left" vertical="center" indent="9"/>
      <protection hidden="1"/>
    </xf>
    <xf numFmtId="170" fontId="11" fillId="5" borderId="4" xfId="0" applyNumberFormat="1" applyFont="1" applyFill="1" applyBorder="1" applyAlignment="1" applyProtection="1">
      <alignment horizontal="left" vertical="center" indent="9"/>
      <protection hidden="1"/>
    </xf>
    <xf numFmtId="44" fontId="11" fillId="0" borderId="1" xfId="2" applyFont="1" applyFill="1" applyBorder="1" applyAlignment="1" applyProtection="1">
      <alignment horizontal="right" vertical="center" indent="1"/>
      <protection hidden="1"/>
    </xf>
    <xf numFmtId="44" fontId="11" fillId="0" borderId="4" xfId="2" applyFont="1" applyFill="1" applyBorder="1" applyAlignment="1" applyProtection="1">
      <alignment horizontal="right" vertical="center" indent="1"/>
      <protection hidden="1"/>
    </xf>
    <xf numFmtId="10" fontId="11" fillId="0" borderId="4" xfId="1" applyNumberFormat="1" applyFont="1" applyFill="1" applyBorder="1" applyAlignment="1" applyProtection="1">
      <alignment horizontal="right" vertical="center" indent="1"/>
      <protection hidden="1"/>
    </xf>
    <xf numFmtId="165" fontId="0" fillId="2" borderId="1" xfId="0" applyNumberFormat="1" applyFill="1" applyBorder="1" applyAlignment="1" applyProtection="1">
      <alignment horizontal="right" vertical="center" indent="1"/>
      <protection locked="0" hidden="1"/>
    </xf>
    <xf numFmtId="169" fontId="11" fillId="2" borderId="1" xfId="3" applyNumberFormat="1" applyFont="1" applyFill="1" applyBorder="1" applyAlignment="1" applyProtection="1">
      <alignment horizontal="right" vertical="center" indent="1"/>
      <protection locked="0" hidden="1"/>
    </xf>
    <xf numFmtId="164" fontId="0" fillId="0" borderId="0" xfId="0" applyProtection="1">
      <alignment horizontal="justify" vertical="center"/>
      <protection hidden="1"/>
    </xf>
    <xf numFmtId="4" fontId="12" fillId="3" borderId="0" xfId="0" applyNumberFormat="1" applyFont="1" applyFill="1" applyAlignment="1" applyProtection="1">
      <alignment horizontal="center" vertical="center"/>
      <protection hidden="1"/>
    </xf>
    <xf numFmtId="164" fontId="12" fillId="3" borderId="0" xfId="0" applyFont="1" applyFill="1" applyAlignment="1" applyProtection="1">
      <alignment horizontal="center" vertical="center"/>
      <protection hidden="1"/>
    </xf>
    <xf numFmtId="4" fontId="14" fillId="0" borderId="0" xfId="0" applyNumberFormat="1" applyFont="1" applyAlignment="1" applyProtection="1">
      <alignment horizontal="justify" vertical="top" wrapText="1"/>
      <protection hidden="1"/>
    </xf>
    <xf numFmtId="4" fontId="12" fillId="3" borderId="6" xfId="0" applyNumberFormat="1" applyFont="1" applyFill="1" applyBorder="1" applyAlignment="1" applyProtection="1">
      <alignment horizontal="center" vertical="center"/>
      <protection hidden="1"/>
    </xf>
    <xf numFmtId="164" fontId="3" fillId="0" borderId="1" xfId="0" applyFont="1" applyBorder="1" applyProtection="1">
      <alignment horizontal="justify" vertical="center"/>
      <protection hidden="1"/>
    </xf>
    <xf numFmtId="164" fontId="3" fillId="0" borderId="4" xfId="0" applyFont="1" applyBorder="1" applyProtection="1">
      <alignment horizontal="justify" vertical="center"/>
      <protection hidden="1"/>
    </xf>
    <xf numFmtId="164" fontId="2" fillId="0" borderId="1" xfId="0" applyFont="1" applyBorder="1" applyAlignment="1" applyProtection="1">
      <alignment horizontal="left" vertical="center" indent="2"/>
      <protection hidden="1"/>
    </xf>
    <xf numFmtId="164" fontId="9" fillId="6" borderId="2" xfId="0" applyFont="1" applyFill="1" applyBorder="1" applyAlignment="1" applyProtection="1">
      <alignment horizontal="left" vertical="center" indent="2"/>
      <protection hidden="1"/>
    </xf>
    <xf numFmtId="164" fontId="0" fillId="0" borderId="1" xfId="0" applyBorder="1" applyProtection="1">
      <alignment horizontal="justify" vertical="center"/>
      <protection hidden="1"/>
    </xf>
    <xf numFmtId="164" fontId="0" fillId="0" borderId="4" xfId="0" applyBorder="1" applyProtection="1">
      <alignment horizontal="justify" vertical="center"/>
      <protection hidden="1"/>
    </xf>
    <xf numFmtId="164" fontId="2" fillId="0" borderId="2" xfId="0" applyFont="1" applyBorder="1" applyAlignment="1" applyProtection="1">
      <alignment horizontal="left" vertical="center" indent="2"/>
      <protection hidden="1"/>
    </xf>
    <xf numFmtId="164" fontId="10" fillId="3" borderId="0" xfId="0" applyFont="1" applyFill="1" applyAlignment="1" applyProtection="1">
      <alignment horizontal="left" vertical="center" wrapText="1" readingOrder="1"/>
      <protection hidden="1"/>
    </xf>
    <xf numFmtId="4" fontId="9" fillId="0" borderId="0" xfId="0" applyNumberFormat="1" applyFont="1" applyAlignment="1" applyProtection="1">
      <alignment vertical="center"/>
      <protection hidden="1"/>
    </xf>
    <xf numFmtId="4" fontId="8" fillId="0" borderId="0" xfId="0" applyNumberFormat="1" applyFont="1" applyAlignment="1" applyProtection="1">
      <alignment horizontal="left" vertical="center" indent="2"/>
      <protection hidden="1"/>
    </xf>
    <xf numFmtId="168" fontId="0" fillId="0" borderId="1" xfId="0" applyNumberFormat="1" applyBorder="1" applyProtection="1">
      <alignment horizontal="justify" vertical="center"/>
      <protection hidden="1"/>
    </xf>
    <xf numFmtId="168" fontId="0" fillId="0" borderId="4" xfId="0" applyNumberFormat="1" applyBorder="1" applyAlignment="1" applyProtection="1">
      <alignment horizontal="left" vertical="center" indent="1"/>
      <protection hidden="1"/>
    </xf>
    <xf numFmtId="164" fontId="0" fillId="0" borderId="0" xfId="0" applyAlignment="1" applyProtection="1">
      <alignment horizontal="center" vertical="center"/>
      <protection hidden="1"/>
    </xf>
    <xf numFmtId="164" fontId="0" fillId="0" borderId="0" xfId="0" applyAlignment="1" applyProtection="1">
      <alignment horizontal="left" vertical="center" indent="2"/>
      <protection hidden="1"/>
    </xf>
    <xf numFmtId="164" fontId="0" fillId="0" borderId="4" xfId="0" applyBorder="1" applyAlignment="1" applyProtection="1">
      <alignment horizontal="left" vertical="center" indent="2"/>
      <protection hidden="1"/>
    </xf>
    <xf numFmtId="164" fontId="0" fillId="0" borderId="1" xfId="0" applyBorder="1" applyAlignment="1" applyProtection="1">
      <alignment horizontal="left" vertical="center" indent="1"/>
      <protection hidden="1"/>
    </xf>
    <xf numFmtId="164" fontId="0" fillId="0" borderId="1" xfId="0" applyBorder="1" applyAlignment="1" applyProtection="1">
      <alignment vertical="center"/>
      <protection hidden="1"/>
    </xf>
    <xf numFmtId="164" fontId="7" fillId="0" borderId="1" xfId="0" applyFont="1" applyBorder="1" applyAlignment="1" applyProtection="1">
      <alignment horizontal="left" vertical="center" wrapText="1"/>
      <protection hidden="1"/>
    </xf>
    <xf numFmtId="168" fontId="0" fillId="0" borderId="0" xfId="0" applyNumberFormat="1" applyProtection="1">
      <alignment horizontal="justify" vertical="center"/>
      <protection hidden="1"/>
    </xf>
    <xf numFmtId="164" fontId="11" fillId="0" borderId="1" xfId="0" applyFont="1" applyBorder="1" applyProtection="1">
      <alignment horizontal="justify" vertical="center"/>
      <protection hidden="1"/>
    </xf>
    <xf numFmtId="164" fontId="11" fillId="0" borderId="4" xfId="0" applyFont="1" applyBorder="1" applyProtection="1">
      <alignment horizontal="justify" vertical="center"/>
      <protection hidden="1"/>
    </xf>
    <xf numFmtId="164" fontId="15" fillId="0" borderId="2" xfId="0" applyFont="1" applyBorder="1" applyAlignment="1" applyProtection="1">
      <alignment horizontal="left" vertical="center" wrapText="1" indent="3" readingOrder="1"/>
      <protection hidden="1"/>
    </xf>
    <xf numFmtId="164" fontId="16" fillId="0" borderId="0" xfId="0" applyFont="1" applyAlignment="1" applyProtection="1">
      <alignment horizontal="center" vertical="center" wrapText="1" readingOrder="1"/>
      <protection hidden="1"/>
    </xf>
    <xf numFmtId="164" fontId="17" fillId="3" borderId="0" xfId="0" applyFont="1" applyFill="1" applyAlignment="1" applyProtection="1">
      <alignment horizontal="left" vertical="center" wrapText="1" indent="2" readingOrder="1"/>
      <protection hidden="1"/>
    </xf>
    <xf numFmtId="164" fontId="0" fillId="6" borderId="0" xfId="0" applyFill="1" applyProtection="1">
      <alignment horizontal="justify" vertical="center"/>
      <protection hidden="1"/>
    </xf>
    <xf numFmtId="4" fontId="8" fillId="6" borderId="0" xfId="0" applyNumberFormat="1" applyFont="1" applyFill="1" applyProtection="1">
      <alignment horizontal="justify" vertical="center"/>
      <protection hidden="1"/>
    </xf>
    <xf numFmtId="164" fontId="8" fillId="0" borderId="0" xfId="0" applyFont="1" applyProtection="1">
      <alignment horizontal="justify" vertical="center"/>
      <protection hidden="1"/>
    </xf>
    <xf numFmtId="165" fontId="8" fillId="0" borderId="0" xfId="0" applyNumberFormat="1" applyFont="1" applyAlignment="1" applyProtection="1">
      <alignment horizontal="right" vertical="center"/>
      <protection hidden="1"/>
    </xf>
    <xf numFmtId="164" fontId="8" fillId="0" borderId="0" xfId="0" applyFont="1" applyAlignment="1" applyProtection="1">
      <alignment horizontal="right" vertical="center"/>
      <protection hidden="1"/>
    </xf>
    <xf numFmtId="164" fontId="8" fillId="0" borderId="0" xfId="0" applyFont="1" applyAlignment="1" applyProtection="1">
      <alignment horizontal="right" vertical="center" indent="1"/>
      <protection hidden="1"/>
    </xf>
    <xf numFmtId="166" fontId="8" fillId="0" borderId="0" xfId="1" applyNumberFormat="1" applyFont="1" applyAlignment="1" applyProtection="1">
      <alignment horizontal="right" vertical="center"/>
      <protection hidden="1"/>
    </xf>
    <xf numFmtId="167" fontId="8" fillId="0" borderId="0" xfId="0" applyNumberFormat="1" applyFont="1" applyAlignment="1" applyProtection="1">
      <alignment horizontal="right" vertical="center"/>
      <protection hidden="1"/>
    </xf>
    <xf numFmtId="164" fontId="8" fillId="0" borderId="0" xfId="0" applyFont="1" applyAlignment="1" applyProtection="1">
      <alignment horizontal="center" vertical="center"/>
      <protection hidden="1"/>
    </xf>
    <xf numFmtId="164" fontId="8" fillId="0" borderId="0" xfId="0" applyFont="1" applyAlignment="1" applyProtection="1">
      <alignment vertical="center"/>
      <protection hidden="1"/>
    </xf>
    <xf numFmtId="164" fontId="18" fillId="0" borderId="0" xfId="0" applyFont="1" applyAlignment="1" applyProtection="1">
      <alignment horizontal="center" vertical="center"/>
      <protection hidden="1"/>
    </xf>
    <xf numFmtId="9" fontId="8" fillId="0" borderId="0" xfId="1" applyFont="1" applyAlignment="1" applyProtection="1">
      <alignment horizontal="right" vertical="center"/>
      <protection hidden="1"/>
    </xf>
    <xf numFmtId="9" fontId="0" fillId="2" borderId="1" xfId="1" applyFont="1" applyFill="1" applyBorder="1" applyAlignment="1" applyProtection="1">
      <alignment horizontal="right" vertical="center" indent="1"/>
      <protection locked="0" hidden="1"/>
    </xf>
    <xf numFmtId="44" fontId="0" fillId="2" borderId="0" xfId="2" applyFont="1" applyFill="1" applyAlignment="1" applyProtection="1">
      <alignment horizontal="right" vertical="center" indent="2"/>
      <protection locked="0" hidden="1"/>
    </xf>
  </cellXfs>
  <cellStyles count="4">
    <cellStyle name="Moeda" xfId="2" builtinId="4"/>
    <cellStyle name="Normal" xfId="0" builtinId="0" customBuiltin="1"/>
    <cellStyle name="Porcentagem" xfId="1" builtinId="5"/>
    <cellStyle name="Vírgula" xfId="3" builtinId="3"/>
  </cellStyles>
  <dxfs count="9"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242422"/>
      <color rgb="FFFEFEFE"/>
      <color rgb="FFCC0000"/>
      <color rgb="FFFF9966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16</xdr:row>
      <xdr:rowOff>142875</xdr:rowOff>
    </xdr:from>
    <xdr:to>
      <xdr:col>1</xdr:col>
      <xdr:colOff>2419350</xdr:colOff>
      <xdr:row>18</xdr:row>
      <xdr:rowOff>114300</xdr:rowOff>
    </xdr:to>
    <xdr:pic>
      <xdr:nvPicPr>
        <xdr:cNvPr id="7" name="Imagem 6" descr=" D(t,\mu,{\tau},T) = \dfrac{A}{1 + B \codt e^{{\phi(\mu,\tau)} \cdot {C} \cdot \tfrac{t}{T}}} ">
          <a:extLst>
            <a:ext uri="{FF2B5EF4-FFF2-40B4-BE49-F238E27FC236}">
              <a16:creationId xmlns:a16="http://schemas.microsoft.com/office/drawing/2014/main" id="{2A9AE648-CF9F-D21E-C852-8DFF86C4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362325"/>
          <a:ext cx="21717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1485900</xdr:colOff>
      <xdr:row>94</xdr:row>
      <xdr:rowOff>161925</xdr:rowOff>
    </xdr:to>
    <xdr:pic>
      <xdr:nvPicPr>
        <xdr:cNvPr id="8" name="Imagem 7" descr=" \textbf{f}_{dr} &amp;= r + ((1 - r) \cdot \textbf{f}_d ) ">
          <a:extLst>
            <a:ext uri="{FF2B5EF4-FFF2-40B4-BE49-F238E27FC236}">
              <a16:creationId xmlns:a16="http://schemas.microsoft.com/office/drawing/2014/main" id="{ECB3CE54-FC2A-2BEB-2085-3013D647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1050250"/>
          <a:ext cx="14859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1590675</xdr:colOff>
      <xdr:row>34</xdr:row>
      <xdr:rowOff>180975</xdr:rowOff>
    </xdr:to>
    <xdr:pic>
      <xdr:nvPicPr>
        <xdr:cNvPr id="10" name="Imagem 9" descr=" \phi ( \mu, \tau ) = ae^{b \cdot \tau+c \cdot \mu+d \cdot \tau\mu} ">
          <a:extLst>
            <a:ext uri="{FF2B5EF4-FFF2-40B4-BE49-F238E27FC236}">
              <a16:creationId xmlns:a16="http://schemas.microsoft.com/office/drawing/2014/main" id="{310687C2-89EC-C7C3-AD47-9517AC66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7334250"/>
          <a:ext cx="15906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1171575</xdr:colOff>
      <xdr:row>104</xdr:row>
      <xdr:rowOff>85725</xdr:rowOff>
    </xdr:from>
    <xdr:to>
      <xdr:col>1</xdr:col>
      <xdr:colOff>1485900</xdr:colOff>
      <xdr:row>105</xdr:row>
      <xdr:rowOff>38099</xdr:rowOff>
    </xdr:to>
    <xdr:pic>
      <xdr:nvPicPr>
        <xdr:cNvPr id="2" name="Imagem 1" descr="  V_f = V_0 \cdot [ r + (( 1 - r ) \cdot f_d )]  ">
          <a:extLst>
            <a:ext uri="{FF2B5EF4-FFF2-40B4-BE49-F238E27FC236}">
              <a16:creationId xmlns:a16="http://schemas.microsoft.com/office/drawing/2014/main" id="{A9D3443C-338A-3AC3-37ED-F02B9BBA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3421975"/>
          <a:ext cx="18859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56030</xdr:colOff>
      <xdr:row>0</xdr:row>
      <xdr:rowOff>56030</xdr:rowOff>
    </xdr:from>
    <xdr:to>
      <xdr:col>2</xdr:col>
      <xdr:colOff>1642783</xdr:colOff>
      <xdr:row>0</xdr:row>
      <xdr:rowOff>1640403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FE9FC3E-0797-5BAF-7BAE-920E49564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56030"/>
          <a:ext cx="7772400" cy="1584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7EDB6-440A-49A0-B06E-490C34233679}">
  <dimension ref="A1:AQ135"/>
  <sheetViews>
    <sheetView tabSelected="1" zoomScale="85" zoomScaleNormal="85" workbookViewId="0">
      <selection activeCell="L6" sqref="L6"/>
    </sheetView>
  </sheetViews>
  <sheetFormatPr defaultRowHeight="15" customHeight="1" x14ac:dyDescent="0.2"/>
  <cols>
    <col min="1" max="1" width="20.625" style="14" customWidth="1"/>
    <col min="2" max="2" width="60.625" style="14" customWidth="1"/>
    <col min="3" max="3" width="25.625" style="14" customWidth="1"/>
    <col min="4" max="4" width="15.625" style="14" customWidth="1"/>
    <col min="5" max="8" width="15.625" style="19" customWidth="1"/>
    <col min="9" max="9" width="20.625" style="19" customWidth="1"/>
    <col min="10" max="10" width="20.625" style="14" customWidth="1"/>
    <col min="11" max="11" width="15.625" style="77" customWidth="1"/>
    <col min="12" max="12" width="15.625" style="78" customWidth="1"/>
    <col min="13" max="13" width="15.625" style="79" customWidth="1"/>
    <col min="14" max="15" width="15.625" style="77" customWidth="1"/>
    <col min="16" max="18" width="15.625" style="79" customWidth="1"/>
    <col min="19" max="24" width="15.625" style="77" customWidth="1"/>
    <col min="25" max="25" width="15.625" style="78" customWidth="1"/>
    <col min="26" max="26" width="15.625" style="79" customWidth="1"/>
    <col min="27" max="43" width="15.625" style="77" customWidth="1"/>
    <col min="44" max="47" width="15.625" style="14" customWidth="1"/>
    <col min="48" max="16384" width="9" style="14"/>
  </cols>
  <sheetData>
    <row r="1" spans="1:43" ht="140.1" customHeight="1" x14ac:dyDescent="0.2">
      <c r="A1" s="75"/>
      <c r="B1" s="75"/>
      <c r="C1" s="75"/>
      <c r="D1" s="75"/>
      <c r="E1" s="76"/>
      <c r="F1" s="76"/>
      <c r="G1" s="76"/>
      <c r="H1" s="76"/>
      <c r="I1" s="76"/>
      <c r="J1" s="75"/>
    </row>
    <row r="2" spans="1:43" ht="5.0999999999999996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L2" s="77"/>
    </row>
    <row r="3" spans="1:43" ht="5.0999999999999996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L3" s="77"/>
    </row>
    <row r="4" spans="1:43" ht="20.100000000000001" customHeight="1" x14ac:dyDescent="0.2"/>
    <row r="5" spans="1:43" ht="20.100000000000001" customHeight="1" x14ac:dyDescent="0.2">
      <c r="A5" s="74" t="s">
        <v>63</v>
      </c>
      <c r="B5" s="74"/>
      <c r="C5" s="74"/>
      <c r="D5" s="74"/>
      <c r="E5" s="74"/>
      <c r="F5" s="74"/>
      <c r="G5" s="74"/>
      <c r="H5" s="74"/>
      <c r="I5" s="74"/>
      <c r="J5" s="74"/>
      <c r="L5" s="77"/>
    </row>
    <row r="7" spans="1:43" ht="18" customHeight="1" x14ac:dyDescent="0.2">
      <c r="D7" s="22"/>
      <c r="E7" s="50" t="s">
        <v>55</v>
      </c>
      <c r="F7" s="50"/>
      <c r="G7" s="50"/>
      <c r="H7" s="50"/>
      <c r="I7" s="47" t="s">
        <v>54</v>
      </c>
      <c r="J7" s="48" t="s">
        <v>56</v>
      </c>
      <c r="L7" s="77"/>
    </row>
    <row r="8" spans="1:43" ht="18" customHeight="1" thickBot="1" x14ac:dyDescent="0.25">
      <c r="A8" s="54" t="s">
        <v>65</v>
      </c>
      <c r="B8" s="54"/>
      <c r="C8" s="54"/>
      <c r="D8" s="22"/>
      <c r="E8" s="26" t="s">
        <v>57</v>
      </c>
      <c r="F8" s="26" t="s">
        <v>60</v>
      </c>
      <c r="G8" s="26" t="s">
        <v>58</v>
      </c>
      <c r="H8" s="26" t="s">
        <v>61</v>
      </c>
      <c r="I8" s="47"/>
      <c r="J8" s="48"/>
      <c r="L8" s="77"/>
    </row>
    <row r="9" spans="1:43" ht="18" customHeight="1" x14ac:dyDescent="0.2">
      <c r="A9" s="9"/>
      <c r="B9" s="9"/>
      <c r="C9" s="9"/>
      <c r="D9" s="22"/>
      <c r="E9" s="24">
        <v>0</v>
      </c>
      <c r="F9" s="24" t="str">
        <f>VLOOKUP(E9,$B$60:$C$64,2,0)</f>
        <v>Inexistente</v>
      </c>
      <c r="G9" s="25">
        <v>0</v>
      </c>
      <c r="H9" s="25" t="str">
        <f>VLOOKUP(G9,$B$52:$C$56,2,0)</f>
        <v>Nulo</v>
      </c>
      <c r="I9" s="38">
        <f>$B$40*($B$44^(($B$41*G9)+($B$42*E9)+($B$43*G9*E9)))</f>
        <v>0.85308170999999999</v>
      </c>
      <c r="J9" s="3" t="str" cm="1">
        <f t="array" ref="J9">_xlfn.IFS(I9=MIN($I$9:$I$33),"Desgaste mínimo",I9=MAX($I$9:$I$33),"Desgaste máximo",I9&lt;&gt;(OR(MIN($I$9:$I$33),MAX($I$9:$I$33))),"")</f>
        <v/>
      </c>
      <c r="L9" s="77"/>
      <c r="M9" s="78"/>
      <c r="P9" s="80"/>
      <c r="AO9" s="19"/>
      <c r="AP9" s="19"/>
      <c r="AQ9" s="19"/>
    </row>
    <row r="10" spans="1:43" ht="18" customHeight="1" x14ac:dyDescent="0.2">
      <c r="A10" s="64" t="s">
        <v>34</v>
      </c>
      <c r="B10" s="64"/>
      <c r="C10" s="64"/>
      <c r="D10" s="22"/>
      <c r="E10" s="24">
        <v>0</v>
      </c>
      <c r="F10" s="24" t="str">
        <f t="shared" ref="F10:F33" si="0">VLOOKUP(E10,$B$60:$C$64,2,0)</f>
        <v>Inexistente</v>
      </c>
      <c r="G10" s="25">
        <v>5</v>
      </c>
      <c r="H10" s="25" t="str">
        <f t="shared" ref="H10:H33" si="1">VLOOKUP(G10,$B$52:$C$56,2,0)</f>
        <v>Leve</v>
      </c>
      <c r="I10" s="38">
        <f t="shared" ref="I10:I33" si="2">$B$40*($B$44^(($B$41*G10)+($B$42*E10)+($B$43*G10*E10)))</f>
        <v>1.1946387316814555</v>
      </c>
      <c r="J10" s="3" t="str" cm="1">
        <f t="array" ref="J10">_xlfn.IFS(I10=MIN($I$9:$I$33),"Desgaste mínimo",I10=MAX($I$9:$I$33),"Desgaste máximo",I10&lt;&gt;(OR(MIN($I$9:$I$33),MAX($I$9:$I$33))),"")</f>
        <v/>
      </c>
      <c r="L10" s="77"/>
      <c r="M10" s="81"/>
      <c r="P10" s="82"/>
      <c r="Z10" s="83"/>
      <c r="AA10" s="78"/>
      <c r="AB10" s="79"/>
      <c r="AO10" s="59" t="s">
        <v>45</v>
      </c>
      <c r="AP10" s="59"/>
      <c r="AQ10" s="59"/>
    </row>
    <row r="11" spans="1:43" ht="18" customHeight="1" x14ac:dyDescent="0.2">
      <c r="A11" s="65" t="s">
        <v>76</v>
      </c>
      <c r="B11" s="65"/>
      <c r="C11" s="65"/>
      <c r="D11" s="22"/>
      <c r="E11" s="24">
        <v>0</v>
      </c>
      <c r="F11" s="24" t="str">
        <f t="shared" si="0"/>
        <v>Inexistente</v>
      </c>
      <c r="G11" s="25">
        <v>10</v>
      </c>
      <c r="H11" s="25" t="str">
        <f t="shared" si="1"/>
        <v>Normal</v>
      </c>
      <c r="I11" s="38">
        <f t="shared" si="2"/>
        <v>1.6729484204197471</v>
      </c>
      <c r="J11" s="3" t="str" cm="1">
        <f t="array" ref="J11">_xlfn.IFS(I11=MIN($I$9:$I$33),"Desgaste mínimo",I11=MAX($I$9:$I$33),"Desgaste máximo",I11&lt;&gt;(OR(MIN($I$9:$I$33),MAX($I$9:$I$33))),"")</f>
        <v/>
      </c>
      <c r="L11" s="77"/>
      <c r="O11" s="84"/>
      <c r="P11" s="84"/>
      <c r="Q11" s="85"/>
      <c r="R11" s="85"/>
      <c r="AO11" s="19"/>
      <c r="AP11" s="19"/>
      <c r="AQ11" s="19"/>
    </row>
    <row r="12" spans="1:43" ht="18" customHeight="1" x14ac:dyDescent="0.2">
      <c r="A12" s="9"/>
      <c r="B12" s="9"/>
      <c r="C12" s="9"/>
      <c r="D12" s="22"/>
      <c r="E12" s="24">
        <v>0</v>
      </c>
      <c r="F12" s="24" t="str">
        <f t="shared" si="0"/>
        <v>Inexistente</v>
      </c>
      <c r="G12" s="25">
        <v>15</v>
      </c>
      <c r="H12" s="25" t="str">
        <f t="shared" si="1"/>
        <v>Pesado</v>
      </c>
      <c r="I12" s="38">
        <f t="shared" si="2"/>
        <v>2.3427638357628617</v>
      </c>
      <c r="J12" s="3" t="str" cm="1">
        <f t="array" ref="J12">_xlfn.IFS(I12=MIN($I$9:$I$33),"Desgaste mínimo",I12=MAX($I$9:$I$33),"Desgaste máximo",I12&lt;&gt;(OR(MIN($I$9:$I$33),MAX($I$9:$I$33))),"")</f>
        <v/>
      </c>
      <c r="L12" s="77"/>
      <c r="M12" s="86"/>
      <c r="O12" s="82"/>
      <c r="P12" s="82"/>
      <c r="AO12" s="20" t="s">
        <v>7</v>
      </c>
      <c r="AP12" s="21">
        <v>1.3479614310000001</v>
      </c>
      <c r="AQ12" s="21"/>
    </row>
    <row r="13" spans="1:43" ht="18" customHeight="1" x14ac:dyDescent="0.2">
      <c r="A13" s="9"/>
      <c r="B13" s="9"/>
      <c r="C13" s="9"/>
      <c r="D13" s="22"/>
      <c r="E13" s="30">
        <v>0</v>
      </c>
      <c r="F13" s="30" t="str">
        <f t="shared" si="0"/>
        <v>Inexistente</v>
      </c>
      <c r="G13" s="31">
        <v>20</v>
      </c>
      <c r="H13" s="31" t="str">
        <f t="shared" si="1"/>
        <v>Extremo</v>
      </c>
      <c r="I13" s="39">
        <f t="shared" si="2"/>
        <v>3.2807600779354726</v>
      </c>
      <c r="J13" s="32" t="str" cm="1">
        <f t="array" ref="J13">_xlfn.IFS(I13=MIN($I$9:$I$33),"Desgaste mínimo",I13=MAX($I$9:$I$33),"Desgaste máximo",I13&lt;&gt;(OR(MIN($I$9:$I$33),MAX($I$9:$I$33))),"")</f>
        <v>Desgaste máximo</v>
      </c>
      <c r="M13" s="86"/>
      <c r="O13" s="82"/>
      <c r="P13" s="82"/>
      <c r="AO13" s="20" t="s">
        <v>8</v>
      </c>
      <c r="AP13" s="21">
        <v>0.34796143099999999</v>
      </c>
      <c r="AQ13" s="21"/>
    </row>
    <row r="14" spans="1:43" ht="18" customHeight="1" x14ac:dyDescent="0.2">
      <c r="A14" s="9"/>
      <c r="B14" s="9"/>
      <c r="C14" s="9"/>
      <c r="D14" s="22"/>
      <c r="E14" s="24">
        <v>5</v>
      </c>
      <c r="F14" s="24" t="str">
        <f t="shared" si="0"/>
        <v>Deficiente</v>
      </c>
      <c r="G14" s="25">
        <v>0</v>
      </c>
      <c r="H14" s="25" t="str">
        <f t="shared" si="1"/>
        <v>Nulo</v>
      </c>
      <c r="I14" s="38">
        <f t="shared" si="2"/>
        <v>0.69260436341315368</v>
      </c>
      <c r="J14" s="3" t="str" cm="1">
        <f t="array" ref="J14">_xlfn.IFS(I14=MIN($I$9:$I$33),"Desgaste mínimo",I14=MAX($I$9:$I$33),"Desgaste máximo",I14&lt;&gt;(OR(MIN($I$9:$I$33),MAX($I$9:$I$33))),"")</f>
        <v/>
      </c>
      <c r="M14" s="86"/>
      <c r="O14" s="82"/>
      <c r="P14" s="82"/>
      <c r="AO14" s="20" t="s">
        <v>9</v>
      </c>
      <c r="AP14" s="21">
        <v>3.579760093</v>
      </c>
      <c r="AQ14" s="21"/>
    </row>
    <row r="15" spans="1:43" ht="18" customHeight="1" thickBot="1" x14ac:dyDescent="0.25">
      <c r="A15" s="57" t="s">
        <v>11</v>
      </c>
      <c r="B15" s="57"/>
      <c r="C15" s="57"/>
      <c r="D15" s="22"/>
      <c r="E15" s="24">
        <v>5</v>
      </c>
      <c r="F15" s="24" t="str">
        <f t="shared" si="0"/>
        <v>Deficiente</v>
      </c>
      <c r="G15" s="25">
        <v>5</v>
      </c>
      <c r="H15" s="25" t="str">
        <f t="shared" si="1"/>
        <v>Leve</v>
      </c>
      <c r="I15" s="38">
        <f t="shared" si="2"/>
        <v>0.94542181948644455</v>
      </c>
      <c r="J15" s="3" t="str" cm="1">
        <f t="array" ref="J15">_xlfn.IFS(I15=MIN($I$9:$I$33),"Desgaste mínimo",I15=MAX($I$9:$I$33),"Desgaste máximo",I15&lt;&gt;(OR(MIN($I$9:$I$33),MAX($I$9:$I$33))),"")</f>
        <v/>
      </c>
      <c r="M15" s="86"/>
      <c r="O15" s="82"/>
      <c r="P15" s="82"/>
      <c r="AO15" s="19"/>
      <c r="AP15" s="21"/>
      <c r="AQ15" s="21"/>
    </row>
    <row r="16" spans="1:43" ht="18" customHeight="1" x14ac:dyDescent="0.2">
      <c r="D16" s="22"/>
      <c r="E16" s="24">
        <v>5</v>
      </c>
      <c r="F16" s="24" t="str">
        <f t="shared" si="0"/>
        <v>Deficiente</v>
      </c>
      <c r="G16" s="25">
        <v>10</v>
      </c>
      <c r="H16" s="25" t="str">
        <f t="shared" si="1"/>
        <v>Normal</v>
      </c>
      <c r="I16" s="38">
        <f t="shared" si="2"/>
        <v>1.2905238025881085</v>
      </c>
      <c r="J16" s="3" t="str" cm="1">
        <f t="array" ref="J16">_xlfn.IFS(I16=MIN($I$9:$I$33),"Desgaste mínimo",I16=MAX($I$9:$I$33),"Desgaste máximo",I16&lt;&gt;(OR(MIN($I$9:$I$33),MAX($I$9:$I$33))),"")</f>
        <v/>
      </c>
      <c r="M16" s="86"/>
      <c r="O16" s="82"/>
      <c r="P16" s="82"/>
      <c r="AO16" s="20" t="s">
        <v>3</v>
      </c>
      <c r="AP16" s="21">
        <v>0.85308170999999999</v>
      </c>
      <c r="AQ16" s="21"/>
    </row>
    <row r="17" spans="1:43" ht="18" customHeight="1" x14ac:dyDescent="0.2">
      <c r="A17" s="63"/>
      <c r="B17" s="63"/>
      <c r="C17" s="63"/>
      <c r="D17" s="22"/>
      <c r="E17" s="24">
        <v>5</v>
      </c>
      <c r="F17" s="24" t="str">
        <f t="shared" si="0"/>
        <v>Deficiente</v>
      </c>
      <c r="G17" s="25">
        <v>15</v>
      </c>
      <c r="H17" s="25" t="str">
        <f t="shared" si="1"/>
        <v>Pesado</v>
      </c>
      <c r="I17" s="38">
        <f t="shared" si="2"/>
        <v>1.7615964120133683</v>
      </c>
      <c r="J17" s="3" t="str" cm="1">
        <f t="array" ref="J17">_xlfn.IFS(I17=MIN($I$9:$I$33),"Desgaste mínimo",I17=MAX($I$9:$I$33),"Desgaste máximo",I17&lt;&gt;(OR(MIN($I$9:$I$33),MAX($I$9:$I$33))),"")</f>
        <v/>
      </c>
      <c r="M17" s="86"/>
      <c r="O17" s="82"/>
      <c r="P17" s="82"/>
      <c r="AO17" s="20" t="s">
        <v>4</v>
      </c>
      <c r="AP17" s="60">
        <v>6.7348748E-2</v>
      </c>
      <c r="AQ17" s="60"/>
    </row>
    <row r="18" spans="1:43" ht="18" customHeight="1" x14ac:dyDescent="0.2">
      <c r="A18" s="63"/>
      <c r="B18" s="63"/>
      <c r="C18" s="63"/>
      <c r="D18" s="23"/>
      <c r="E18" s="24">
        <v>5</v>
      </c>
      <c r="F18" s="24" t="str">
        <f t="shared" si="0"/>
        <v>Deficiente</v>
      </c>
      <c r="G18" s="25">
        <v>20</v>
      </c>
      <c r="H18" s="25" t="str">
        <f t="shared" si="1"/>
        <v>Extremo</v>
      </c>
      <c r="I18" s="38">
        <f t="shared" si="2"/>
        <v>2.4046219934843123</v>
      </c>
      <c r="J18" s="3" t="str" cm="1">
        <f t="array" ref="J18">_xlfn.IFS(I18=MIN($I$9:$I$33),"Desgaste mínimo",I18=MAX($I$9:$I$33),"Desgaste máximo",I18&lt;&gt;(OR(MIN($I$9:$I$33),MAX($I$9:$I$33))),"")</f>
        <v/>
      </c>
      <c r="M18" s="86"/>
      <c r="O18" s="82"/>
      <c r="P18" s="82"/>
      <c r="AO18" s="20" t="s">
        <v>5</v>
      </c>
      <c r="AP18" s="60">
        <v>-4.1679277000000001E-2</v>
      </c>
      <c r="AQ18" s="60"/>
    </row>
    <row r="19" spans="1:43" ht="18" customHeight="1" x14ac:dyDescent="0.2">
      <c r="A19" s="63"/>
      <c r="B19" s="63"/>
      <c r="C19" s="63"/>
      <c r="D19" s="22"/>
      <c r="E19" s="24">
        <v>10</v>
      </c>
      <c r="F19" s="24" t="str">
        <f t="shared" si="0"/>
        <v>Normal</v>
      </c>
      <c r="G19" s="25">
        <v>0</v>
      </c>
      <c r="H19" s="25" t="str">
        <f t="shared" si="1"/>
        <v>Nulo</v>
      </c>
      <c r="I19" s="38">
        <f t="shared" si="2"/>
        <v>0.56231519043930733</v>
      </c>
      <c r="J19" s="3" t="str" cm="1">
        <f t="array" ref="J19">_xlfn.IFS(I19=MIN($I$9:$I$33),"Desgaste mínimo",I19=MAX($I$9:$I$33),"Desgaste máximo",I19&lt;&gt;(OR(MIN($I$9:$I$33),MAX($I$9:$I$33))),"")</f>
        <v/>
      </c>
      <c r="M19" s="86"/>
      <c r="O19" s="82"/>
      <c r="P19" s="82"/>
      <c r="AO19" s="20" t="s">
        <v>6</v>
      </c>
      <c r="AP19" s="60">
        <v>-1.02286E-3</v>
      </c>
      <c r="AQ19" s="60"/>
    </row>
    <row r="20" spans="1:43" ht="18" customHeight="1" x14ac:dyDescent="0.2">
      <c r="A20" s="63"/>
      <c r="B20" s="63"/>
      <c r="C20" s="63"/>
      <c r="D20" s="22"/>
      <c r="E20" s="24">
        <v>10</v>
      </c>
      <c r="F20" s="24" t="str">
        <f t="shared" si="0"/>
        <v>Normal</v>
      </c>
      <c r="G20" s="25">
        <v>5</v>
      </c>
      <c r="H20" s="25" t="str">
        <f t="shared" si="1"/>
        <v>Leve</v>
      </c>
      <c r="I20" s="38">
        <f t="shared" si="2"/>
        <v>0.74819474126960805</v>
      </c>
      <c r="J20" s="3" t="str" cm="1">
        <f t="array" ref="J20">_xlfn.IFS(I20=MIN($I$9:$I$33),"Desgaste mínimo",I20=MAX($I$9:$I$33),"Desgaste máximo",I20&lt;&gt;(OR(MIN($I$9:$I$33),MAX($I$9:$I$33))),"")</f>
        <v/>
      </c>
      <c r="M20" s="86"/>
      <c r="O20" s="82"/>
      <c r="P20" s="82"/>
      <c r="AO20" s="20" t="s">
        <v>1</v>
      </c>
      <c r="AP20" s="21" t="s">
        <v>38</v>
      </c>
      <c r="AQ20" s="21"/>
    </row>
    <row r="21" spans="1:43" ht="18" customHeight="1" x14ac:dyDescent="0.2">
      <c r="D21" s="22"/>
      <c r="E21" s="24">
        <v>10</v>
      </c>
      <c r="F21" s="24" t="str">
        <f t="shared" si="0"/>
        <v>Normal</v>
      </c>
      <c r="G21" s="25">
        <v>10</v>
      </c>
      <c r="H21" s="25" t="str">
        <f t="shared" si="1"/>
        <v>Normal</v>
      </c>
      <c r="I21" s="38">
        <f t="shared" si="2"/>
        <v>0.99551884847029837</v>
      </c>
      <c r="J21" s="3" t="str" cm="1">
        <f t="array" ref="J21">_xlfn.IFS(I21=MIN($I$9:$I$33),"Desgaste mínimo",I21=MAX($I$9:$I$33),"Desgaste máximo",I21&lt;&gt;(OR(MIN($I$9:$I$33),MAX($I$9:$I$33))),"")</f>
        <v/>
      </c>
      <c r="M21" s="86"/>
      <c r="O21" s="82"/>
      <c r="P21" s="82"/>
      <c r="AO21" s="19"/>
      <c r="AP21" s="19"/>
      <c r="AQ21" s="19"/>
    </row>
    <row r="22" spans="1:43" ht="18" customHeight="1" x14ac:dyDescent="0.2">
      <c r="A22" s="14" t="s">
        <v>36</v>
      </c>
      <c r="D22" s="22"/>
      <c r="E22" s="24">
        <v>10</v>
      </c>
      <c r="F22" s="24" t="str">
        <f t="shared" si="0"/>
        <v>Normal</v>
      </c>
      <c r="G22" s="25">
        <v>15</v>
      </c>
      <c r="H22" s="25" t="str">
        <f t="shared" si="1"/>
        <v>Pesado</v>
      </c>
      <c r="I22" s="38">
        <f t="shared" si="2"/>
        <v>1.3245986946899784</v>
      </c>
      <c r="J22" s="3" t="str" cm="1">
        <f t="array" ref="J22">_xlfn.IFS(I22=MIN($I$9:$I$33),"Desgaste mínimo",I22=MAX($I$9:$I$33),"Desgaste máximo",I22&lt;&gt;(OR(MIN($I$9:$I$33),MAX($I$9:$I$33))),"")</f>
        <v/>
      </c>
      <c r="M22" s="86"/>
      <c r="O22" s="82"/>
      <c r="P22" s="82"/>
      <c r="AO22" s="19"/>
      <c r="AP22" s="19"/>
      <c r="AQ22" s="19"/>
    </row>
    <row r="23" spans="1:43" ht="18" customHeight="1" x14ac:dyDescent="0.2">
      <c r="D23" s="22"/>
      <c r="E23" s="24">
        <v>10</v>
      </c>
      <c r="F23" s="24" t="str">
        <f t="shared" si="0"/>
        <v>Normal</v>
      </c>
      <c r="G23" s="25">
        <v>20</v>
      </c>
      <c r="H23" s="25" t="str">
        <f t="shared" si="1"/>
        <v>Extremo</v>
      </c>
      <c r="I23" s="38">
        <f t="shared" si="2"/>
        <v>1.7624595502841875</v>
      </c>
      <c r="J23" s="3" t="str" cm="1">
        <f t="array" ref="J23">_xlfn.IFS(I23=MIN($I$9:$I$33),"Desgaste mínimo",I23=MAX($I$9:$I$33),"Desgaste máximo",I23&lt;&gt;(OR(MIN($I$9:$I$33),MAX($I$9:$I$33))),"")</f>
        <v/>
      </c>
      <c r="M23" s="86"/>
      <c r="O23" s="82"/>
      <c r="P23" s="82"/>
      <c r="AO23" s="19"/>
      <c r="AP23" s="19"/>
      <c r="AQ23" s="19"/>
    </row>
    <row r="24" spans="1:43" ht="18" customHeight="1" x14ac:dyDescent="0.2">
      <c r="A24" s="5" t="s">
        <v>24</v>
      </c>
      <c r="B24" s="66" t="s">
        <v>31</v>
      </c>
      <c r="C24" s="66"/>
      <c r="D24" s="22"/>
      <c r="E24" s="24">
        <v>15</v>
      </c>
      <c r="F24" s="24" t="str">
        <f t="shared" si="0"/>
        <v>Rigorosa</v>
      </c>
      <c r="G24" s="25">
        <v>0</v>
      </c>
      <c r="H24" s="25" t="str">
        <f t="shared" si="1"/>
        <v>Nulo</v>
      </c>
      <c r="I24" s="38">
        <f t="shared" si="2"/>
        <v>0.45653534702058357</v>
      </c>
      <c r="J24" s="3" t="str" cm="1">
        <f t="array" ref="J24">_xlfn.IFS(I24=MIN($I$9:$I$33),"Desgaste mínimo",I24=MAX($I$9:$I$33),"Desgaste máximo",I24&lt;&gt;(OR(MIN($I$9:$I$33),MAX($I$9:$I$33))),"")</f>
        <v/>
      </c>
      <c r="M24" s="86"/>
      <c r="O24" s="82"/>
      <c r="P24" s="82"/>
      <c r="AO24" s="19"/>
      <c r="AP24" s="19"/>
      <c r="AQ24" s="19"/>
    </row>
    <row r="25" spans="1:43" ht="18" customHeight="1" x14ac:dyDescent="0.2">
      <c r="A25" s="6" t="str">
        <f t="shared" ref="A25:B27" si="3">AO12</f>
        <v>A</v>
      </c>
      <c r="B25" s="62">
        <f t="shared" si="3"/>
        <v>1.3479614310000001</v>
      </c>
      <c r="C25" s="62"/>
      <c r="D25" s="22"/>
      <c r="E25" s="24">
        <v>15</v>
      </c>
      <c r="F25" s="24" t="str">
        <f t="shared" si="0"/>
        <v>Rigorosa</v>
      </c>
      <c r="G25" s="25">
        <v>5</v>
      </c>
      <c r="H25" s="25" t="str">
        <f t="shared" si="1"/>
        <v>Leve</v>
      </c>
      <c r="I25" s="38">
        <f t="shared" si="2"/>
        <v>0.59211175300309649</v>
      </c>
      <c r="J25" s="3" t="str" cm="1">
        <f t="array" ref="J25">_xlfn.IFS(I25=MIN($I$9:$I$33),"Desgaste mínimo",I25=MAX($I$9:$I$33),"Desgaste máximo",I25&lt;&gt;(OR(MIN($I$9:$I$33),MAX($I$9:$I$33))),"")</f>
        <v/>
      </c>
      <c r="M25" s="86"/>
      <c r="O25" s="82"/>
      <c r="P25" s="82"/>
      <c r="AO25" s="19"/>
      <c r="AP25" s="19"/>
      <c r="AQ25" s="19"/>
    </row>
    <row r="26" spans="1:43" ht="18" customHeight="1" x14ac:dyDescent="0.2">
      <c r="A26" s="6" t="str">
        <f t="shared" si="3"/>
        <v>B</v>
      </c>
      <c r="B26" s="62">
        <f t="shared" si="3"/>
        <v>0.34796143099999999</v>
      </c>
      <c r="C26" s="62"/>
      <c r="D26" s="22"/>
      <c r="E26" s="24">
        <v>15</v>
      </c>
      <c r="F26" s="24" t="str">
        <f t="shared" si="0"/>
        <v>Rigorosa</v>
      </c>
      <c r="G26" s="25">
        <v>10</v>
      </c>
      <c r="H26" s="25" t="str">
        <f t="shared" si="1"/>
        <v>Normal</v>
      </c>
      <c r="I26" s="38">
        <f t="shared" si="2"/>
        <v>0.76795001818028541</v>
      </c>
      <c r="J26" s="3" t="str" cm="1">
        <f t="array" ref="J26">_xlfn.IFS(I26=MIN($I$9:$I$33),"Desgaste mínimo",I26=MAX($I$9:$I$33),"Desgaste máximo",I26&lt;&gt;(OR(MIN($I$9:$I$33),MAX($I$9:$I$33))),"")</f>
        <v/>
      </c>
      <c r="M26" s="86"/>
      <c r="O26" s="82"/>
      <c r="P26" s="82"/>
      <c r="AO26" s="19"/>
      <c r="AP26" s="19"/>
      <c r="AQ26" s="19"/>
    </row>
    <row r="27" spans="1:43" ht="18" customHeight="1" x14ac:dyDescent="0.2">
      <c r="A27" s="6" t="str">
        <f t="shared" si="3"/>
        <v>C</v>
      </c>
      <c r="B27" s="62">
        <f t="shared" si="3"/>
        <v>3.579760093</v>
      </c>
      <c r="C27" s="62"/>
      <c r="D27" s="22"/>
      <c r="E27" s="24">
        <v>15</v>
      </c>
      <c r="F27" s="24" t="str">
        <f t="shared" si="0"/>
        <v>Rigorosa</v>
      </c>
      <c r="G27" s="25">
        <v>15</v>
      </c>
      <c r="H27" s="25" t="str">
        <f t="shared" si="1"/>
        <v>Pesado</v>
      </c>
      <c r="I27" s="38">
        <f t="shared" si="2"/>
        <v>0.99600662785698235</v>
      </c>
      <c r="J27" s="3" t="str" cm="1">
        <f t="array" ref="J27">_xlfn.IFS(I27=MIN($I$9:$I$33),"Desgaste mínimo",I27=MAX($I$9:$I$33),"Desgaste máximo",I27&lt;&gt;(OR(MIN($I$9:$I$33),MAX($I$9:$I$33))),"")</f>
        <v/>
      </c>
      <c r="M27" s="86"/>
      <c r="O27" s="82"/>
      <c r="P27" s="82"/>
      <c r="AO27" s="19"/>
      <c r="AP27" s="19"/>
      <c r="AQ27" s="19"/>
    </row>
    <row r="28" spans="1:43" ht="18" customHeight="1" x14ac:dyDescent="0.2">
      <c r="A28" s="6" t="str">
        <f>A44</f>
        <v>e</v>
      </c>
      <c r="B28" s="62">
        <f>B44</f>
        <v>2.7182820532347876</v>
      </c>
      <c r="C28" s="62"/>
      <c r="D28" s="22"/>
      <c r="E28" s="24">
        <v>15</v>
      </c>
      <c r="F28" s="24" t="str">
        <f t="shared" si="0"/>
        <v>Rigorosa</v>
      </c>
      <c r="G28" s="25">
        <v>20</v>
      </c>
      <c r="H28" s="25" t="str">
        <f t="shared" si="1"/>
        <v>Extremo</v>
      </c>
      <c r="I28" s="38">
        <f t="shared" si="2"/>
        <v>1.291788761312519</v>
      </c>
      <c r="J28" s="3" t="str" cm="1">
        <f t="array" ref="J28">_xlfn.IFS(I28=MIN($I$9:$I$33),"Desgaste mínimo",I28=MAX($I$9:$I$33),"Desgaste máximo",I28&lt;&gt;(OR(MIN($I$9:$I$33),MAX($I$9:$I$33))),"")</f>
        <v/>
      </c>
      <c r="M28" s="86"/>
      <c r="O28" s="82"/>
      <c r="P28" s="82"/>
      <c r="AO28" s="19"/>
      <c r="AP28" s="19"/>
      <c r="AQ28" s="19"/>
    </row>
    <row r="29" spans="1:43" ht="18" customHeight="1" x14ac:dyDescent="0.2">
      <c r="A29" s="6" t="s">
        <v>22</v>
      </c>
      <c r="B29" s="62" t="s">
        <v>32</v>
      </c>
      <c r="C29" s="62"/>
      <c r="D29" s="22"/>
      <c r="E29" s="33">
        <v>20</v>
      </c>
      <c r="F29" s="33" t="str">
        <f t="shared" si="0"/>
        <v>Perfeita</v>
      </c>
      <c r="G29" s="34">
        <v>0</v>
      </c>
      <c r="H29" s="34" t="str">
        <f t="shared" si="1"/>
        <v>Nulo</v>
      </c>
      <c r="I29" s="40">
        <f t="shared" si="2"/>
        <v>0.37065426405495733</v>
      </c>
      <c r="J29" s="35" t="str" cm="1">
        <f t="array" ref="J29">_xlfn.IFS(I29=MIN($I$9:$I$33),"Desgaste mínimo",I29=MAX($I$9:$I$33),"Desgaste máximo",I29&lt;&gt;(OR(MIN($I$9:$I$33),MAX($I$9:$I$33))),"")</f>
        <v>Desgaste mínimo</v>
      </c>
      <c r="M29" s="86"/>
      <c r="O29" s="82"/>
      <c r="P29" s="82"/>
    </row>
    <row r="30" spans="1:43" ht="18" customHeight="1" x14ac:dyDescent="0.2">
      <c r="A30" s="6" t="s">
        <v>23</v>
      </c>
      <c r="B30" s="62" t="s">
        <v>33</v>
      </c>
      <c r="C30" s="62"/>
      <c r="D30" s="22"/>
      <c r="E30" s="24">
        <v>20</v>
      </c>
      <c r="F30" s="24" t="str">
        <f t="shared" si="0"/>
        <v>Perfeita</v>
      </c>
      <c r="G30" s="25">
        <v>5</v>
      </c>
      <c r="H30" s="25" t="str">
        <f t="shared" si="1"/>
        <v>Leve</v>
      </c>
      <c r="I30" s="38">
        <f t="shared" si="2"/>
        <v>0.46858967151984349</v>
      </c>
      <c r="J30" s="3" t="str" cm="1">
        <f t="array" ref="J30">_xlfn.IFS(I30=MIN($I$9:$I$33),"Desgaste mínimo",I30=MAX($I$9:$I$33),"Desgaste máximo",I30&lt;&gt;(OR(MIN($I$9:$I$33),MAX($I$9:$I$33))),"")</f>
        <v/>
      </c>
      <c r="M30" s="86"/>
      <c r="O30" s="82"/>
      <c r="P30" s="82"/>
    </row>
    <row r="31" spans="1:43" ht="18" customHeight="1" x14ac:dyDescent="0.2">
      <c r="D31" s="22"/>
      <c r="E31" s="24">
        <v>20</v>
      </c>
      <c r="F31" s="24" t="str">
        <f t="shared" si="0"/>
        <v>Perfeita</v>
      </c>
      <c r="G31" s="25">
        <v>10</v>
      </c>
      <c r="H31" s="25" t="str">
        <f t="shared" si="1"/>
        <v>Normal</v>
      </c>
      <c r="I31" s="38">
        <f t="shared" si="2"/>
        <v>0.59240187298241387</v>
      </c>
      <c r="J31" s="3" t="str" cm="1">
        <f t="array" ref="J31">_xlfn.IFS(I31=MIN($I$9:$I$33),"Desgaste mínimo",I31=MAX($I$9:$I$33),"Desgaste máximo",I31&lt;&gt;(OR(MIN($I$9:$I$33),MAX($I$9:$I$33))),"")</f>
        <v/>
      </c>
      <c r="M31" s="86"/>
      <c r="O31" s="82"/>
      <c r="P31" s="82"/>
    </row>
    <row r="32" spans="1:43" ht="18" customHeight="1" x14ac:dyDescent="0.2">
      <c r="D32" s="22"/>
      <c r="E32" s="24">
        <v>20</v>
      </c>
      <c r="F32" s="24" t="str">
        <f t="shared" si="0"/>
        <v>Perfeita</v>
      </c>
      <c r="G32" s="25">
        <v>15</v>
      </c>
      <c r="H32" s="25" t="str">
        <f t="shared" si="1"/>
        <v>Pesado</v>
      </c>
      <c r="I32" s="38">
        <f t="shared" si="2"/>
        <v>0.74892811438804963</v>
      </c>
      <c r="J32" s="3" t="str" cm="1">
        <f t="array" ref="J32">_xlfn.IFS(I32=MIN($I$9:$I$33),"Desgaste mínimo",I32=MAX($I$9:$I$33),"Desgaste máximo",I32&lt;&gt;(OR(MIN($I$9:$I$33),MAX($I$9:$I$33))),"")</f>
        <v/>
      </c>
      <c r="M32" s="86"/>
      <c r="O32" s="82"/>
      <c r="P32" s="82"/>
    </row>
    <row r="33" spans="1:16" ht="18" customHeight="1" thickBot="1" x14ac:dyDescent="0.25">
      <c r="A33" s="57" t="s">
        <v>10</v>
      </c>
      <c r="B33" s="57"/>
      <c r="C33" s="57"/>
      <c r="E33" s="24">
        <v>20</v>
      </c>
      <c r="F33" s="24" t="str">
        <f t="shared" si="0"/>
        <v>Perfeita</v>
      </c>
      <c r="G33" s="25">
        <v>20</v>
      </c>
      <c r="H33" s="25" t="str">
        <f t="shared" si="1"/>
        <v>Extremo</v>
      </c>
      <c r="I33" s="38">
        <f t="shared" si="2"/>
        <v>0.94681219979446318</v>
      </c>
      <c r="J33" s="3" t="str" cm="1">
        <f t="array" ref="J33">_xlfn.IFS(I33=MIN($I$9:$I$33),"Desgaste mínimo",I33=MAX($I$9:$I$33),"Desgaste máximo",I33&lt;&gt;(OR(MIN($I$9:$I$33),MAX($I$9:$I$33))),"")</f>
        <v/>
      </c>
      <c r="M33" s="86"/>
      <c r="O33" s="82"/>
      <c r="P33" s="82"/>
    </row>
    <row r="34" spans="1:16" ht="18" customHeight="1" x14ac:dyDescent="0.2">
      <c r="M34" s="86"/>
      <c r="O34" s="82"/>
      <c r="P34" s="82"/>
    </row>
    <row r="35" spans="1:16" ht="18" customHeight="1" x14ac:dyDescent="0.2">
      <c r="E35" s="49" t="s">
        <v>59</v>
      </c>
      <c r="F35" s="49"/>
      <c r="G35" s="49"/>
      <c r="H35" s="49"/>
      <c r="I35" s="49"/>
      <c r="J35" s="49"/>
      <c r="M35" s="86"/>
      <c r="O35" s="82"/>
      <c r="P35" s="82"/>
    </row>
    <row r="36" spans="1:16" ht="18" customHeight="1" x14ac:dyDescent="0.2">
      <c r="E36" s="49"/>
      <c r="F36" s="49"/>
      <c r="G36" s="49"/>
      <c r="H36" s="49"/>
      <c r="I36" s="49"/>
      <c r="J36" s="49"/>
      <c r="M36" s="86"/>
      <c r="O36" s="82"/>
      <c r="P36" s="82"/>
    </row>
    <row r="37" spans="1:16" ht="18" customHeight="1" x14ac:dyDescent="0.2">
      <c r="E37" s="49"/>
      <c r="F37" s="49"/>
      <c r="G37" s="49"/>
      <c r="H37" s="49"/>
      <c r="I37" s="49"/>
      <c r="J37" s="49"/>
      <c r="M37" s="86"/>
      <c r="O37" s="82"/>
      <c r="P37" s="82"/>
    </row>
    <row r="38" spans="1:16" ht="18" customHeight="1" x14ac:dyDescent="0.2">
      <c r="A38" s="14" t="s">
        <v>36</v>
      </c>
      <c r="E38" s="49"/>
      <c r="F38" s="49"/>
      <c r="G38" s="49"/>
      <c r="H38" s="49"/>
      <c r="I38" s="49"/>
      <c r="J38" s="49"/>
      <c r="M38" s="86"/>
      <c r="O38" s="82"/>
      <c r="P38" s="82"/>
    </row>
    <row r="39" spans="1:16" ht="18" customHeight="1" x14ac:dyDescent="0.2">
      <c r="E39" s="49"/>
      <c r="F39" s="49"/>
      <c r="G39" s="49"/>
      <c r="H39" s="49"/>
      <c r="I39" s="49"/>
      <c r="J39" s="49"/>
      <c r="M39" s="86"/>
      <c r="O39" s="82"/>
      <c r="P39" s="82"/>
    </row>
    <row r="40" spans="1:16" ht="18" customHeight="1" x14ac:dyDescent="0.2">
      <c r="A40" s="1" t="str">
        <f t="shared" ref="A40:B43" si="4">AO16</f>
        <v>a</v>
      </c>
      <c r="B40" s="61">
        <f t="shared" si="4"/>
        <v>0.85308170999999999</v>
      </c>
      <c r="C40" s="61"/>
      <c r="E40" s="14"/>
      <c r="F40" s="14"/>
      <c r="G40" s="14"/>
      <c r="H40" s="14"/>
      <c r="I40" s="14"/>
      <c r="M40" s="86"/>
      <c r="O40" s="82"/>
      <c r="P40" s="82"/>
    </row>
    <row r="41" spans="1:16" ht="18" customHeight="1" x14ac:dyDescent="0.2">
      <c r="A41" s="2" t="str">
        <f t="shared" si="4"/>
        <v>b</v>
      </c>
      <c r="B41" s="61">
        <f t="shared" si="4"/>
        <v>6.7348748E-2</v>
      </c>
      <c r="C41" s="61"/>
      <c r="E41" s="14"/>
      <c r="F41" s="14"/>
      <c r="G41" s="14"/>
      <c r="H41" s="14"/>
      <c r="I41" s="14"/>
      <c r="M41" s="86"/>
      <c r="O41" s="82"/>
      <c r="P41" s="82"/>
    </row>
    <row r="42" spans="1:16" ht="18" customHeight="1" x14ac:dyDescent="0.2">
      <c r="A42" s="2" t="str">
        <f t="shared" si="4"/>
        <v>c</v>
      </c>
      <c r="B42" s="61">
        <f t="shared" si="4"/>
        <v>-4.1679277000000001E-2</v>
      </c>
      <c r="C42" s="61"/>
      <c r="E42" s="14"/>
      <c r="F42" s="14"/>
      <c r="G42" s="14"/>
      <c r="H42" s="14"/>
      <c r="I42" s="14"/>
      <c r="M42" s="86"/>
      <c r="O42" s="82"/>
      <c r="P42" s="82"/>
    </row>
    <row r="43" spans="1:16" ht="18" customHeight="1" x14ac:dyDescent="0.2">
      <c r="A43" s="2" t="str">
        <f t="shared" si="4"/>
        <v>d</v>
      </c>
      <c r="B43" s="61">
        <f t="shared" si="4"/>
        <v>-1.02286E-3</v>
      </c>
      <c r="C43" s="61"/>
      <c r="E43" s="14"/>
      <c r="F43" s="14"/>
      <c r="G43" s="14"/>
      <c r="H43" s="14"/>
      <c r="I43" s="14"/>
      <c r="M43" s="86"/>
      <c r="O43" s="82"/>
      <c r="P43" s="82"/>
    </row>
    <row r="44" spans="1:16" ht="18" customHeight="1" x14ac:dyDescent="0.2">
      <c r="A44" s="2" t="s">
        <v>1</v>
      </c>
      <c r="B44" s="61">
        <f>(1+(1/10^10))^(10^10)</f>
        <v>2.7182820532347876</v>
      </c>
      <c r="C44" s="61"/>
      <c r="E44" s="14"/>
      <c r="F44" s="14"/>
      <c r="G44" s="14"/>
      <c r="H44" s="14"/>
      <c r="I44" s="14"/>
      <c r="M44" s="86"/>
      <c r="O44" s="82"/>
      <c r="P44" s="82"/>
    </row>
    <row r="45" spans="1:16" ht="18" customHeight="1" x14ac:dyDescent="0.2">
      <c r="A45" s="2"/>
      <c r="B45" s="69"/>
      <c r="C45" s="69"/>
      <c r="E45" s="14"/>
      <c r="F45" s="14"/>
      <c r="G45" s="14"/>
      <c r="H45" s="14"/>
      <c r="I45" s="14"/>
      <c r="M45" s="86"/>
      <c r="O45" s="82"/>
      <c r="P45" s="82"/>
    </row>
    <row r="46" spans="1:16" ht="18" customHeight="1" x14ac:dyDescent="0.2">
      <c r="A46" s="1" t="s">
        <v>26</v>
      </c>
      <c r="B46" s="61" t="s">
        <v>28</v>
      </c>
      <c r="C46" s="61"/>
      <c r="E46" s="14"/>
      <c r="F46" s="14"/>
      <c r="G46" s="14"/>
      <c r="H46" s="14"/>
      <c r="I46" s="14"/>
      <c r="M46" s="86"/>
      <c r="O46" s="82"/>
      <c r="P46" s="82"/>
    </row>
    <row r="47" spans="1:16" ht="18" customHeight="1" x14ac:dyDescent="0.2">
      <c r="A47" s="3" t="s">
        <v>25</v>
      </c>
      <c r="B47" s="61" t="s">
        <v>29</v>
      </c>
      <c r="C47" s="61"/>
      <c r="E47" s="14"/>
      <c r="F47" s="14"/>
      <c r="G47" s="14"/>
      <c r="H47" s="14"/>
      <c r="I47" s="14"/>
      <c r="M47" s="86"/>
      <c r="O47" s="82"/>
      <c r="P47" s="82"/>
    </row>
    <row r="48" spans="1:16" ht="18" customHeight="1" x14ac:dyDescent="0.2">
      <c r="E48" s="14"/>
      <c r="F48" s="14"/>
      <c r="G48" s="14"/>
      <c r="H48" s="14"/>
      <c r="I48" s="14"/>
      <c r="M48" s="86"/>
      <c r="O48" s="82"/>
      <c r="P48" s="82"/>
    </row>
    <row r="49" spans="2:16" ht="18" customHeight="1" x14ac:dyDescent="0.2">
      <c r="E49" s="14"/>
      <c r="F49" s="14"/>
      <c r="G49" s="14"/>
      <c r="H49" s="14"/>
      <c r="I49" s="14"/>
      <c r="M49" s="86"/>
      <c r="O49" s="82"/>
      <c r="P49" s="82"/>
    </row>
    <row r="50" spans="2:16" ht="18" customHeight="1" x14ac:dyDescent="0.2">
      <c r="B50" s="68" t="s">
        <v>53</v>
      </c>
      <c r="C50" s="68"/>
      <c r="E50" s="14"/>
      <c r="F50" s="14"/>
      <c r="G50" s="14"/>
      <c r="H50" s="14"/>
      <c r="I50" s="14"/>
      <c r="M50" s="86"/>
      <c r="O50" s="82"/>
      <c r="P50" s="82"/>
    </row>
    <row r="51" spans="2:16" ht="18" customHeight="1" x14ac:dyDescent="0.2">
      <c r="B51" s="7" t="s">
        <v>30</v>
      </c>
      <c r="C51" s="7" t="s">
        <v>2</v>
      </c>
      <c r="E51" s="14"/>
      <c r="F51" s="14"/>
      <c r="G51" s="14"/>
      <c r="H51" s="14"/>
      <c r="I51" s="14"/>
      <c r="M51" s="86"/>
      <c r="O51" s="82"/>
      <c r="P51" s="82"/>
    </row>
    <row r="52" spans="2:16" ht="18" customHeight="1" x14ac:dyDescent="0.2">
      <c r="B52" s="8">
        <v>0</v>
      </c>
      <c r="C52" s="9" t="s">
        <v>12</v>
      </c>
      <c r="D52" s="4"/>
      <c r="E52" s="14"/>
      <c r="F52" s="14"/>
      <c r="G52" s="14"/>
      <c r="H52" s="14"/>
      <c r="I52" s="14"/>
      <c r="M52" s="86"/>
      <c r="O52" s="82"/>
      <c r="P52" s="82"/>
    </row>
    <row r="53" spans="2:16" ht="18" customHeight="1" x14ac:dyDescent="0.2">
      <c r="B53" s="10">
        <v>5</v>
      </c>
      <c r="C53" s="11" t="s">
        <v>13</v>
      </c>
      <c r="E53" s="14"/>
      <c r="F53" s="14"/>
      <c r="G53" s="14"/>
      <c r="H53" s="14"/>
      <c r="I53" s="14"/>
      <c r="M53" s="86"/>
      <c r="O53" s="82"/>
      <c r="P53" s="82"/>
    </row>
    <row r="54" spans="2:16" ht="18" customHeight="1" x14ac:dyDescent="0.2">
      <c r="B54" s="10">
        <v>10</v>
      </c>
      <c r="C54" s="11" t="s">
        <v>0</v>
      </c>
      <c r="D54" s="4"/>
      <c r="E54" s="14"/>
      <c r="F54" s="14"/>
      <c r="G54" s="14"/>
      <c r="H54" s="14"/>
      <c r="I54" s="14"/>
      <c r="M54" s="86"/>
      <c r="O54" s="82"/>
      <c r="P54" s="82"/>
    </row>
    <row r="55" spans="2:16" ht="18" customHeight="1" x14ac:dyDescent="0.2">
      <c r="B55" s="10">
        <v>15</v>
      </c>
      <c r="C55" s="11" t="s">
        <v>14</v>
      </c>
      <c r="E55" s="14"/>
      <c r="F55" s="14"/>
      <c r="G55" s="14"/>
      <c r="H55" s="14"/>
      <c r="I55" s="14"/>
      <c r="M55" s="86"/>
      <c r="O55" s="82"/>
      <c r="P55" s="82"/>
    </row>
    <row r="56" spans="2:16" ht="18" customHeight="1" thickBot="1" x14ac:dyDescent="0.25">
      <c r="B56" s="12">
        <v>20</v>
      </c>
      <c r="C56" s="13" t="s">
        <v>15</v>
      </c>
      <c r="E56" s="14"/>
      <c r="F56" s="14"/>
      <c r="G56" s="14"/>
      <c r="H56" s="14"/>
      <c r="I56" s="14"/>
      <c r="M56" s="86"/>
      <c r="O56" s="82"/>
      <c r="P56" s="82"/>
    </row>
    <row r="57" spans="2:16" ht="18" customHeight="1" x14ac:dyDescent="0.2">
      <c r="D57" s="4"/>
      <c r="E57" s="14"/>
      <c r="F57" s="14"/>
      <c r="G57" s="14"/>
      <c r="H57" s="14"/>
      <c r="I57" s="14"/>
      <c r="M57" s="86"/>
      <c r="O57" s="82"/>
      <c r="P57" s="82"/>
    </row>
    <row r="58" spans="2:16" ht="18" customHeight="1" x14ac:dyDescent="0.2">
      <c r="B58" s="68" t="s">
        <v>52</v>
      </c>
      <c r="C58" s="68"/>
      <c r="E58" s="14"/>
      <c r="F58" s="14"/>
      <c r="G58" s="14"/>
      <c r="H58" s="14"/>
      <c r="I58" s="14"/>
      <c r="M58" s="86"/>
      <c r="O58" s="82"/>
      <c r="P58" s="82"/>
    </row>
    <row r="59" spans="2:16" ht="18" customHeight="1" x14ac:dyDescent="0.2">
      <c r="B59" s="7" t="s">
        <v>30</v>
      </c>
      <c r="C59" s="7" t="s">
        <v>2</v>
      </c>
      <c r="E59" s="14"/>
      <c r="F59" s="14"/>
      <c r="G59" s="14"/>
      <c r="H59" s="14"/>
      <c r="I59" s="14"/>
      <c r="M59" s="86"/>
      <c r="O59" s="82"/>
      <c r="P59" s="82"/>
    </row>
    <row r="60" spans="2:16" ht="18" customHeight="1" x14ac:dyDescent="0.2">
      <c r="B60" s="8">
        <v>0</v>
      </c>
      <c r="C60" s="9" t="s">
        <v>16</v>
      </c>
      <c r="E60" s="14"/>
      <c r="F60" s="14"/>
      <c r="G60" s="14"/>
      <c r="H60" s="14"/>
      <c r="I60" s="14"/>
      <c r="M60" s="86"/>
      <c r="O60" s="82"/>
      <c r="P60" s="82"/>
    </row>
    <row r="61" spans="2:16" ht="18" customHeight="1" x14ac:dyDescent="0.2">
      <c r="B61" s="10">
        <v>5</v>
      </c>
      <c r="C61" s="11" t="s">
        <v>17</v>
      </c>
      <c r="E61" s="14"/>
      <c r="F61" s="14"/>
      <c r="G61" s="14"/>
      <c r="H61" s="14"/>
      <c r="I61" s="14"/>
      <c r="M61" s="86"/>
      <c r="O61" s="82"/>
      <c r="P61" s="82"/>
    </row>
    <row r="62" spans="2:16" ht="18" customHeight="1" x14ac:dyDescent="0.2">
      <c r="B62" s="10">
        <v>10</v>
      </c>
      <c r="C62" s="11" t="s">
        <v>0</v>
      </c>
      <c r="E62" s="14"/>
      <c r="F62" s="14"/>
      <c r="G62" s="14"/>
      <c r="H62" s="14"/>
      <c r="I62" s="14"/>
      <c r="M62" s="86"/>
      <c r="O62" s="82"/>
      <c r="P62" s="82"/>
    </row>
    <row r="63" spans="2:16" ht="18" customHeight="1" x14ac:dyDescent="0.2">
      <c r="B63" s="10">
        <v>15</v>
      </c>
      <c r="C63" s="11" t="s">
        <v>18</v>
      </c>
      <c r="D63" s="4"/>
      <c r="E63" s="14"/>
      <c r="F63" s="14"/>
      <c r="G63" s="14"/>
      <c r="H63" s="14"/>
      <c r="I63" s="14"/>
      <c r="M63" s="86"/>
      <c r="O63" s="82"/>
      <c r="P63" s="82"/>
    </row>
    <row r="64" spans="2:16" ht="18" customHeight="1" thickBot="1" x14ac:dyDescent="0.25">
      <c r="B64" s="12">
        <v>20</v>
      </c>
      <c r="C64" s="13" t="s">
        <v>19</v>
      </c>
      <c r="E64" s="14"/>
      <c r="F64" s="14"/>
      <c r="G64" s="14"/>
      <c r="H64" s="14"/>
      <c r="I64" s="14"/>
      <c r="M64" s="86"/>
      <c r="O64" s="82"/>
      <c r="P64" s="82"/>
    </row>
    <row r="65" spans="1:16" ht="18" customHeight="1" x14ac:dyDescent="0.2">
      <c r="E65" s="14"/>
      <c r="F65" s="14"/>
      <c r="G65" s="14"/>
      <c r="H65" s="14"/>
      <c r="I65" s="14"/>
      <c r="M65" s="86"/>
      <c r="O65" s="82"/>
      <c r="P65" s="82"/>
    </row>
    <row r="66" spans="1:16" ht="18" customHeight="1" x14ac:dyDescent="0.2">
      <c r="M66" s="86"/>
      <c r="O66" s="82"/>
      <c r="P66" s="82"/>
    </row>
    <row r="67" spans="1:16" ht="18" customHeight="1" thickBot="1" x14ac:dyDescent="0.25">
      <c r="A67" s="57" t="s">
        <v>35</v>
      </c>
      <c r="B67" s="57"/>
      <c r="C67" s="57"/>
      <c r="M67" s="86"/>
      <c r="O67" s="82"/>
      <c r="P67" s="82"/>
    </row>
    <row r="68" spans="1:16" ht="18" customHeight="1" x14ac:dyDescent="0.2">
      <c r="M68" s="86"/>
      <c r="O68" s="82"/>
      <c r="P68" s="82"/>
    </row>
    <row r="69" spans="1:16" ht="18" customHeight="1" x14ac:dyDescent="0.2">
      <c r="B69" s="67" t="s">
        <v>20</v>
      </c>
      <c r="C69" s="67"/>
      <c r="M69" s="86"/>
      <c r="O69" s="82"/>
      <c r="P69" s="82"/>
    </row>
    <row r="70" spans="1:16" ht="18" customHeight="1" x14ac:dyDescent="0.2">
      <c r="B70" s="44">
        <v>10</v>
      </c>
      <c r="C70" s="18" t="str">
        <f>VLOOKUP(B70,B52:C56,2,FALSE)</f>
        <v>Normal</v>
      </c>
      <c r="M70" s="86"/>
      <c r="O70" s="82"/>
      <c r="P70" s="82"/>
    </row>
    <row r="71" spans="1:16" ht="18" customHeight="1" x14ac:dyDescent="0.2">
      <c r="M71" s="86"/>
      <c r="O71" s="82"/>
      <c r="P71" s="82"/>
    </row>
    <row r="72" spans="1:16" ht="18" customHeight="1" x14ac:dyDescent="0.2">
      <c r="B72" s="67" t="s">
        <v>21</v>
      </c>
      <c r="C72" s="67"/>
      <c r="M72" s="86"/>
      <c r="O72" s="82"/>
      <c r="P72" s="82"/>
    </row>
    <row r="73" spans="1:16" ht="18" customHeight="1" x14ac:dyDescent="0.2">
      <c r="B73" s="44">
        <v>10</v>
      </c>
      <c r="C73" s="18" t="str">
        <f>VLOOKUP(B73,B60:C64,2,FALSE)</f>
        <v>Normal</v>
      </c>
      <c r="M73" s="86"/>
      <c r="O73" s="82"/>
      <c r="P73" s="82"/>
    </row>
    <row r="74" spans="1:16" ht="18" customHeight="1" x14ac:dyDescent="0.2">
      <c r="M74" s="86"/>
      <c r="O74" s="82"/>
      <c r="P74" s="82"/>
    </row>
    <row r="75" spans="1:16" ht="18" customHeight="1" x14ac:dyDescent="0.2">
      <c r="M75" s="86"/>
      <c r="O75" s="82"/>
      <c r="P75" s="82"/>
    </row>
    <row r="76" spans="1:16" ht="18" customHeight="1" x14ac:dyDescent="0.2">
      <c r="A76" s="46" t="s">
        <v>37</v>
      </c>
      <c r="B76" s="46"/>
      <c r="C76" s="46"/>
      <c r="M76" s="86"/>
      <c r="O76" s="82"/>
      <c r="P76" s="82"/>
    </row>
    <row r="77" spans="1:16" ht="18" customHeight="1" x14ac:dyDescent="0.2">
      <c r="A77" s="46"/>
      <c r="B77" s="46"/>
      <c r="C77" s="46"/>
      <c r="M77" s="86"/>
      <c r="O77" s="82"/>
      <c r="P77" s="82"/>
    </row>
    <row r="78" spans="1:16" ht="18" customHeight="1" x14ac:dyDescent="0.2">
      <c r="M78" s="86"/>
      <c r="O78" s="82"/>
      <c r="P78" s="82"/>
    </row>
    <row r="79" spans="1:16" ht="18" customHeight="1" x14ac:dyDescent="0.2">
      <c r="B79" s="18" t="s">
        <v>48</v>
      </c>
      <c r="C79" s="28">
        <f>AP16*(B44^((AP17*B70)+(AP18*B73)+(AP19*B70*B73)))</f>
        <v>0.99551884847029837</v>
      </c>
      <c r="M79" s="86"/>
      <c r="O79" s="82"/>
      <c r="P79" s="82"/>
    </row>
    <row r="80" spans="1:16" ht="18" customHeight="1" x14ac:dyDescent="0.2">
      <c r="M80" s="86"/>
      <c r="O80" s="82"/>
      <c r="P80" s="82"/>
    </row>
    <row r="81" spans="1:16" ht="18" customHeight="1" x14ac:dyDescent="0.2">
      <c r="M81" s="86"/>
      <c r="O81" s="82"/>
      <c r="P81" s="82"/>
    </row>
    <row r="82" spans="1:16" ht="18" customHeight="1" x14ac:dyDescent="0.2">
      <c r="A82" s="46" t="s">
        <v>39</v>
      </c>
      <c r="B82" s="46"/>
      <c r="C82" s="46"/>
      <c r="M82" s="86"/>
      <c r="O82" s="82"/>
      <c r="P82" s="82"/>
    </row>
    <row r="83" spans="1:16" ht="18" customHeight="1" x14ac:dyDescent="0.2">
      <c r="M83" s="86"/>
      <c r="O83" s="82"/>
      <c r="P83" s="82"/>
    </row>
    <row r="84" spans="1:16" ht="18" customHeight="1" x14ac:dyDescent="0.2">
      <c r="B84" s="15" t="s">
        <v>22</v>
      </c>
      <c r="C84" s="44">
        <v>3</v>
      </c>
      <c r="M84" s="86"/>
      <c r="O84" s="82"/>
      <c r="P84" s="82"/>
    </row>
    <row r="85" spans="1:16" ht="18" customHeight="1" x14ac:dyDescent="0.2">
      <c r="B85" s="15" t="s">
        <v>23</v>
      </c>
      <c r="C85" s="44">
        <v>10</v>
      </c>
      <c r="M85" s="86"/>
      <c r="O85" s="82"/>
      <c r="P85" s="82"/>
    </row>
    <row r="86" spans="1:16" ht="18" customHeight="1" x14ac:dyDescent="0.2">
      <c r="M86" s="86"/>
      <c r="O86" s="82"/>
      <c r="P86" s="82"/>
    </row>
    <row r="87" spans="1:16" ht="18" customHeight="1" x14ac:dyDescent="0.2">
      <c r="M87" s="86"/>
      <c r="O87" s="82"/>
      <c r="P87" s="82"/>
    </row>
    <row r="88" spans="1:16" ht="18" customHeight="1" x14ac:dyDescent="0.2">
      <c r="A88" s="46" t="s">
        <v>40</v>
      </c>
      <c r="B88" s="46"/>
      <c r="C88" s="46"/>
    </row>
    <row r="89" spans="1:16" ht="18" customHeight="1" x14ac:dyDescent="0.2"/>
    <row r="90" spans="1:16" ht="18" customHeight="1" x14ac:dyDescent="0.2">
      <c r="B90" s="18" t="s">
        <v>47</v>
      </c>
      <c r="C90" s="28">
        <f>$AP$12/(1+($AP$13*$B$44^(C79*$AP$14*(C84/C85))))</f>
        <v>0.66944757397331867</v>
      </c>
    </row>
    <row r="91" spans="1:16" ht="18" customHeight="1" x14ac:dyDescent="0.2"/>
    <row r="92" spans="1:16" ht="18" customHeight="1" x14ac:dyDescent="0.2"/>
    <row r="93" spans="1:16" ht="18" customHeight="1" thickBot="1" x14ac:dyDescent="0.25">
      <c r="A93" s="57" t="s">
        <v>51</v>
      </c>
      <c r="B93" s="57"/>
      <c r="C93" s="57"/>
    </row>
    <row r="94" spans="1:16" ht="18" customHeight="1" x14ac:dyDescent="0.2"/>
    <row r="95" spans="1:16" ht="18" customHeight="1" x14ac:dyDescent="0.2"/>
    <row r="96" spans="1:16" ht="18" customHeight="1" x14ac:dyDescent="0.2"/>
    <row r="97" spans="1:3" ht="18" customHeight="1" x14ac:dyDescent="0.2"/>
    <row r="98" spans="1:3" ht="18" customHeight="1" x14ac:dyDescent="0.2">
      <c r="B98" s="18" t="s">
        <v>46</v>
      </c>
      <c r="C98" s="87">
        <f>0.1</f>
        <v>0.1</v>
      </c>
    </row>
    <row r="99" spans="1:3" ht="18" customHeight="1" x14ac:dyDescent="0.2">
      <c r="C99" s="17"/>
    </row>
    <row r="100" spans="1:3" ht="18" customHeight="1" x14ac:dyDescent="0.2">
      <c r="B100" s="18" t="s">
        <v>49</v>
      </c>
      <c r="C100" s="28">
        <f>C98+((1-C98)*C90)</f>
        <v>0.70250281657598679</v>
      </c>
    </row>
    <row r="101" spans="1:3" ht="18" customHeight="1" x14ac:dyDescent="0.2"/>
    <row r="102" spans="1:3" ht="18" customHeight="1" x14ac:dyDescent="0.2"/>
    <row r="103" spans="1:3" ht="18" customHeight="1" thickBot="1" x14ac:dyDescent="0.25">
      <c r="A103" s="54" t="s">
        <v>73</v>
      </c>
      <c r="B103" s="54"/>
      <c r="C103" s="54"/>
    </row>
    <row r="104" spans="1:3" ht="18" customHeight="1" x14ac:dyDescent="0.2"/>
    <row r="105" spans="1:3" ht="18" customHeight="1" x14ac:dyDescent="0.2"/>
    <row r="106" spans="1:3" ht="18" customHeight="1" x14ac:dyDescent="0.2"/>
    <row r="107" spans="1:3" ht="18" customHeight="1" x14ac:dyDescent="0.2"/>
    <row r="108" spans="1:3" ht="18" customHeight="1" x14ac:dyDescent="0.2">
      <c r="A108" s="15" t="s">
        <v>50</v>
      </c>
      <c r="B108" s="55" t="s">
        <v>43</v>
      </c>
      <c r="C108" s="55"/>
    </row>
    <row r="109" spans="1:3" ht="18" customHeight="1" x14ac:dyDescent="0.2">
      <c r="A109" s="16" t="s">
        <v>42</v>
      </c>
      <c r="B109" s="56" t="s">
        <v>44</v>
      </c>
      <c r="C109" s="56"/>
    </row>
    <row r="110" spans="1:3" ht="18" customHeight="1" x14ac:dyDescent="0.2">
      <c r="A110" s="16" t="s">
        <v>64</v>
      </c>
      <c r="B110" s="56" t="s">
        <v>27</v>
      </c>
      <c r="C110" s="56"/>
    </row>
    <row r="111" spans="1:3" ht="18" customHeight="1" x14ac:dyDescent="0.2"/>
    <row r="112" spans="1:3" ht="18" customHeight="1" x14ac:dyDescent="0.2"/>
    <row r="113" spans="1:3" ht="18" customHeight="1" x14ac:dyDescent="0.2">
      <c r="A113" s="51" t="s">
        <v>71</v>
      </c>
      <c r="B113" s="51"/>
      <c r="C113" s="88">
        <v>35000</v>
      </c>
    </row>
    <row r="114" spans="1:3" ht="18" customHeight="1" x14ac:dyDescent="0.2">
      <c r="A114" s="52" t="s">
        <v>41</v>
      </c>
      <c r="B114" s="52"/>
      <c r="C114" s="27">
        <f>C98</f>
        <v>0.1</v>
      </c>
    </row>
    <row r="115" spans="1:3" ht="18" customHeight="1" x14ac:dyDescent="0.2">
      <c r="A115" s="51" t="s">
        <v>72</v>
      </c>
      <c r="B115" s="51"/>
      <c r="C115" s="28">
        <f>C100</f>
        <v>0.70250281657598679</v>
      </c>
    </row>
    <row r="116" spans="1:3" ht="18" customHeight="1" x14ac:dyDescent="0.2">
      <c r="A116" s="37"/>
      <c r="B116" s="37"/>
      <c r="C116" s="36"/>
    </row>
    <row r="117" spans="1:3" ht="18" customHeight="1" x14ac:dyDescent="0.2">
      <c r="A117" s="70" t="s">
        <v>67</v>
      </c>
      <c r="B117" s="70"/>
      <c r="C117" s="41">
        <f>C113*(C114+((1-C114)*C115))</f>
        <v>25628.838722143584</v>
      </c>
    </row>
    <row r="118" spans="1:3" ht="18" customHeight="1" x14ac:dyDescent="0.2">
      <c r="C118" s="17"/>
    </row>
    <row r="119" spans="1:3" ht="18" customHeight="1" x14ac:dyDescent="0.2">
      <c r="C119" s="17"/>
    </row>
    <row r="120" spans="1:3" ht="18" customHeight="1" thickBot="1" x14ac:dyDescent="0.25">
      <c r="A120" s="72" t="s">
        <v>74</v>
      </c>
      <c r="B120" s="72"/>
      <c r="C120" s="72"/>
    </row>
    <row r="121" spans="1:3" ht="18" customHeight="1" x14ac:dyDescent="0.2">
      <c r="A121" s="73" t="s">
        <v>75</v>
      </c>
      <c r="B121" s="73"/>
      <c r="C121" s="73"/>
    </row>
    <row r="122" spans="1:3" ht="18" customHeight="1" x14ac:dyDescent="0.2">
      <c r="C122" s="17"/>
    </row>
    <row r="123" spans="1:3" ht="18" customHeight="1" x14ac:dyDescent="0.2">
      <c r="A123" s="70" t="s">
        <v>68</v>
      </c>
      <c r="B123" s="70"/>
      <c r="C123" s="45">
        <v>2</v>
      </c>
    </row>
    <row r="124" spans="1:3" ht="18" customHeight="1" x14ac:dyDescent="0.2">
      <c r="A124" s="71" t="s">
        <v>70</v>
      </c>
      <c r="B124" s="71"/>
      <c r="C124" s="42">
        <f>C129-C117</f>
        <v>71.161277856415836</v>
      </c>
    </row>
    <row r="125" spans="1:3" ht="18" customHeight="1" x14ac:dyDescent="0.2">
      <c r="A125" s="71" t="s">
        <v>69</v>
      </c>
      <c r="B125" s="71"/>
      <c r="C125" s="43">
        <f>C124/C117</f>
        <v>2.7766095306898065E-3</v>
      </c>
    </row>
    <row r="126" spans="1:3" ht="18" customHeight="1" x14ac:dyDescent="0.2"/>
    <row r="127" spans="1:3" ht="18" customHeight="1" x14ac:dyDescent="0.2"/>
    <row r="128" spans="1:3" ht="18" customHeight="1" x14ac:dyDescent="0.2"/>
    <row r="129" spans="1:3" ht="18" customHeight="1" x14ac:dyDescent="0.2">
      <c r="A129" s="53" t="s">
        <v>66</v>
      </c>
      <c r="B129" s="53"/>
      <c r="C129" s="29">
        <f>ROUNDUP(C117,-C123)</f>
        <v>25700</v>
      </c>
    </row>
    <row r="134" spans="1:3" ht="15" customHeight="1" x14ac:dyDescent="0.2">
      <c r="A134" s="46" t="s">
        <v>62</v>
      </c>
      <c r="B134" s="46"/>
      <c r="C134" s="46"/>
    </row>
    <row r="135" spans="1:3" ht="15" customHeight="1" x14ac:dyDescent="0.2">
      <c r="A135" s="46"/>
      <c r="B135" s="46"/>
      <c r="C135" s="46"/>
    </row>
  </sheetData>
  <sheetProtection algorithmName="SHA-512" hashValue="s/QfBMXSIuXtstitRJ67D7N/QpAd/E2XrC3XZJZ8eP9x4qdGY2CMVfO0Ba20DhUgDr9M/W180GE6qo91VyvE4Q==" saltValue="23Bd+hmxYKXBz5dnBJrcCQ==" spinCount="100000" sheet="1"/>
  <mergeCells count="56">
    <mergeCell ref="A117:B117"/>
    <mergeCell ref="A123:B123"/>
    <mergeCell ref="A125:B125"/>
    <mergeCell ref="A124:B124"/>
    <mergeCell ref="A120:C120"/>
    <mergeCell ref="A121:C121"/>
    <mergeCell ref="B58:C58"/>
    <mergeCell ref="B69:C69"/>
    <mergeCell ref="A67:C67"/>
    <mergeCell ref="B44:C44"/>
    <mergeCell ref="B45:C45"/>
    <mergeCell ref="B47:C47"/>
    <mergeCell ref="A76:C77"/>
    <mergeCell ref="A8:C8"/>
    <mergeCell ref="A10:C10"/>
    <mergeCell ref="A11:C11"/>
    <mergeCell ref="B25:C25"/>
    <mergeCell ref="B26:C26"/>
    <mergeCell ref="A15:C15"/>
    <mergeCell ref="B24:C24"/>
    <mergeCell ref="B27:C27"/>
    <mergeCell ref="B28:C28"/>
    <mergeCell ref="B29:C29"/>
    <mergeCell ref="B72:C72"/>
    <mergeCell ref="B40:C40"/>
    <mergeCell ref="B41:C41"/>
    <mergeCell ref="B42:C42"/>
    <mergeCell ref="B50:C50"/>
    <mergeCell ref="AP18:AQ18"/>
    <mergeCell ref="AP19:AQ19"/>
    <mergeCell ref="B46:C46"/>
    <mergeCell ref="B43:C43"/>
    <mergeCell ref="B30:C30"/>
    <mergeCell ref="A33:C33"/>
    <mergeCell ref="A17:C20"/>
    <mergeCell ref="A5:J5"/>
    <mergeCell ref="A2:J2"/>
    <mergeCell ref="A3:J3"/>
    <mergeCell ref="AO10:AQ10"/>
    <mergeCell ref="AP17:AQ17"/>
    <mergeCell ref="A134:C135"/>
    <mergeCell ref="I7:I8"/>
    <mergeCell ref="J7:J8"/>
    <mergeCell ref="E35:J39"/>
    <mergeCell ref="E7:H7"/>
    <mergeCell ref="A113:B113"/>
    <mergeCell ref="A114:B114"/>
    <mergeCell ref="A129:B129"/>
    <mergeCell ref="A82:C82"/>
    <mergeCell ref="A88:C88"/>
    <mergeCell ref="A103:C103"/>
    <mergeCell ref="B108:C108"/>
    <mergeCell ref="B109:C109"/>
    <mergeCell ref="B110:C110"/>
    <mergeCell ref="A93:C93"/>
    <mergeCell ref="A115:B115"/>
  </mergeCells>
  <conditionalFormatting sqref="A5">
    <cfRule type="cellIs" dxfId="8" priority="10" operator="equal">
      <formula>"Observações"</formula>
    </cfRule>
    <cfRule type="cellIs" dxfId="7" priority="11" operator="equal">
      <formula>"Observação"</formula>
    </cfRule>
    <cfRule type="cellIs" dxfId="6" priority="12" operator="lessThan">
      <formula>0</formula>
    </cfRule>
  </conditionalFormatting>
  <conditionalFormatting sqref="A3">
    <cfRule type="cellIs" dxfId="5" priority="7" operator="equal">
      <formula>"Observações"</formula>
    </cfRule>
    <cfRule type="cellIs" dxfId="4" priority="8" operator="equal">
      <formula>"Observação"</formula>
    </cfRule>
    <cfRule type="cellIs" dxfId="3" priority="9" operator="lessThan">
      <formula>0</formula>
    </cfRule>
  </conditionalFormatting>
  <conditionalFormatting sqref="A120:A121">
    <cfRule type="cellIs" dxfId="2" priority="1" operator="equal">
      <formula>"Observações"</formula>
    </cfRule>
    <cfRule type="cellIs" dxfId="1" priority="2" operator="equal">
      <formula>"Observação"</formula>
    </cfRule>
    <cfRule type="cellIs" dxfId="0" priority="3" operator="lessThan">
      <formula>0</formula>
    </cfRule>
  </conditionalFormatting>
  <dataValidations count="2">
    <dataValidation type="list" allowBlank="1" showInputMessage="1" showErrorMessage="1" sqref="B73" xr:uid="{424CC693-2323-468A-9519-E12A1D9EC13E}">
      <formula1>$B$60:$B$64</formula1>
    </dataValidation>
    <dataValidation type="list" allowBlank="1" showInputMessage="1" showErrorMessage="1" sqref="B70" xr:uid="{4BACF6B8-BAA5-4E66-AA54-21461FDDA871}">
      <formula1>$B$52:$B$56</formula1>
    </dataValidation>
  </dataValidations>
  <pageMargins left="0.25" right="0.25" top="0.75" bottom="0.75" header="0.3" footer="0.3"/>
  <pageSetup paperSize="9" orientation="portrait" verticalDpi="0" r:id="rId1"/>
  <colBreaks count="2" manualBreakCount="2">
    <brk id="3" max="1048575" man="1"/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MÉTODO CAIRES</vt:lpstr>
      <vt:lpstr>'MÉTODO CAIRES'!Area_de_impressao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Método de depreciação Caires (máquinas e equipamentos)</dc:title>
  <dc:creator>Samuel Jesus de Oliveira</dc:creator>
  <cp:lastModifiedBy>Samuel Jesus de Oliveira</cp:lastModifiedBy>
  <cp:lastPrinted>2022-01-14T19:47:40Z</cp:lastPrinted>
  <dcterms:created xsi:type="dcterms:W3CDTF">2020-02-17T04:32:26Z</dcterms:created>
  <dcterms:modified xsi:type="dcterms:W3CDTF">2024-10-17T22:47:36Z</dcterms:modified>
</cp:coreProperties>
</file>