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Ex1.xml" ContentType="application/vnd.ms-office.chartex+xml"/>
  <Override PartName="/xl/charts/style5.xml" ContentType="application/vnd.ms-office.chartstyle+xml"/>
  <Override PartName="/xl/charts/colors5.xml" ContentType="application/vnd.ms-office.chartcolorstyle+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RURAIS/I/"/>
    </mc:Choice>
  </mc:AlternateContent>
  <xr:revisionPtr revIDLastSave="125" documentId="8_{9ADB4601-6480-4AE3-8212-79FCFCA0B36E}" xr6:coauthVersionLast="47" xr6:coauthVersionMax="47" xr10:uidLastSave="{681843AB-ED84-47A7-9164-2C5E63CDABC3}"/>
  <bookViews>
    <workbookView xWindow="-120" yWindow="-120" windowWidth="29040" windowHeight="15720" tabRatio="901" xr2:uid="{C3A22E73-4D52-4DA0-A647-BA53DE8F5818}"/>
  </bookViews>
  <sheets>
    <sheet name="TERRAS" sheetId="4" r:id="rId1"/>
    <sheet name="CAPACIDADE DE USO DO SOLO" sheetId="25" r:id="rId2"/>
    <sheet name="CONDIÇÕES DE ACESSO" sheetId="26" r:id="rId3"/>
    <sheet name="RECURSOS HÍDRICOS" sheetId="28" r:id="rId4"/>
    <sheet name="INTENSIDADE DE USO" sheetId="29" r:id="rId5"/>
    <sheet name="DRUGOWICH" sheetId="30" r:id="rId6"/>
  </sheets>
  <definedNames>
    <definedName name="_xlnm._FilterDatabase" localSheetId="0" hidden="1">TERRAS!$B$17:$R$20</definedName>
    <definedName name="_xlchart.v2.0" hidden="1">TERRAS!$V$303:$W$303</definedName>
    <definedName name="_xlchart.v2.1" hidden="1">TERRAS!$V$304:$W$304</definedName>
    <definedName name="_xlnm.Print_Area" localSheetId="0">TERRAS!$A$1:$R$351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8" i="4" l="1"/>
  <c r="G58" i="4"/>
  <c r="F58" i="4"/>
  <c r="H57" i="4"/>
  <c r="G57" i="4"/>
  <c r="F57" i="4"/>
  <c r="H56" i="4"/>
  <c r="G56" i="4"/>
  <c r="F56" i="4"/>
  <c r="E268" i="4"/>
  <c r="Y252" i="4"/>
  <c r="Y251" i="4"/>
  <c r="Y250" i="4"/>
  <c r="G216" i="4"/>
  <c r="Q215" i="4"/>
  <c r="G215" i="4"/>
  <c r="Q214" i="4" a="1"/>
  <c r="Q214" i="4" s="1"/>
  <c r="G214" i="4"/>
  <c r="G180" i="4"/>
  <c r="G179" i="4"/>
  <c r="Q178" i="4"/>
  <c r="G178" i="4"/>
  <c r="G147" i="4"/>
  <c r="G146" i="4"/>
  <c r="G145" i="4"/>
  <c r="D58" i="4"/>
  <c r="C58" i="4"/>
  <c r="B58" i="4"/>
  <c r="D57" i="4"/>
  <c r="C57" i="4"/>
  <c r="B57" i="4"/>
  <c r="D56" i="4"/>
  <c r="C56" i="4"/>
  <c r="B56" i="4"/>
  <c r="H44" i="4"/>
  <c r="H43" i="4"/>
  <c r="H42" i="4"/>
  <c r="B41" i="4"/>
  <c r="H39" i="4"/>
  <c r="N20" i="4"/>
  <c r="H20" i="4"/>
  <c r="N19" i="4"/>
  <c r="H19" i="4"/>
  <c r="N18" i="4"/>
  <c r="H18" i="4"/>
  <c r="J57" i="4" l="1"/>
  <c r="J58" i="4"/>
  <c r="J56" i="4"/>
  <c r="P19" i="4"/>
  <c r="E138" i="4" s="1"/>
  <c r="L56" i="4"/>
  <c r="L57" i="4"/>
  <c r="K57" i="4"/>
  <c r="K58" i="4"/>
  <c r="P20" i="4"/>
  <c r="B44" i="4" s="1"/>
  <c r="J44" i="4" s="1"/>
  <c r="L58" i="4"/>
  <c r="K56" i="4"/>
  <c r="Z215" i="4"/>
  <c r="Z216" i="4" s="1"/>
  <c r="Q216" i="4" s="1"/>
  <c r="P18" i="4"/>
  <c r="M43" i="4"/>
  <c r="M42" i="4"/>
  <c r="M44" i="4"/>
  <c r="B43" i="4" l="1"/>
  <c r="J43" i="4" s="1"/>
  <c r="O43" i="4" s="1"/>
  <c r="E139" i="4"/>
  <c r="O44" i="4"/>
  <c r="P22" i="4"/>
  <c r="E137" i="4"/>
  <c r="B42" i="4"/>
  <c r="J42" i="4" s="1"/>
  <c r="O42" i="4" s="1"/>
  <c r="I137" i="4" s="1"/>
  <c r="P23" i="4"/>
  <c r="B216" i="4" l="1"/>
  <c r="I139" i="4"/>
  <c r="B146" i="4"/>
  <c r="I138" i="4"/>
  <c r="B215" i="4"/>
  <c r="B179" i="4"/>
  <c r="P24" i="4"/>
  <c r="B147" i="4"/>
  <c r="B180" i="4"/>
  <c r="P47" i="4"/>
  <c r="B214" i="4"/>
  <c r="P46" i="4"/>
  <c r="B145" i="4"/>
  <c r="B178" i="4"/>
  <c r="P219" i="4" l="1"/>
  <c r="P218" i="4"/>
  <c r="P180" i="4"/>
  <c r="P181" i="4"/>
  <c r="P191" i="4" s="1"/>
  <c r="P48" i="4"/>
  <c r="P224" i="4"/>
  <c r="P223" i="4"/>
  <c r="P186" i="4"/>
  <c r="P185" i="4"/>
  <c r="P150" i="4"/>
  <c r="P146" i="4"/>
  <c r="P149" i="4"/>
  <c r="P155" i="4"/>
  <c r="P156" i="4" l="1"/>
  <c r="O250" i="4" s="1"/>
  <c r="K250" i="4"/>
  <c r="AA250" i="4" s="1"/>
  <c r="P148" i="4"/>
  <c r="G250" i="4"/>
  <c r="Z250" i="4" s="1"/>
  <c r="X145" i="4"/>
  <c r="X178" i="4"/>
  <c r="X147" i="4"/>
  <c r="X180" i="4"/>
  <c r="P147" i="4"/>
  <c r="X146" i="4"/>
  <c r="X179" i="4"/>
  <c r="P192" i="4"/>
  <c r="O251" i="4" s="1"/>
  <c r="X251" i="4" s="1"/>
  <c r="K251" i="4"/>
  <c r="AA251" i="4" s="1"/>
  <c r="P184" i="4"/>
  <c r="G251" i="4"/>
  <c r="Z251" i="4" s="1"/>
  <c r="P182" i="4"/>
  <c r="P230" i="4"/>
  <c r="O252" i="4" s="1"/>
  <c r="X252" i="4" s="1"/>
  <c r="P229" i="4"/>
  <c r="K252" i="4" s="1"/>
  <c r="AA252" i="4" s="1"/>
  <c r="G252" i="4"/>
  <c r="Z252" i="4" s="1"/>
  <c r="Y216" i="4"/>
  <c r="Y214" i="4"/>
  <c r="P222" i="4"/>
  <c r="P221" i="4"/>
  <c r="Y215" i="4"/>
  <c r="P152" i="4" l="1" a="1"/>
  <c r="P152" i="4" s="1"/>
  <c r="P226" i="4" a="1"/>
  <c r="P226" i="4" s="1"/>
  <c r="Z213" i="4" s="1"/>
  <c r="W147" i="4"/>
  <c r="W145" i="4"/>
  <c r="W146" i="4"/>
  <c r="G254" i="4"/>
  <c r="X250" i="4"/>
  <c r="W216" i="4"/>
  <c r="W214" i="4"/>
  <c r="W215" i="4"/>
  <c r="V146" i="4"/>
  <c r="V147" i="4"/>
  <c r="V145" i="4"/>
  <c r="W179" i="4"/>
  <c r="W178" i="4"/>
  <c r="W180" i="4"/>
  <c r="X216" i="4"/>
  <c r="X214" i="4"/>
  <c r="X215" i="4"/>
  <c r="V179" i="4"/>
  <c r="V180" i="4"/>
  <c r="V178" i="4"/>
  <c r="P188" i="4" a="1"/>
  <c r="P188" i="4" s="1"/>
  <c r="Y177" i="4" s="1"/>
  <c r="P153" i="4" l="1"/>
  <c r="Y144" i="4"/>
  <c r="N152" i="4" s="1"/>
  <c r="P227" i="4"/>
  <c r="N226" i="4"/>
  <c r="N188" i="4"/>
  <c r="P189" i="4"/>
  <c r="G257" i="4"/>
  <c r="E265" i="4" s="1"/>
  <c r="G256" i="4"/>
  <c r="E264" i="4" s="1"/>
  <c r="G255" i="4"/>
  <c r="I292" i="4" l="1"/>
  <c r="I291" i="4"/>
  <c r="H301" i="4"/>
  <c r="O274" i="4"/>
  <c r="E273" i="4"/>
  <c r="M320" i="4"/>
  <c r="M321" i="4" s="1"/>
  <c r="M328" i="4" s="1"/>
  <c r="M325" i="4" s="1"/>
  <c r="M326" i="4" s="1"/>
  <c r="S324" i="4" s="1"/>
  <c r="E274" i="4"/>
  <c r="E291" i="4" l="1"/>
  <c r="E292" i="4"/>
  <c r="O273" i="4"/>
  <c r="O275" i="4" s="1"/>
  <c r="M137" i="4"/>
  <c r="M138" i="4"/>
  <c r="M139" i="4"/>
  <c r="V304" i="4" l="1"/>
  <c r="M292" i="4"/>
  <c r="M291" i="4"/>
  <c r="A303" i="4" l="1"/>
  <c r="A306" i="4"/>
  <c r="P303" i="4"/>
  <c r="W304" i="4"/>
  <c r="P306" i="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<sst xmlns="http://schemas.openxmlformats.org/spreadsheetml/2006/main" count="356" uniqueCount="239">
  <si>
    <t>Fator de oferta aplicável</t>
  </si>
  <si>
    <t>Fator</t>
  </si>
  <si>
    <t>Negociação concluída</t>
  </si>
  <si>
    <t>Item</t>
  </si>
  <si>
    <t>Área</t>
  </si>
  <si>
    <t>Fator aplicável</t>
  </si>
  <si>
    <t>Fator de homogeneização</t>
  </si>
  <si>
    <t>HOMOGENEIZAÇÃO</t>
  </si>
  <si>
    <t>Valor unitário homogeneizado</t>
  </si>
  <si>
    <t>Bem avaliando</t>
  </si>
  <si>
    <t>Fatores</t>
  </si>
  <si>
    <t>Coeficiente de variação</t>
  </si>
  <si>
    <t>Média</t>
  </si>
  <si>
    <t>Desvio-padrão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</si>
  <si>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</si>
  <si>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</si>
  <si>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</si>
  <si>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</si>
  <si>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</si>
  <si>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</si>
  <si>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</si>
  <si>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</si>
  <si>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</si>
  <si>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</si>
  <si>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</si>
  <si>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</si>
  <si>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</si>
  <si>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</si>
  <si>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</si>
  <si>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</si>
  <si>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</si>
  <si>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</si>
  <si>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</si>
  <si>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</si>
  <si>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</si>
  <si>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Intervalo de confiança</t>
  </si>
  <si>
    <t>Desvio-padrão a ser aplicado</t>
  </si>
  <si>
    <t>Amplitude</t>
  </si>
  <si>
    <t>Grau de precisao</t>
  </si>
  <si>
    <t>Limites</t>
  </si>
  <si>
    <t>Inferior</t>
  </si>
  <si>
    <t>Superior</t>
  </si>
  <si>
    <t>Avaliação</t>
  </si>
  <si>
    <t>Arredondamento</t>
  </si>
  <si>
    <t>Casas decimais</t>
  </si>
  <si>
    <t>Valor (arredondamento)</t>
  </si>
  <si>
    <t>Percentual (arredondamento)</t>
  </si>
  <si>
    <t>Fontes:</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</si>
  <si>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</si>
  <si>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</si>
  <si>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</si>
  <si>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</si>
  <si>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</si>
  <si>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</si>
  <si>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</si>
  <si>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</si>
  <si>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</si>
  <si>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</si>
  <si>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</si>
  <si>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t>máximo</t>
  </si>
  <si>
    <t>mínimo</t>
  </si>
  <si>
    <t>Demonstração visual do conjunto de dados após a homogeneização.</t>
  </si>
  <si>
    <t>Demonstração do ajuste dos itens da amostra ao paradigma.</t>
  </si>
  <si>
    <t>Demonstração visual da situação da amostra antes da homogeneização.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</si>
  <si>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</si>
  <si>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</si>
  <si>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</si>
  <si>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</si>
  <si>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</si>
  <si>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</si>
  <si>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t>Intervalo de valores admissíveis</t>
  </si>
  <si>
    <t>ARLEY, Niels; BUCH, Kai Rander. Introducción a la teoría de la probabilidad y de la estadística. Tradução: Fernando Bombal Gordón. Madrid: Editorial Alhambra S.A., 1968.</t>
  </si>
  <si>
    <t>Situação no mercado</t>
  </si>
  <si>
    <t>Dados efetivamente utilizados</t>
  </si>
  <si>
    <t>AMOSTRA. CONJUNTO DE DADOS COLETADOS NO MERCADO.</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</si>
  <si>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</si>
  <si>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</si>
  <si>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</si>
  <si>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DANTAS, Rubens Alves. Engenharia de avaliações: uma introdução à metodologia científica. São Paulo: Pini, 1998.</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</si>
  <si>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</si>
  <si>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</si>
  <si>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AVALIAÇÃO DE TERRENO PELO MÉTODO COMPARATIVO DIRETO DE DADOS DE MERCADO</t>
  </si>
  <si>
    <t>INFORMAR O NÚMERO DE DADOS QUE FORAM EFETIVAMENTE UTILIZADOS</t>
  </si>
  <si>
    <t>O grau de precisão calculado foi superio a 50% (cinquenta por cento). Não há classificação do resultado quanto à precisão, sendo necessário apresentar justificativa com base no diagnóstico do mercado (Nota feita à tabela 5 do item 9.2.3 da NBR 14653-2:2011 (Avaliação de bens. Parte 2: Imóveis urbanos).</t>
  </si>
  <si>
    <t>Quantidade de dados de mercado, efetivamente utilizados</t>
  </si>
  <si>
    <t>DADOS DOS ELEMENTOS DA AMOSTRA, VALOR UNITÁRIO E AJUSTE PRÉVIO AO FATOR DE OFERTA</t>
  </si>
  <si>
    <t>Preço</t>
  </si>
  <si>
    <t>ABUNAHAM, S.A. Curso básico de engenharia legal e de avaliações. 4. ed. rev. e ampl. São Paulo: Pini, 2008.</t>
  </si>
  <si>
    <t>Elemento comparativo</t>
  </si>
  <si>
    <t>Imóvel à venda</t>
  </si>
  <si>
    <t>Fator de capacidade de uso do solo</t>
  </si>
  <si>
    <t>Classe I</t>
  </si>
  <si>
    <t>Fator de condiçoes de acesso</t>
  </si>
  <si>
    <t>Ótima</t>
  </si>
  <si>
    <t>Fator de recursos hídricos</t>
  </si>
  <si>
    <t>Normal</t>
  </si>
  <si>
    <t>Valor paradigma</t>
  </si>
  <si>
    <t>Valor unitário</t>
  </si>
  <si>
    <t>Fator do imóvel padrão</t>
  </si>
  <si>
    <t>Tabela 4 - Grau de fundamentação no caso de utilização do tratamento por fatores (Item 9.3.5, NBR 14653-3:2019. Avaliação de bens. Parte 3: Imóveis rurais e seus componentes)</t>
  </si>
  <si>
    <t>Valor unitário
(R$/hectare)</t>
  </si>
  <si>
    <t>Característica do imóvel padrão</t>
  </si>
  <si>
    <t>Somatório de fatores</t>
  </si>
  <si>
    <t>Somatório de fatores do bem avaliando</t>
  </si>
  <si>
    <t>O intervalo de confiança é o intervalo de valores dentro do qual está contido o parâmetro populacional com determinada confiança. Os limites da amplitude do intervalo de confiança são aqueles previstos no item 9.3.8, tabela 6 da NBR 14653-3:2019 (Avaliação de bens. Parte 3: Imóveis rurais e seus componentes).</t>
  </si>
  <si>
    <t>INTERVALO DE CONFIANÇA, GRAU DE PRECISÃO, GRAU DE PREDIÇÃO</t>
  </si>
  <si>
    <t>Intervalo de confiança e grau de precisão</t>
  </si>
  <si>
    <t>Valor unitário (R$/hectare)</t>
  </si>
  <si>
    <t>Avaliação do bem</t>
  </si>
  <si>
    <t>Itens</t>
  </si>
  <si>
    <t>Analise dos fatores dos elementos da amostra contra os fatores do bem avaliando (item B.1.2.1 da NBR 14653-3:2019. Avaliação de bens. Parte 3: Imóveis rurais e seus componentes), no intervalo [+0,50;+2,00]</t>
  </si>
  <si>
    <t>Amostra</t>
  </si>
  <si>
    <t>Resultado</t>
  </si>
  <si>
    <t>Analise do preço homogeneizado contra os preços observados (item B.1.2.2 da NBR 14653-3:2019. Avaliação de bens. Parte 3: Imóveis rurais e seus componentes), no intervalo [+0,50;+2,00]</t>
  </si>
  <si>
    <t>Preço homogeneizado</t>
  </si>
  <si>
    <t>[+0,5;+2,00]</t>
  </si>
  <si>
    <t>Intervalo de valores admissíveis para o valor de mercado</t>
  </si>
  <si>
    <t>CLASSIFICAÇÃO DE TERRAS NO SISTEMA DE CAPACIDADE DE USO DO SOLO</t>
  </si>
  <si>
    <t>Capacidade de uso do solo e valor relativo de cada classe segundo Mendes Sobrinho (Kozma, 1984)</t>
  </si>
  <si>
    <t>Classes de uso</t>
  </si>
  <si>
    <t>Critério</t>
  </si>
  <si>
    <t>Escala de valor (%)</t>
  </si>
  <si>
    <t>Terras para culturas, sem problemas de conservação, fertilidade, exige adubação de manutenção, renda líquida de orizicultura</t>
  </si>
  <si>
    <t>Terras de culturas, com pequenos problemas de conservação, fertilidade exige práticas simples (nivelamento), renda líquida de orizicultura.</t>
  </si>
  <si>
    <t>Terras de culturas, com sérios problemas de conservação, fertilidade exige práticas complexas (terraceamento), renda líquida de orizicultura.</t>
  </si>
  <si>
    <t>IV</t>
  </si>
  <si>
    <t>Terras de culturas ocasionais (2 anos) e pastagens (3 anos), sem problemas de conservação, renda líquida de agricultura em 1 ano associada à de pastagem em 4 anos.</t>
  </si>
  <si>
    <t>V</t>
  </si>
  <si>
    <t>Terras só de pastagens, sem problemas de conservação, renda líquida de pecuária leiteira.</t>
  </si>
  <si>
    <t>VI</t>
  </si>
  <si>
    <t>Terras só de pastagens, pequenos problemas de conservação, fertilidade exige práticas simples, renda líquida de pecuária leiteira.</t>
  </si>
  <si>
    <t>VII</t>
  </si>
  <si>
    <t>Terras de florestas, sérios problemas de conservação, fertilidade exige práticas complexas (estradas de acesso), renda líquida de exploração silvícola.</t>
  </si>
  <si>
    <t>VIII</t>
  </si>
  <si>
    <t>Terras de abrigo de vida silvestre, sem problemas de conservação, renda líquida de eventual exploração piscícola.</t>
  </si>
  <si>
    <t>Fonte:</t>
  </si>
  <si>
    <t>LIMA, Marcelo Rossi de Camargo. Avaliação de propriedades rurais; manual básico: a engenharia de avaliações aplicada às fazendas. [recurso eletrônico]. 3. ed. São Paulo: Leud, 2011, p. 54.</t>
  </si>
  <si>
    <t>CLASSIFICAÇÃO DE TERRAS DE ACORDO COM AS CONDIÇÕES DE ACESSO</t>
  </si>
  <si>
    <t>ESCALA MENDES SOBRINHO</t>
  </si>
  <si>
    <t>Situação</t>
  </si>
  <si>
    <t>Descrição sumária</t>
  </si>
  <si>
    <t>Imóvel com face para a rodovia asfaltada, importância limitada nas distâncias.</t>
  </si>
  <si>
    <t>Muito boa</t>
  </si>
  <si>
    <t>Imóvel servido por rodovia de primeira classe, não pavimentada, importância relativa das distâncias.</t>
  </si>
  <si>
    <t>Boa</t>
  </si>
  <si>
    <t>Imóvel servido por rodovia não pavimentada, mas que ofereça seguras condições de praticabilidade durante o ano todo, importância significativa das distâncias.</t>
  </si>
  <si>
    <t>Desfavorável</t>
  </si>
  <si>
    <t>Imóvel servido por estradas e servidões de passagem, que não oferecem satisfatórias condições de praticabilidade, vias e distâncias se equivalendo.</t>
  </si>
  <si>
    <t>Má</t>
  </si>
  <si>
    <t>Como a anterior, porém interceptada por fechos nas servidões e com problemas sérios de praticabilidade na estação chuvosa, distâncias e classe de estrada se equivalendo.</t>
  </si>
  <si>
    <t>Péssima</t>
  </si>
  <si>
    <t>Como a anterior, com sérios problemas de praticabilidade, mesmo na estação seca, interceptada por córregos e ribeirões, sem pontes, com vau cativo ao volume das águas.</t>
  </si>
  <si>
    <t>MOREIRA, Alberto Lélio. Princípios de engenharia de avaliações. 5. ed. rev. e ampliada. São Paulo: Pini, 2001, p. 251.</t>
  </si>
  <si>
    <t>CLASSIFICAÇÃO DE TERRAS DE ACORDO COM OS RECURSOS HÍDRICOS DISPONÍVEIS</t>
  </si>
  <si>
    <t>Nº</t>
  </si>
  <si>
    <t>TIPO</t>
  </si>
  <si>
    <t>QUALIFICAÇÕES</t>
  </si>
  <si>
    <t>ESCALA DE VALOR</t>
  </si>
  <si>
    <t>MUITO BOM</t>
  </si>
  <si>
    <t>Recursos naturais: margens de rios secundários ou grande rio, com várias nascentes perenes e intermitentes, córregos ou veredas, lagoas etc.
Recursos artificiais: serviços de fornecimento público, cisternas, poços artesianos, açudes, represas, caixas d’água, bebedouros etc</t>
  </si>
  <si>
    <r>
      <rPr>
        <b/>
        <sz val="11"/>
        <color theme="1"/>
        <rFont val="Arial Nova"/>
        <family val="2"/>
      </rPr>
      <t xml:space="preserve">Entre 1,30 e 1,50
</t>
    </r>
    <r>
      <rPr>
        <sz val="11"/>
        <color theme="1"/>
        <rFont val="Arial Nova"/>
        <family val="2"/>
      </rPr>
      <t>(quando relacionados à qualidade, quantidade e distribuição dos recursos hídricos)</t>
    </r>
  </si>
  <si>
    <t>BOM</t>
  </si>
  <si>
    <t>Recursos naturais: margens de rios secundários, nascentes perenes e intermitentes, córregos ou veredas, lagoas etc.
Recursos artificiais: poços artesianos, cisternas, açudes, represas, caixa d’água, bebedouros etc.</t>
  </si>
  <si>
    <r>
      <rPr>
        <b/>
        <sz val="11"/>
        <color theme="1"/>
        <rFont val="Arial Nova"/>
        <family val="2"/>
      </rPr>
      <t xml:space="preserve">Entre 1,15 e 1,29
</t>
    </r>
    <r>
      <rPr>
        <sz val="11"/>
        <color theme="1"/>
        <rFont val="Arial Nova"/>
        <family val="2"/>
      </rPr>
      <t>(quando relacionados à qualidade, quantidade e distribuição dos recursos hídricos)</t>
    </r>
  </si>
  <si>
    <t>NORMAL</t>
  </si>
  <si>
    <t>Recursos naturais: margem de rio secundário, nascente perene e intermitentes, córregos ou veredas, lagoas etc.
Recursos artificiais: poços artesianos, cisternas, açudes, represas, caixas d’água, bebedouros etc.</t>
  </si>
  <si>
    <r>
      <rPr>
        <b/>
        <sz val="11"/>
        <color theme="1"/>
        <rFont val="Arial Nova"/>
        <family val="2"/>
      </rPr>
      <t xml:space="preserve">Entre 1,01 e 1,14
</t>
    </r>
    <r>
      <rPr>
        <sz val="11"/>
        <color theme="1"/>
        <rFont val="Arial Nova"/>
        <family val="2"/>
      </rPr>
      <t>(quando relacionados á qualidade, quantidade e distribuição dos recursos hídricos)</t>
    </r>
  </si>
  <si>
    <t>REGULAR</t>
  </si>
  <si>
    <t>Recursos naturais: nascentes perenes e intermitentes, córregos ou veredas, lagoas etc.</t>
  </si>
  <si>
    <r>
      <rPr>
        <b/>
        <sz val="11"/>
        <color theme="1"/>
        <rFont val="Arial Nova"/>
        <family val="2"/>
      </rPr>
      <t xml:space="preserve">Fixo em 1,00
</t>
    </r>
    <r>
      <rPr>
        <sz val="11"/>
        <color theme="1"/>
        <rFont val="Arial Nova"/>
        <family val="2"/>
      </rPr>
      <t>(quando a qualidade, quantidade e distribuição dos recursos hídricos não contribuírem para melhorar as condições do imóvel rural</t>
    </r>
  </si>
  <si>
    <t>RUIM</t>
  </si>
  <si>
    <t>Recursos naturais ou artificiais que não possibilitem a total utilização do imóvel, dentro de sua vocação regional e natural.</t>
  </si>
  <si>
    <r>
      <rPr>
        <b/>
        <sz val="11"/>
        <color theme="1"/>
        <rFont val="Arial Nova"/>
        <family val="2"/>
      </rPr>
      <t xml:space="preserve">Entre 0,80 e 0,99
</t>
    </r>
    <r>
      <rPr>
        <sz val="11"/>
        <color theme="1"/>
        <rFont val="Arial Nova"/>
        <family val="2"/>
      </rPr>
      <t>(quando relacionados à quantidade, qualidade e distribuição dos recursos hídricos)</t>
    </r>
  </si>
  <si>
    <t>MUITO RUIM</t>
  </si>
  <si>
    <t>Inexistência de recursos naturais ou artificiais, o que impossibilita a utilização do imóvel dentro de sua vocação regional ou natural.</t>
  </si>
  <si>
    <r>
      <rPr>
        <b/>
        <sz val="11"/>
        <color theme="1"/>
        <rFont val="Arial Nova"/>
        <family val="2"/>
      </rPr>
      <t xml:space="preserve">Entre 0,50 e 0,79
</t>
    </r>
    <r>
      <rPr>
        <sz val="11"/>
        <color theme="1"/>
        <rFont val="Arial Nova"/>
        <family val="2"/>
      </rPr>
      <t>dependendo da vocação regional e natural do imóvel</t>
    </r>
  </si>
  <si>
    <t>BALTAZAR, José Carlos. Imóveis rurais: avaliações e perícias. Viçosa,MG: Ed. UFV, 2015, p. 17.</t>
  </si>
  <si>
    <t>Intensidades máximas de uso agrícola para as classes de capacidade de uso</t>
  </si>
  <si>
    <t>Sentido das aptidões e das limitações</t>
  </si>
  <si>
    <t>Classes de capacidade de uso</t>
  </si>
  <si>
    <t>Sentido do aumento da intensidade de uso</t>
  </si>
  <si>
    <t>Vida silvestre e recreação</t>
  </si>
  <si>
    <t>Silvicultura e pastoreio</t>
  </si>
  <si>
    <t>Cultivo ocasional ou limitado</t>
  </si>
  <si>
    <t>Cultivo intensivo</t>
  </si>
  <si>
    <t>Problema de conservação</t>
  </si>
  <si>
    <t>Limitado</t>
  </si>
  <si>
    <t>Moderado</t>
  </si>
  <si>
    <t>Intensivo</t>
  </si>
  <si>
    <t>Complexo</t>
  </si>
  <si>
    <t>Simples</t>
  </si>
  <si>
    <t>Aparente</t>
  </si>
  <si>
    <t>Aumento das limitações e risco de uso</t>
  </si>
  <si>
    <t>Aumento da adaptabilidade e da liberdade de escolha de uso</t>
  </si>
  <si>
    <t>sub utilização da terra</t>
  </si>
  <si>
    <t>máxima utilização racional da terra</t>
  </si>
  <si>
    <t>sobre utilização da terra</t>
  </si>
  <si>
    <t>LEPSCH, Igor Fernando et al. Manual para levantamento utilitário e classificação de terras no sistema de capacidade de uso. Viçosa, MG: SBCS, 2015, p . 70.</t>
  </si>
  <si>
    <t>Tabela 1 - Enquadramento conforme limitação</t>
  </si>
  <si>
    <t>Limitação</t>
  </si>
  <si>
    <t>Parâmetro</t>
  </si>
  <si>
    <t>Classes de capacidade de Uso</t>
  </si>
  <si>
    <t>Profundidade efetiva (cm)</t>
  </si>
  <si>
    <t>Muito profunda</t>
  </si>
  <si>
    <t>Profunda</t>
  </si>
  <si>
    <t>Moderada</t>
  </si>
  <si>
    <t>Rasa</t>
  </si>
  <si>
    <t>Muito rasa</t>
  </si>
  <si>
    <t>Drenagem interna</t>
  </si>
  <si>
    <t>Excessiva</t>
  </si>
  <si>
    <t>Favorável</t>
  </si>
  <si>
    <t>Lenta</t>
  </si>
  <si>
    <t>Risco de inundação</t>
  </si>
  <si>
    <t>Sem risco</t>
  </si>
  <si>
    <t>Ocasional</t>
  </si>
  <si>
    <t>Frequente</t>
  </si>
  <si>
    <t>Muito frequente</t>
  </si>
  <si>
    <t>Classe de declive</t>
  </si>
  <si>
    <t>0 - 3%</t>
  </si>
  <si>
    <t>3 - 6%</t>
  </si>
  <si>
    <t>6 - 18%</t>
  </si>
  <si>
    <t>18 - 45%</t>
  </si>
  <si>
    <t>45 - 100%</t>
  </si>
  <si>
    <t>&gt; 100%</t>
  </si>
  <si>
    <t>Grassi, A. M.; Vukomanovic, C. R.; Roque A. A. O.; Drugowich, A. L. Júnior; Salomon, M. V.; Silva, E. R. Gestão de Terras em São Paulo - Enquadramento em classes de capacidade de uso. In: Anais do XXVII Congresso Brasileiro de Cartografia e XXVI Exposicarta 6 a 9 de novembro de 2017, SBC, Rio de Janeiro - RJ, p. 225-229. Disponível em: &lt;https://www.cartografia.org.br/cbc/2017/trabalhos/3/379.html&gt;. Acesso: 2 maio 2024.</t>
  </si>
  <si>
    <t>Área do bem avaliando em hectares</t>
  </si>
  <si>
    <r>
      <t>NBR 14653-2:2011. Avaliação de bens. Parte 2: Imóveis urbanos.
A.10. Avaliação intervalar
Quando for adotada a estimativa de tendência central, o intervalo de valores admissíveis deve estar limitado</t>
    </r>
    <r>
      <rPr>
        <b/>
        <sz val="11"/>
        <rFont val="Aptos"/>
        <family val="2"/>
      </rPr>
      <t xml:space="preserve"> simultaneamente</t>
    </r>
    <r>
      <rPr>
        <sz val="11"/>
        <rFont val="Aptos"/>
        <family val="2"/>
      </rPr>
      <t xml:space="preserve">:
a) ao intervalo de predição ou ao intervalo de confiança de 80% para a estimativa de tendência central </t>
    </r>
    <r>
      <rPr>
        <vertAlign val="superscript"/>
        <sz val="11"/>
        <rFont val="Aptos"/>
        <family val="2"/>
      </rPr>
      <t>9)</t>
    </r>
    <r>
      <rPr>
        <sz val="11"/>
        <rFont val="Aptos"/>
        <family val="2"/>
      </rPr>
      <t xml:space="preserve">;
b) ao campo de arbítrio.
</t>
    </r>
    <r>
      <rPr>
        <vertAlign val="superscript"/>
        <sz val="11"/>
        <rFont val="Aptos"/>
        <family val="2"/>
      </rPr>
      <t>9)</t>
    </r>
    <r>
      <rPr>
        <sz val="11"/>
        <rFont val="Aptos"/>
        <family val="2"/>
      </rPr>
      <t xml:space="preserve"> O </t>
    </r>
    <r>
      <rPr>
        <b/>
        <sz val="11"/>
        <rFont val="Aptos"/>
        <family val="2"/>
      </rPr>
      <t>intervalo de confiança será utilizado se o objetivo for estimar o valor de mercado</t>
    </r>
    <r>
      <rPr>
        <sz val="11"/>
        <rFont val="Aptos"/>
        <family val="2"/>
      </rPr>
      <t>. Se o objetivo for estimar preços, utiliza-se o intervalo de predição.</t>
    </r>
  </si>
  <si>
    <t>Campo de arbítrio [-15%;+15%]</t>
  </si>
  <si>
    <t>Amplitude do intervalo de confiança</t>
  </si>
  <si>
    <t>Amplitude do intervalo de valores admissíveis</t>
  </si>
  <si>
    <t>DINIZ, Jalcione; LIMA, Marcelo Rossi de Camargo. Avaliação de imóveis rurais. In: Engenharia de avaliações. v. 2. 2. ed. São Paulo: Livraria e Editora Universitária de Direito, 2014.</t>
  </si>
  <si>
    <t>______. Engenharia de avaliações aplicada em propriedades rurais: tratamento científico e por fatores: perícias em desapropriações e servidões. São Paulo: Editora Leud, 2021.</t>
  </si>
  <si>
    <t>LIMA, Marcelo Rossi de Camargo. Avaliação de propriedades rurais: manual básico: a engenharia de avaliações aplicada às fazendas. 3. ed. São Paulo: Leud, 2011.</t>
  </si>
  <si>
    <r>
      <t>F</t>
    </r>
    <r>
      <rPr>
        <vertAlign val="subscript"/>
        <sz val="11"/>
        <rFont val="Aptos"/>
        <family val="2"/>
      </rPr>
      <t>solo</t>
    </r>
  </si>
  <si>
    <r>
      <t>F</t>
    </r>
    <r>
      <rPr>
        <vertAlign val="subscript"/>
        <sz val="11"/>
        <rFont val="Aptos"/>
        <family val="2"/>
      </rPr>
      <t>acesso</t>
    </r>
  </si>
  <si>
    <r>
      <t>F</t>
    </r>
    <r>
      <rPr>
        <vertAlign val="subscript"/>
        <sz val="11"/>
        <rFont val="Aptos"/>
        <family val="2"/>
      </rPr>
      <t>hidrico</t>
    </r>
  </si>
  <si>
    <r>
      <t>t</t>
    </r>
    <r>
      <rPr>
        <vertAlign val="subscript"/>
        <sz val="11"/>
        <rFont val="Aptos"/>
        <family val="2"/>
      </rPr>
      <t>crítico</t>
    </r>
  </si>
  <si>
    <r>
      <rPr>
        <b/>
        <sz val="11"/>
        <rFont val="Aptos"/>
        <family val="2"/>
      </rPr>
      <t xml:space="preserve">NBR 14653-3:2019. Avaliação de bens. Parte 3: Imóveis urbanos rurais e seus componentes
Item 9.3.8 </t>
    </r>
    <r>
      <rPr>
        <sz val="11"/>
        <rFont val="Aptos"/>
        <family val="2"/>
      </rPr>
      <t>O grau de precisão deve estar conforme a Tabela 6.</t>
    </r>
  </si>
  <si>
    <t>MAGOSSI, Adilson José. Avaliação de imóveis rurais. In: Avaliações para garantias. São Paulo: Pini, 1983.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</si>
</sst>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_ ;[Red]\-#,##0.00\ "/>
    <numFmt numFmtId="165" formatCode="0.000000"/>
    <numFmt numFmtId="166" formatCode="0.0000"/>
    <numFmt numFmtId="167" formatCode="_-[$R$-416]\ * #,##0.00_-;\-[$R$-416]\ * #,##0.00_-;_-[$R$-416]\ * &quot;-&quot;??_-;_-@_-"/>
    <numFmt numFmtId="168" formatCode="#,##0.00_ ;\-#,##0.00\ "/>
    <numFmt numFmtId="169" formatCode="#,##0.000_ ;[Red]\-#,##0.000\ "/>
    <numFmt numFmtId="170" formatCode="#,##0.000000"/>
    <numFmt numFmtId="171" formatCode="_-* #,##0_-;\-* #,##0_-;_-* &quot;-&quot;??_-;_-@_-"/>
  </numFmts>
  <fonts count="19" x14ac:knownFonts="1">
    <font>
      <sz val="11"/>
      <color theme="1"/>
      <name val="Aptos"/>
      <family val="2"/>
    </font>
    <font>
      <sz val="11"/>
      <color theme="1"/>
      <name val="Aptos"/>
      <family val="2"/>
    </font>
    <font>
      <sz val="11"/>
      <name val="Aptos"/>
      <family val="2"/>
    </font>
    <font>
      <b/>
      <sz val="11"/>
      <color theme="1"/>
      <name val="Aptos"/>
      <family val="2"/>
    </font>
    <font>
      <b/>
      <sz val="11"/>
      <name val="Arial"/>
      <family val="2"/>
    </font>
    <font>
      <b/>
      <sz val="11"/>
      <color theme="1"/>
      <name val="Arial"/>
      <family val="2"/>
    </font>
    <font>
      <sz val="11"/>
      <color theme="1"/>
      <name val="Arial Nova"/>
      <family val="2"/>
    </font>
    <font>
      <b/>
      <sz val="11"/>
      <color theme="1"/>
      <name val="Arial Nova"/>
      <family val="2"/>
    </font>
    <font>
      <b/>
      <sz val="11"/>
      <name val="Arial Nova"/>
      <family val="2"/>
    </font>
    <font>
      <sz val="11"/>
      <name val="Arial Nova"/>
      <family val="2"/>
    </font>
    <font>
      <b/>
      <sz val="12"/>
      <name val="Aptos"/>
      <family val="2"/>
    </font>
    <font>
      <sz val="12"/>
      <color theme="1"/>
      <name val="Aptos"/>
      <family val="2"/>
    </font>
    <font>
      <b/>
      <sz val="12"/>
      <color theme="1"/>
      <name val="Aptos"/>
      <family val="2"/>
    </font>
    <font>
      <b/>
      <sz val="11"/>
      <name val="Aptos"/>
      <family val="2"/>
    </font>
    <font>
      <vertAlign val="superscript"/>
      <sz val="11"/>
      <name val="Aptos"/>
      <family val="2"/>
    </font>
    <font>
      <i/>
      <sz val="11"/>
      <name val="Aptos"/>
      <family val="2"/>
    </font>
    <font>
      <vertAlign val="subscript"/>
      <sz val="11"/>
      <name val="Aptos"/>
      <family val="2"/>
    </font>
    <font>
      <sz val="10"/>
      <name val="Aptos"/>
      <family val="2"/>
    </font>
    <font>
      <sz val="11"/>
      <color theme="0"/>
      <name val="Aptos"/>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0.14999847407452621"/>
        <bgColor rgb="FF3465A4"/>
      </patternFill>
    </fill>
    <fill>
      <patternFill patternType="solid">
        <fgColor theme="1"/>
        <bgColor rgb="FF3465A4"/>
      </patternFill>
    </fill>
    <fill>
      <patternFill patternType="solid">
        <fgColor theme="1" tint="0.499984740745262"/>
        <bgColor indexed="64"/>
      </patternFill>
    </fill>
    <fill>
      <patternFill patternType="solid">
        <fgColor theme="0" tint="-0.499984740745262"/>
        <bgColor indexed="64"/>
      </patternFill>
    </fill>
  </fills>
  <borders count="29">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ck">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style="thin">
        <color theme="1" tint="0.14999847407452621"/>
      </left>
      <right/>
      <top style="thin">
        <color theme="1" tint="0.14999847407452621"/>
      </top>
      <bottom style="thin">
        <color theme="1" tint="0.14999847407452621"/>
      </bottom>
      <diagonal/>
    </border>
    <border>
      <left style="thin">
        <color theme="1" tint="0.14999847407452621"/>
      </left>
      <right/>
      <top style="thin">
        <color theme="1" tint="0.14999847407452621"/>
      </top>
      <bottom/>
      <diagonal/>
    </border>
    <border>
      <left/>
      <right/>
      <top style="thin">
        <color theme="1" tint="0.14999847407452621"/>
      </top>
      <bottom/>
      <diagonal/>
    </border>
    <border>
      <left/>
      <right style="thin">
        <color theme="1" tint="0.14999847407452621"/>
      </right>
      <top style="thin">
        <color theme="1" tint="0.14999847407452621"/>
      </top>
      <bottom/>
      <diagonal/>
    </border>
    <border>
      <left style="thin">
        <color theme="1" tint="0.14999847407452621"/>
      </left>
      <right/>
      <top/>
      <bottom style="thin">
        <color theme="1" tint="0.14999847407452621"/>
      </bottom>
      <diagonal/>
    </border>
    <border>
      <left/>
      <right/>
      <top/>
      <bottom style="thin">
        <color theme="1" tint="0.14999847407452621"/>
      </bottom>
      <diagonal/>
    </border>
    <border>
      <left/>
      <right style="thin">
        <color theme="1" tint="0.14999847407452621"/>
      </right>
      <top/>
      <bottom style="thin">
        <color theme="1" tint="0.14999847407452621"/>
      </bottom>
      <diagonal/>
    </border>
    <border>
      <left style="thin">
        <color theme="1" tint="0.14999847407452621"/>
      </left>
      <right style="thin">
        <color theme="1" tint="0.14999847407452621"/>
      </right>
      <top/>
      <bottom style="thin">
        <color theme="1" tint="0.14999847407452621"/>
      </bottom>
      <diagonal/>
    </border>
    <border>
      <left style="thin">
        <color theme="1" tint="0.14999847407452621"/>
      </left>
      <right style="thin">
        <color theme="1" tint="0.14999847407452621"/>
      </right>
      <top style="thin">
        <color theme="1" tint="0.14999847407452621"/>
      </top>
      <bottom/>
      <diagonal/>
    </border>
    <border>
      <left/>
      <right style="thin">
        <color theme="1" tint="0.14999847407452621"/>
      </right>
      <top style="thin">
        <color theme="1" tint="0.14999847407452621"/>
      </top>
      <bottom style="thin">
        <color theme="1" tint="0.14999847407452621"/>
      </bottom>
      <diagonal/>
    </border>
    <border>
      <left style="thin">
        <color theme="1" tint="0.14999847407452621"/>
      </left>
      <right/>
      <top/>
      <bottom/>
      <diagonal/>
    </border>
    <border>
      <left/>
      <right style="thin">
        <color theme="1" tint="0.14999847407452621"/>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4">
    <xf numFmtId="0" fontId="0" fillId="0" borderId="0" xfId="0"/>
    <xf numFmtId="168" fontId="2" fillId="0" borderId="4" xfId="0" applyNumberFormat="1" applyFont="1" applyBorder="1" applyAlignment="1" applyProtection="1">
      <alignment vertical="center"/>
      <protection hidden="1"/>
    </xf>
    <xf numFmtId="168" fontId="2" fillId="0" borderId="4" xfId="0" applyNumberFormat="1" applyFont="1" applyBorder="1" applyAlignment="1" applyProtection="1">
      <alignment horizontal="center" vertical="center"/>
      <protection hidden="1"/>
    </xf>
    <xf numFmtId="0" fontId="0" fillId="4" borderId="0" xfId="0" applyFill="1" applyAlignment="1">
      <alignment horizontal="justify" vertical="center" wrapText="1"/>
    </xf>
    <xf numFmtId="0" fontId="0" fillId="0" borderId="0" xfId="0" applyAlignment="1">
      <alignment horizontal="justify" vertical="center" wrapText="1"/>
    </xf>
    <xf numFmtId="0" fontId="5" fillId="0" borderId="0" xfId="0" applyFont="1" applyAlignment="1">
      <alignment horizontal="justify" vertical="center" wrapText="1"/>
    </xf>
    <xf numFmtId="0" fontId="6" fillId="0" borderId="0" xfId="0" applyFont="1" applyAlignment="1">
      <alignment horizontal="justify" vertical="center" wrapText="1"/>
    </xf>
    <xf numFmtId="0" fontId="7" fillId="0" borderId="3" xfId="0" applyFont="1" applyBorder="1" applyAlignment="1">
      <alignment horizontal="center" vertical="center" wrapText="1"/>
    </xf>
    <xf numFmtId="0" fontId="0" fillId="0" borderId="0" xfId="0"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justify" vertical="center" wrapText="1"/>
    </xf>
    <xf numFmtId="171" fontId="6" fillId="0" borderId="3" xfId="1" applyNumberFormat="1" applyFont="1" applyBorder="1" applyAlignment="1">
      <alignment horizontal="right" vertical="center" wrapText="1" indent="4"/>
    </xf>
    <xf numFmtId="0" fontId="6" fillId="4" borderId="0" xfId="0" applyFont="1" applyFill="1" applyAlignment="1">
      <alignment horizontal="justify" vertical="center" wrapText="1"/>
    </xf>
    <xf numFmtId="0" fontId="7" fillId="0" borderId="0" xfId="0" applyFont="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7" borderId="0" xfId="0" applyFont="1" applyFill="1" applyAlignment="1">
      <alignment horizontal="center" vertical="center" wrapText="1"/>
    </xf>
    <xf numFmtId="0" fontId="6" fillId="0" borderId="16" xfId="0" applyFont="1" applyBorder="1" applyAlignment="1">
      <alignment horizontal="center" vertical="center" wrapText="1"/>
    </xf>
    <xf numFmtId="0" fontId="6" fillId="0" borderId="26" xfId="0" applyFont="1" applyBorder="1" applyAlignment="1">
      <alignment horizontal="right" vertical="center" wrapText="1" indent="3"/>
    </xf>
    <xf numFmtId="0" fontId="6" fillId="2" borderId="16" xfId="0" applyFont="1" applyFill="1" applyBorder="1" applyAlignment="1">
      <alignment horizontal="justify" vertical="center" wrapText="1"/>
    </xf>
    <xf numFmtId="0" fontId="6" fillId="4" borderId="16" xfId="0" applyFont="1" applyFill="1" applyBorder="1" applyAlignment="1">
      <alignment horizontal="justify" vertical="center" wrapText="1"/>
    </xf>
    <xf numFmtId="0" fontId="6" fillId="8" borderId="16" xfId="0" applyFont="1" applyFill="1" applyBorder="1" applyAlignment="1">
      <alignment horizontal="justify" vertical="center" wrapText="1"/>
    </xf>
    <xf numFmtId="0" fontId="1" fillId="4" borderId="0" xfId="0" applyFont="1" applyFill="1" applyAlignment="1">
      <alignment horizontal="justify" vertical="center" wrapText="1"/>
    </xf>
    <xf numFmtId="0" fontId="1" fillId="0" borderId="0" xfId="0" applyFont="1" applyAlignment="1">
      <alignment horizontal="justify" vertical="center" wrapText="1"/>
    </xf>
    <xf numFmtId="0" fontId="3" fillId="0" borderId="0" xfId="0" applyFont="1" applyAlignment="1">
      <alignment horizontal="justify" vertical="center" wrapText="1"/>
    </xf>
    <xf numFmtId="0" fontId="11" fillId="0" borderId="0" xfId="0" applyFont="1" applyAlignment="1">
      <alignment horizontal="justify" vertical="center" wrapText="1"/>
    </xf>
    <xf numFmtId="0" fontId="12" fillId="0" borderId="3" xfId="0" applyFont="1" applyBorder="1" applyAlignment="1">
      <alignment horizontal="center" vertical="center" wrapText="1"/>
    </xf>
    <xf numFmtId="0" fontId="11" fillId="9" borderId="3" xfId="0" applyFont="1" applyFill="1" applyBorder="1" applyAlignment="1">
      <alignment horizontal="justify" vertical="center" wrapText="1"/>
    </xf>
    <xf numFmtId="0" fontId="11" fillId="0" borderId="3" xfId="0" applyFont="1" applyBorder="1" applyAlignment="1">
      <alignment horizontal="justify" vertical="center" wrapText="1"/>
    </xf>
    <xf numFmtId="0" fontId="11" fillId="0" borderId="0" xfId="0" applyFont="1" applyAlignment="1">
      <alignment vertical="top" wrapText="1"/>
    </xf>
    <xf numFmtId="0" fontId="11" fillId="0" borderId="0" xfId="0" applyFont="1" applyAlignment="1">
      <alignment horizontal="justify" vertical="top" wrapText="1"/>
    </xf>
    <xf numFmtId="0" fontId="2" fillId="4" borderId="0" xfId="0" applyFont="1" applyFill="1" applyAlignment="1" applyProtection="1">
      <alignment vertical="center" wrapText="1"/>
      <protection hidden="1"/>
    </xf>
    <xf numFmtId="0" fontId="2" fillId="0" borderId="0" xfId="0" applyFont="1" applyAlignment="1" applyProtection="1">
      <alignment vertical="center" wrapText="1"/>
      <protection hidden="1"/>
    </xf>
    <xf numFmtId="0" fontId="2" fillId="3" borderId="2" xfId="0" applyFont="1" applyFill="1" applyBorder="1" applyAlignment="1" applyProtection="1">
      <alignment horizontal="center" vertical="center" wrapText="1"/>
      <protection hidden="1"/>
    </xf>
    <xf numFmtId="0" fontId="2" fillId="0" borderId="2" xfId="0" applyFont="1" applyBorder="1" applyAlignment="1" applyProtection="1">
      <alignment vertical="center" wrapText="1"/>
      <protection hidden="1"/>
    </xf>
    <xf numFmtId="0" fontId="2" fillId="0" borderId="4" xfId="0" applyFont="1" applyBorder="1" applyAlignment="1" applyProtection="1">
      <alignment vertical="center" wrapText="1"/>
      <protection hidden="1"/>
    </xf>
    <xf numFmtId="0" fontId="15" fillId="0" borderId="0" xfId="0" applyFont="1" applyAlignment="1" applyProtection="1">
      <alignment horizontal="center" vertical="center" wrapText="1"/>
      <protection hidden="1"/>
    </xf>
    <xf numFmtId="2" fontId="2" fillId="0" borderId="4" xfId="0" applyNumberFormat="1" applyFont="1" applyBorder="1" applyAlignment="1" applyProtection="1">
      <alignment vertical="center" wrapText="1"/>
      <protection hidden="1"/>
    </xf>
    <xf numFmtId="0" fontId="2" fillId="3" borderId="0" xfId="0" applyFont="1" applyFill="1" applyAlignment="1" applyProtection="1">
      <alignment horizontal="center" vertical="center" wrapText="1"/>
      <protection hidden="1"/>
    </xf>
    <xf numFmtId="164" fontId="2" fillId="3" borderId="7" xfId="0" applyNumberFormat="1" applyFont="1" applyFill="1" applyBorder="1" applyAlignment="1" applyProtection="1">
      <alignment vertical="center" wrapText="1"/>
      <protection hidden="1"/>
    </xf>
    <xf numFmtId="164" fontId="2" fillId="0" borderId="7" xfId="0" applyNumberFormat="1" applyFont="1" applyBorder="1" applyAlignment="1" applyProtection="1">
      <alignment vertical="center" wrapText="1"/>
      <protection hidden="1"/>
    </xf>
    <xf numFmtId="0" fontId="2" fillId="0" borderId="4" xfId="0" applyFont="1" applyBorder="1" applyAlignment="1" applyProtection="1">
      <alignment horizontal="center" vertical="center" wrapText="1"/>
      <protection hidden="1"/>
    </xf>
    <xf numFmtId="9" fontId="2" fillId="0" borderId="0" xfId="2" applyFont="1" applyAlignment="1" applyProtection="1">
      <alignment vertical="center" wrapText="1"/>
      <protection hidden="1"/>
    </xf>
    <xf numFmtId="164" fontId="2" fillId="0" borderId="0" xfId="0" applyNumberFormat="1" applyFont="1" applyAlignment="1" applyProtection="1">
      <alignment vertical="center" wrapText="1"/>
      <protection hidden="1"/>
    </xf>
    <xf numFmtId="9" fontId="2" fillId="0" borderId="0" xfId="0" applyNumberFormat="1" applyFont="1" applyAlignment="1" applyProtection="1">
      <alignment vertical="center" wrapText="1"/>
      <protection hidden="1"/>
    </xf>
    <xf numFmtId="43" fontId="2" fillId="0" borderId="0" xfId="1" applyFont="1" applyAlignment="1" applyProtection="1">
      <alignment vertical="center" wrapText="1"/>
      <protection hidden="1"/>
    </xf>
    <xf numFmtId="10" fontId="2" fillId="0" borderId="0" xfId="2" applyNumberFormat="1" applyFont="1" applyBorder="1" applyAlignment="1" applyProtection="1">
      <alignment horizontal="right" vertical="center" wrapText="1"/>
      <protection hidden="1"/>
    </xf>
    <xf numFmtId="0" fontId="2" fillId="0" borderId="0" xfId="0" applyFont="1" applyAlignment="1" applyProtection="1">
      <alignment horizontal="center" vertical="center" wrapText="1"/>
      <protection hidden="1"/>
    </xf>
    <xf numFmtId="0" fontId="2" fillId="0" borderId="6" xfId="0" applyFont="1" applyBorder="1" applyAlignment="1" applyProtection="1">
      <alignment vertical="center" wrapText="1"/>
      <protection hidden="1"/>
    </xf>
    <xf numFmtId="0" fontId="18" fillId="0" borderId="0" xfId="0" applyFont="1" applyAlignment="1" applyProtection="1">
      <alignment vertical="center" wrapText="1"/>
      <protection hidden="1"/>
    </xf>
    <xf numFmtId="4" fontId="18" fillId="0" borderId="0" xfId="0" applyNumberFormat="1" applyFont="1" applyAlignment="1" applyProtection="1">
      <alignment vertical="center" wrapText="1"/>
      <protection hidden="1"/>
    </xf>
    <xf numFmtId="0" fontId="18" fillId="0" borderId="0" xfId="0" applyFont="1" applyAlignment="1" applyProtection="1">
      <alignment horizontal="centerContinuous" vertical="center" wrapText="1"/>
      <protection hidden="1"/>
    </xf>
    <xf numFmtId="4" fontId="18" fillId="0" borderId="0" xfId="0" applyNumberFormat="1" applyFont="1" applyAlignment="1" applyProtection="1">
      <alignment horizontal="centerContinuous" vertical="center" wrapText="1"/>
      <protection hidden="1"/>
    </xf>
    <xf numFmtId="164" fontId="18" fillId="0" borderId="0" xfId="0" applyNumberFormat="1" applyFont="1" applyAlignment="1" applyProtection="1">
      <alignment vertical="center" wrapText="1"/>
      <protection hidden="1"/>
    </xf>
    <xf numFmtId="9" fontId="18" fillId="0" borderId="0" xfId="2" applyFont="1" applyAlignment="1" applyProtection="1">
      <alignment vertical="center" wrapText="1"/>
      <protection hidden="1"/>
    </xf>
    <xf numFmtId="10" fontId="18" fillId="0" borderId="0" xfId="0" applyNumberFormat="1" applyFont="1" applyAlignment="1" applyProtection="1">
      <alignment vertical="center" wrapText="1"/>
      <protection hidden="1"/>
    </xf>
    <xf numFmtId="3" fontId="18" fillId="0" borderId="0" xfId="0" applyNumberFormat="1" applyFont="1" applyAlignment="1" applyProtection="1">
      <alignment vertical="center" wrapText="1"/>
      <protection hidden="1"/>
    </xf>
    <xf numFmtId="170" fontId="18" fillId="0" borderId="0" xfId="0" applyNumberFormat="1" applyFont="1" applyAlignment="1" applyProtection="1">
      <alignment vertical="center" wrapText="1"/>
      <protection hidden="1"/>
    </xf>
    <xf numFmtId="0" fontId="2" fillId="0" borderId="4" xfId="0" applyFont="1" applyBorder="1" applyAlignment="1" applyProtection="1">
      <alignment vertical="center" wrapText="1"/>
      <protection hidden="1"/>
    </xf>
    <xf numFmtId="10" fontId="2" fillId="0" borderId="2" xfId="2" applyNumberFormat="1" applyFont="1" applyBorder="1" applyAlignment="1" applyProtection="1">
      <alignment horizontal="right" vertical="center" wrapText="1"/>
      <protection hidden="1"/>
    </xf>
    <xf numFmtId="0" fontId="2" fillId="0" borderId="2" xfId="0" applyFont="1" applyBorder="1" applyAlignment="1" applyProtection="1">
      <alignment vertical="center" wrapText="1"/>
      <protection hidden="1"/>
    </xf>
    <xf numFmtId="0" fontId="2" fillId="0" borderId="0" xfId="0" applyFont="1" applyAlignment="1" applyProtection="1">
      <alignment vertical="center" wrapText="1"/>
      <protection hidden="1"/>
    </xf>
    <xf numFmtId="164" fontId="2" fillId="0" borderId="2" xfId="0" applyNumberFormat="1" applyFont="1" applyBorder="1" applyAlignment="1" applyProtection="1">
      <alignment vertical="center" wrapText="1"/>
      <protection hidden="1"/>
    </xf>
    <xf numFmtId="10" fontId="2" fillId="0" borderId="2" xfId="2" applyNumberFormat="1" applyFont="1" applyBorder="1" applyAlignment="1" applyProtection="1">
      <alignment vertical="center" wrapText="1"/>
      <protection hidden="1"/>
    </xf>
    <xf numFmtId="0" fontId="2" fillId="0" borderId="0" xfId="0" applyFont="1" applyAlignment="1" applyProtection="1">
      <alignment horizontal="left" vertical="center" wrapText="1"/>
      <protection hidden="1"/>
    </xf>
    <xf numFmtId="0" fontId="13" fillId="3" borderId="2" xfId="0" applyFont="1" applyFill="1" applyBorder="1" applyAlignment="1" applyProtection="1">
      <alignment horizontal="justify" vertical="center" wrapText="1"/>
      <protection hidden="1"/>
    </xf>
    <xf numFmtId="0" fontId="2" fillId="2" borderId="2" xfId="0" applyFont="1" applyFill="1" applyBorder="1" applyAlignment="1" applyProtection="1">
      <alignment horizontal="center" vertical="center" wrapText="1"/>
      <protection hidden="1"/>
    </xf>
    <xf numFmtId="0" fontId="2" fillId="3" borderId="2" xfId="0" applyFont="1" applyFill="1" applyBorder="1" applyAlignment="1" applyProtection="1">
      <alignment horizontal="center" vertical="center" wrapText="1"/>
      <protection hidden="1"/>
    </xf>
    <xf numFmtId="164" fontId="2" fillId="0" borderId="4" xfId="0" applyNumberFormat="1" applyFont="1" applyBorder="1" applyAlignment="1" applyProtection="1">
      <alignment vertical="center" wrapText="1"/>
      <protection hidden="1"/>
    </xf>
    <xf numFmtId="0" fontId="2" fillId="3" borderId="4" xfId="0" applyFont="1" applyFill="1" applyBorder="1" applyAlignment="1" applyProtection="1">
      <alignment horizontal="center" vertical="center" wrapText="1"/>
      <protection hidden="1"/>
    </xf>
    <xf numFmtId="0" fontId="13" fillId="3" borderId="0" xfId="0" applyFont="1" applyFill="1" applyAlignment="1" applyProtection="1">
      <alignment horizontal="center" vertical="center" wrapText="1"/>
      <protection hidden="1"/>
    </xf>
    <xf numFmtId="0" fontId="2" fillId="3" borderId="0" xfId="0" applyFont="1" applyFill="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13" fillId="5" borderId="2" xfId="0" applyFont="1" applyFill="1" applyBorder="1" applyAlignment="1" applyProtection="1">
      <alignment vertical="center" wrapText="1"/>
      <protection hidden="1"/>
    </xf>
    <xf numFmtId="0" fontId="17" fillId="3" borderId="0" xfId="0" applyFont="1" applyFill="1" applyAlignment="1" applyProtection="1">
      <alignment horizontal="center" vertical="center" wrapText="1"/>
      <protection hidden="1"/>
    </xf>
    <xf numFmtId="0" fontId="17" fillId="3" borderId="2" xfId="0" applyFont="1" applyFill="1" applyBorder="1" applyAlignment="1" applyProtection="1">
      <alignment horizontal="center" vertical="center" wrapText="1"/>
      <protection hidden="1"/>
    </xf>
    <xf numFmtId="0" fontId="2" fillId="0" borderId="0" xfId="0" applyFont="1" applyAlignment="1" applyProtection="1">
      <alignment horizontal="justify" vertical="center" wrapText="1"/>
      <protection hidden="1"/>
    </xf>
    <xf numFmtId="164" fontId="2" fillId="0" borderId="2" xfId="0" applyNumberFormat="1" applyFont="1" applyBorder="1" applyAlignment="1" applyProtection="1">
      <alignment horizontal="right" vertical="center" wrapText="1"/>
      <protection hidden="1"/>
    </xf>
    <xf numFmtId="0" fontId="2" fillId="0" borderId="2" xfId="0" applyFont="1" applyBorder="1" applyAlignment="1" applyProtection="1">
      <alignment horizontal="right" vertical="center" wrapText="1"/>
      <protection hidden="1"/>
    </xf>
    <xf numFmtId="0" fontId="2" fillId="0" borderId="0" xfId="0" applyFont="1" applyAlignment="1" applyProtection="1">
      <alignment horizontal="center" vertical="center" wrapText="1"/>
      <protection hidden="1"/>
    </xf>
    <xf numFmtId="0" fontId="13" fillId="0" borderId="0" xfId="0" applyFont="1" applyAlignment="1" applyProtection="1">
      <alignment vertical="center" wrapText="1"/>
      <protection hidden="1"/>
    </xf>
    <xf numFmtId="0" fontId="15" fillId="0" borderId="5" xfId="0" applyFont="1" applyBorder="1" applyAlignment="1" applyProtection="1">
      <alignment horizontal="center" vertical="center" wrapText="1"/>
      <protection hidden="1"/>
    </xf>
    <xf numFmtId="164" fontId="2" fillId="5" borderId="0" xfId="0" applyNumberFormat="1" applyFont="1" applyFill="1" applyAlignment="1" applyProtection="1">
      <alignment horizontal="center" vertical="center" wrapText="1"/>
      <protection hidden="1"/>
    </xf>
    <xf numFmtId="0" fontId="2" fillId="5" borderId="0" xfId="0" applyFont="1" applyFill="1" applyAlignment="1" applyProtection="1">
      <alignment horizontal="center" vertical="center" wrapText="1"/>
      <protection hidden="1"/>
    </xf>
    <xf numFmtId="1" fontId="2" fillId="0" borderId="4" xfId="1" applyNumberFormat="1" applyFont="1" applyBorder="1" applyAlignment="1" applyProtection="1">
      <alignment horizontal="right" vertical="center" wrapText="1"/>
      <protection hidden="1"/>
    </xf>
    <xf numFmtId="165" fontId="2" fillId="0" borderId="4" xfId="1" applyNumberFormat="1" applyFont="1" applyBorder="1" applyAlignment="1" applyProtection="1">
      <alignment horizontal="right" vertical="center" wrapText="1"/>
      <protection hidden="1"/>
    </xf>
    <xf numFmtId="0" fontId="2" fillId="0" borderId="4" xfId="0" applyFont="1" applyBorder="1" applyAlignment="1" applyProtection="1">
      <alignment horizontal="right" vertical="center" wrapText="1"/>
      <protection hidden="1"/>
    </xf>
    <xf numFmtId="164" fontId="2" fillId="0" borderId="4" xfId="0" applyNumberFormat="1" applyFont="1" applyBorder="1" applyAlignment="1" applyProtection="1">
      <alignment horizontal="center" vertical="center" wrapText="1"/>
      <protection hidden="1"/>
    </xf>
    <xf numFmtId="10" fontId="2" fillId="0" borderId="2" xfId="0" applyNumberFormat="1" applyFont="1" applyBorder="1" applyAlignment="1" applyProtection="1">
      <alignment vertical="center" wrapText="1"/>
      <protection hidden="1"/>
    </xf>
    <xf numFmtId="0" fontId="2" fillId="0" borderId="4" xfId="0" applyFont="1" applyBorder="1" applyAlignment="1" applyProtection="1">
      <alignment horizontal="left" vertical="center" wrapText="1"/>
      <protection hidden="1"/>
    </xf>
    <xf numFmtId="9" fontId="2" fillId="0" borderId="2" xfId="2" applyFont="1" applyBorder="1" applyAlignment="1" applyProtection="1">
      <alignment vertical="center" wrapText="1"/>
      <protection hidden="1"/>
    </xf>
    <xf numFmtId="10" fontId="2" fillId="0" borderId="4" xfId="2" applyNumberFormat="1" applyFont="1" applyBorder="1" applyAlignment="1" applyProtection="1">
      <alignment vertical="center" wrapText="1"/>
      <protection hidden="1"/>
    </xf>
    <xf numFmtId="169" fontId="2" fillId="0" borderId="4" xfId="0" applyNumberFormat="1" applyFont="1" applyBorder="1" applyAlignment="1" applyProtection="1">
      <alignment vertical="center" wrapText="1"/>
      <protection hidden="1"/>
    </xf>
    <xf numFmtId="1" fontId="2" fillId="0" borderId="2" xfId="1" applyNumberFormat="1" applyFont="1" applyBorder="1" applyAlignment="1" applyProtection="1">
      <alignment horizontal="right" vertical="center" wrapText="1"/>
      <protection hidden="1"/>
    </xf>
    <xf numFmtId="168" fontId="2" fillId="0" borderId="4" xfId="0" applyNumberFormat="1" applyFont="1" applyBorder="1" applyAlignment="1" applyProtection="1">
      <alignment horizontal="right" vertical="center"/>
      <protection hidden="1"/>
    </xf>
    <xf numFmtId="164" fontId="2" fillId="0" borderId="7" xfId="0" applyNumberFormat="1" applyFont="1" applyBorder="1" applyAlignment="1" applyProtection="1">
      <alignment vertical="center" wrapText="1"/>
      <protection hidden="1"/>
    </xf>
    <xf numFmtId="0" fontId="2" fillId="3" borderId="3" xfId="0" applyFont="1" applyFill="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5" borderId="0" xfId="0" applyFont="1" applyFill="1" applyAlignment="1" applyProtection="1">
      <alignment vertical="center" wrapText="1"/>
      <protection hidden="1"/>
    </xf>
    <xf numFmtId="0" fontId="2" fillId="0" borderId="0" xfId="0" applyFont="1" applyAlignment="1" applyProtection="1">
      <alignment horizontal="right" vertical="center" wrapText="1"/>
      <protection hidden="1"/>
    </xf>
    <xf numFmtId="10" fontId="2" fillId="0" borderId="0" xfId="0" applyNumberFormat="1" applyFont="1" applyAlignment="1" applyProtection="1">
      <alignment vertical="center" wrapText="1"/>
      <protection hidden="1"/>
    </xf>
    <xf numFmtId="9" fontId="2" fillId="0" borderId="4" xfId="2" applyFont="1" applyBorder="1" applyAlignment="1" applyProtection="1">
      <alignment horizontal="right" vertical="center" wrapText="1"/>
      <protection hidden="1"/>
    </xf>
    <xf numFmtId="164" fontId="13" fillId="0" borderId="2" xfId="0" applyNumberFormat="1"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10" fontId="2" fillId="0" borderId="2" xfId="2" applyNumberFormat="1" applyFont="1" applyFill="1" applyBorder="1" applyAlignment="1" applyProtection="1">
      <alignment horizontal="right" vertical="center" wrapText="1"/>
      <protection hidden="1"/>
    </xf>
    <xf numFmtId="10" fontId="2" fillId="0" borderId="4" xfId="0" applyNumberFormat="1" applyFont="1" applyBorder="1" applyAlignment="1" applyProtection="1">
      <alignment vertical="center" wrapText="1"/>
      <protection hidden="1"/>
    </xf>
    <xf numFmtId="1" fontId="2" fillId="0" borderId="2" xfId="1" applyNumberFormat="1" applyFont="1" applyBorder="1" applyAlignment="1" applyProtection="1">
      <alignment vertical="center" wrapText="1"/>
      <protection hidden="1"/>
    </xf>
    <xf numFmtId="164" fontId="2" fillId="0" borderId="4" xfId="0" applyNumberFormat="1" applyFont="1" applyBorder="1" applyAlignment="1" applyProtection="1">
      <alignment horizontal="right" vertical="center" wrapText="1"/>
      <protection hidden="1"/>
    </xf>
    <xf numFmtId="166" fontId="2" fillId="0" borderId="4" xfId="0" applyNumberFormat="1" applyFont="1" applyBorder="1" applyAlignment="1" applyProtection="1">
      <alignment horizontal="right" vertical="center" wrapText="1"/>
      <protection hidden="1"/>
    </xf>
    <xf numFmtId="164" fontId="15" fillId="0" borderId="2" xfId="0" applyNumberFormat="1" applyFont="1" applyBorder="1" applyAlignment="1" applyProtection="1">
      <alignment horizontal="right" vertical="center" wrapText="1"/>
      <protection hidden="1"/>
    </xf>
    <xf numFmtId="0" fontId="15" fillId="0" borderId="2" xfId="0" applyFont="1" applyBorder="1" applyAlignment="1" applyProtection="1">
      <alignment horizontal="right" vertical="center" wrapText="1"/>
      <protection hidden="1"/>
    </xf>
    <xf numFmtId="164" fontId="2" fillId="2" borderId="0" xfId="0" applyNumberFormat="1" applyFont="1" applyFill="1" applyAlignment="1" applyProtection="1">
      <alignment horizontal="center" vertical="center" wrapText="1"/>
      <protection hidden="1"/>
    </xf>
    <xf numFmtId="164" fontId="15" fillId="0" borderId="2" xfId="0" applyNumberFormat="1" applyFont="1" applyBorder="1" applyAlignment="1" applyProtection="1">
      <alignment horizontal="left" vertical="center" wrapText="1"/>
      <protection hidden="1"/>
    </xf>
    <xf numFmtId="0" fontId="15" fillId="0" borderId="2" xfId="0" applyFont="1" applyBorder="1" applyAlignment="1" applyProtection="1">
      <alignment horizontal="left" vertical="center" wrapText="1"/>
      <protection hidden="1"/>
    </xf>
    <xf numFmtId="10" fontId="2" fillId="0" borderId="4" xfId="2" applyNumberFormat="1" applyFont="1" applyFill="1" applyBorder="1" applyAlignment="1" applyProtection="1">
      <alignment vertical="center" wrapText="1"/>
      <protection hidden="1"/>
    </xf>
    <xf numFmtId="0" fontId="13" fillId="0" borderId="2" xfId="0" applyFont="1" applyBorder="1" applyAlignment="1" applyProtection="1">
      <alignment vertical="center" wrapText="1"/>
      <protection hidden="1"/>
    </xf>
    <xf numFmtId="167" fontId="13" fillId="0" borderId="2" xfId="0" applyNumberFormat="1" applyFont="1" applyBorder="1" applyAlignment="1" applyProtection="1">
      <alignment horizontal="right" vertical="center" wrapText="1"/>
      <protection hidden="1"/>
    </xf>
    <xf numFmtId="164" fontId="2" fillId="0" borderId="0" xfId="0" applyNumberFormat="1" applyFont="1" applyAlignment="1" applyProtection="1">
      <alignment vertical="center" wrapText="1"/>
      <protection hidden="1"/>
    </xf>
    <xf numFmtId="164" fontId="2" fillId="0" borderId="2" xfId="0" applyNumberFormat="1"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9" fontId="2" fillId="0" borderId="3" xfId="2" applyFont="1" applyFill="1" applyBorder="1" applyAlignment="1" applyProtection="1">
      <alignment horizontal="center" vertical="center" wrapText="1"/>
      <protection hidden="1"/>
    </xf>
    <xf numFmtId="0" fontId="0" fillId="4" borderId="0" xfId="0" applyFill="1" applyAlignment="1">
      <alignment horizontal="justify" vertical="center" wrapText="1"/>
    </xf>
    <xf numFmtId="0" fontId="4" fillId="2"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6" fillId="0" borderId="0" xfId="0" applyFont="1" applyAlignment="1">
      <alignment horizontal="justify" vertical="center" wrapText="1"/>
    </xf>
    <xf numFmtId="0" fontId="6" fillId="4" borderId="0" xfId="0" applyFont="1" applyFill="1" applyAlignment="1">
      <alignment horizontal="center" vertical="center" wrapText="1"/>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0" borderId="11" xfId="0" applyFont="1" applyBorder="1" applyAlignment="1">
      <alignment horizontal="left" vertical="center" wrapText="1" indent="1"/>
    </xf>
    <xf numFmtId="0" fontId="7" fillId="0" borderId="3" xfId="0" applyFont="1" applyBorder="1" applyAlignment="1">
      <alignment horizontal="left" vertical="center" wrapText="1" indent="1"/>
    </xf>
    <xf numFmtId="9" fontId="6" fillId="0" borderId="3" xfId="2" applyFont="1" applyFill="1" applyBorder="1" applyAlignment="1">
      <alignment horizontal="center" vertical="center" wrapText="1"/>
    </xf>
    <xf numFmtId="10" fontId="6" fillId="0" borderId="3" xfId="0" applyNumberFormat="1" applyFont="1" applyBorder="1" applyAlignment="1">
      <alignment horizontal="justify" vertical="center" wrapText="1"/>
    </xf>
    <xf numFmtId="10" fontId="6" fillId="0" borderId="12" xfId="0" applyNumberFormat="1" applyFont="1" applyBorder="1" applyAlignment="1">
      <alignment horizontal="justify" vertical="center" wrapText="1"/>
    </xf>
    <xf numFmtId="0" fontId="7" fillId="0" borderId="13" xfId="0" applyFont="1" applyBorder="1" applyAlignment="1">
      <alignment horizontal="left" vertical="center" wrapText="1" indent="1"/>
    </xf>
    <xf numFmtId="0" fontId="7" fillId="0" borderId="14" xfId="0" applyFont="1" applyBorder="1" applyAlignment="1">
      <alignment horizontal="left" vertical="center" wrapText="1" indent="1"/>
    </xf>
    <xf numFmtId="9" fontId="6" fillId="0" borderId="14" xfId="2" applyFont="1" applyFill="1" applyBorder="1" applyAlignment="1">
      <alignment horizontal="center" vertical="center" wrapText="1"/>
    </xf>
    <xf numFmtId="10" fontId="6" fillId="0" borderId="14" xfId="0" applyNumberFormat="1" applyFont="1" applyBorder="1" applyAlignment="1">
      <alignment horizontal="justify" vertical="center" wrapText="1"/>
    </xf>
    <xf numFmtId="10" fontId="6" fillId="0" borderId="15" xfId="0" applyNumberFormat="1" applyFont="1" applyBorder="1" applyAlignment="1">
      <alignment horizontal="justify" vertical="center" wrapText="1"/>
    </xf>
    <xf numFmtId="0" fontId="7" fillId="7"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horizontal="justify" vertical="center" wrapText="1"/>
    </xf>
    <xf numFmtId="0" fontId="6" fillId="0" borderId="13" xfId="0" applyFont="1" applyBorder="1" applyAlignment="1">
      <alignment horizontal="center" vertical="center" wrapText="1"/>
    </xf>
    <xf numFmtId="0" fontId="6" fillId="0" borderId="14" xfId="0" applyFont="1" applyBorder="1" applyAlignment="1">
      <alignment horizontal="left" vertical="center" wrapText="1"/>
    </xf>
    <xf numFmtId="0" fontId="6" fillId="0" borderId="14" xfId="0" applyFont="1" applyBorder="1" applyAlignment="1">
      <alignment horizontal="justify" vertical="center" wrapText="1"/>
    </xf>
    <xf numFmtId="0" fontId="6" fillId="0" borderId="1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8" xfId="0" applyFont="1" applyBorder="1" applyAlignment="1">
      <alignment horizontal="left" vertical="center" textRotation="90" wrapText="1"/>
    </xf>
    <xf numFmtId="0" fontId="6" fillId="0" borderId="27" xfId="0" applyFont="1" applyBorder="1" applyAlignment="1">
      <alignment horizontal="left" vertical="center" textRotation="90" wrapText="1"/>
    </xf>
    <xf numFmtId="0" fontId="6" fillId="0" borderId="21" xfId="0" applyFont="1" applyBorder="1" applyAlignment="1">
      <alignment horizontal="left" vertical="center" textRotation="90" wrapText="1"/>
    </xf>
    <xf numFmtId="0" fontId="6" fillId="0" borderId="20" xfId="0" applyFont="1" applyBorder="1" applyAlignment="1">
      <alignment horizontal="left" vertical="center" textRotation="90" wrapText="1"/>
    </xf>
    <xf numFmtId="0" fontId="6" fillId="0" borderId="28" xfId="0" applyFont="1" applyBorder="1" applyAlignment="1">
      <alignment horizontal="left" vertical="center" textRotation="90" wrapText="1"/>
    </xf>
    <xf numFmtId="0" fontId="6" fillId="0" borderId="23" xfId="0" applyFont="1" applyBorder="1" applyAlignment="1">
      <alignment horizontal="left" vertical="center" textRotation="90" wrapText="1"/>
    </xf>
    <xf numFmtId="0" fontId="6" fillId="0" borderId="0" xfId="0" applyFont="1" applyAlignment="1">
      <alignment horizontal="justify" wrapText="1"/>
    </xf>
    <xf numFmtId="0" fontId="1" fillId="4" borderId="0" xfId="0" applyFont="1" applyFill="1" applyAlignment="1">
      <alignment horizontal="justify" vertical="center" wrapText="1"/>
    </xf>
    <xf numFmtId="0" fontId="10" fillId="2" borderId="0" xfId="0" applyFont="1" applyFill="1" applyAlignment="1">
      <alignment horizontal="left" vertical="center" wrapText="1"/>
    </xf>
    <xf numFmtId="0" fontId="12"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 fillId="0" borderId="0" xfId="0" applyFont="1" applyAlignment="1">
      <alignment horizontal="justify" vertical="center" wrapText="1"/>
    </xf>
    <xf numFmtId="0" fontId="11" fillId="0" borderId="0" xfId="0" applyFont="1" applyAlignment="1">
      <alignment horizontal="justify" vertical="top" wrapText="1"/>
    </xf>
  </cellXfs>
  <cellStyles count="3">
    <cellStyle name="Normal" xfId="0" builtinId="0"/>
    <cellStyle name="Porcentagem" xfId="2" builtinId="5"/>
    <cellStyle name="Vírgula" xfId="1" builtinId="3"/>
  </cellStyles>
  <dxfs count="6">
    <dxf>
      <fill>
        <patternFill>
          <bgColor rgb="FFFFFF00"/>
        </patternFill>
      </fill>
    </dxf>
    <dxf>
      <fill>
        <patternFill>
          <bgColor theme="5" tint="0.39994506668294322"/>
        </patternFill>
      </fill>
    </dxf>
    <dxf>
      <fill>
        <patternFill>
          <bgColor theme="3" tint="0.749961851863155"/>
        </patternFill>
      </fill>
    </dxf>
    <dxf>
      <font>
        <color auto="1"/>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9CFD9"/>
      <color rgb="FF213A8F"/>
      <color rgb="FFB8C5EE"/>
      <color rgb="FFE52621"/>
      <color rgb="FFFFFFFF"/>
      <color rgb="FF010101"/>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itens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Aptos" panose="020B0004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TERRAS!$H$42:$H$44</c:f>
              <c:numCache>
                <c:formatCode>#,##0.00_ ;[Red]\-#,##0.00\ </c:formatCode>
                <c:ptCount val="3"/>
                <c:pt idx="0">
                  <c:v>1.4</c:v>
                </c:pt>
                <c:pt idx="1">
                  <c:v>1.04</c:v>
                </c:pt>
                <c:pt idx="2">
                  <c:v>1.4500000000000002</c:v>
                </c:pt>
              </c:numCache>
            </c:numRef>
          </c:val>
          <c:extLst>
            <c:ext xmlns:c16="http://schemas.microsoft.com/office/drawing/2014/chart" uri="{C3380CC4-5D6E-409C-BE32-E72D297353CC}">
              <c16:uniqueId val="{00000000-856B-4272-AB9B-2BD4692A542C}"/>
            </c:ext>
          </c:extLst>
        </c:ser>
        <c:dLbls>
          <c:showLegendKey val="0"/>
          <c:showVal val="1"/>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itens 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TERRAS!$H$42:$H$44</c:f>
              <c:numCache>
                <c:formatCode>#,##0.00_ ;[Red]\-#,##0.00\ </c:formatCode>
                <c:ptCount val="3"/>
                <c:pt idx="0">
                  <c:v>1.4</c:v>
                </c:pt>
                <c:pt idx="1">
                  <c:v>1.04</c:v>
                </c:pt>
                <c:pt idx="2">
                  <c:v>1.4500000000000002</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3"/>
              <c:pt idx="0">
                <c:v>1</c:v>
              </c:pt>
              <c:pt idx="1">
                <c:v>1</c:v>
              </c:pt>
              <c:pt idx="2">
                <c:v>1</c:v>
              </c:pt>
            </c:numLit>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itens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Lit>
              <c:formatCode>General</c:formatCode>
              <c:ptCount val="3"/>
              <c:pt idx="0">
                <c:v>1</c:v>
              </c:pt>
              <c:pt idx="1">
                <c:v>1</c:v>
              </c:pt>
              <c:pt idx="2">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3"/>
              <c:pt idx="0">
                <c:v>1</c:v>
              </c:pt>
              <c:pt idx="1">
                <c:v>1</c:v>
              </c:pt>
              <c:pt idx="2">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800" b="0" i="0" u="none" strike="noStrike" kern="1200" baseline="0">
                    <a:solidFill>
                      <a:schemeClr val="tx1">
                        <a:lumMod val="75000"/>
                        <a:lumOff val="25000"/>
                      </a:schemeClr>
                    </a:solidFill>
                    <a:latin typeface="Aptos" panose="020B0004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TERRAS!$M$42:$M$44</c:f>
              <c:numCache>
                <c:formatCode>#,##0.00_ ;[Red]\-#,##0.00\ </c:formatCode>
                <c:ptCount val="3"/>
                <c:pt idx="0">
                  <c:v>0.75</c:v>
                </c:pt>
                <c:pt idx="1">
                  <c:v>0.75</c:v>
                </c:pt>
                <c:pt idx="2">
                  <c:v>0.75</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3"/>
              <c:pt idx="0">
                <c:v>1</c:v>
              </c:pt>
              <c:pt idx="1">
                <c:v>1</c:v>
              </c:pt>
              <c:pt idx="2">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TERRAS!$X$144</c:f>
              <c:strCache>
                <c:ptCount val="1"/>
                <c:pt idx="0">
                  <c:v>Média</c:v>
                </c:pt>
              </c:strCache>
            </c:strRef>
          </c:tx>
          <c:spPr>
            <a:ln w="19050" cap="sq">
              <a:solidFill>
                <a:schemeClr val="tx1">
                  <a:lumMod val="65000"/>
                  <a:lumOff val="35000"/>
                </a:schemeClr>
              </a:solidFill>
              <a:prstDash val="dash"/>
              <a:round/>
            </a:ln>
            <a:effectLst/>
          </c:spPr>
          <c:marker>
            <c:symbol val="none"/>
          </c:marker>
          <c:val>
            <c:numRef>
              <c:f>TERRAS!$X$145:$X$147</c:f>
              <c:numCache>
                <c:formatCode>#,##0.00_ ;[Red]\-#,##0.00\ </c:formatCode>
                <c:ptCount val="3"/>
                <c:pt idx="0">
                  <c:v>89769.032654200957</c:v>
                </c:pt>
                <c:pt idx="1">
                  <c:v>89769.032654200957</c:v>
                </c:pt>
                <c:pt idx="2">
                  <c:v>89769.032654200957</c:v>
                </c:pt>
              </c:numCache>
            </c:numRef>
          </c:val>
          <c:smooth val="0"/>
          <c:extLst>
            <c:ext xmlns:c16="http://schemas.microsoft.com/office/drawing/2014/chart" uri="{C3380CC4-5D6E-409C-BE32-E72D297353CC}">
              <c16:uniqueId val="{00000000-9900-467F-AFDF-A4764CDCF0B0}"/>
            </c:ext>
          </c:extLst>
        </c:ser>
        <c:ser>
          <c:idx val="2"/>
          <c:order val="2"/>
          <c:tx>
            <c:strRef>
              <c:f>TERRAS!$W$144</c:f>
              <c:strCache>
                <c:ptCount val="1"/>
                <c:pt idx="0">
                  <c:v>Limite superior</c:v>
                </c:pt>
              </c:strCache>
            </c:strRef>
          </c:tx>
          <c:spPr>
            <a:ln w="12700" cap="sq">
              <a:solidFill>
                <a:srgbClr val="0070C0"/>
              </a:solidFill>
              <a:prstDash val="solid"/>
              <a:round/>
            </a:ln>
            <a:effectLst/>
          </c:spPr>
          <c:marker>
            <c:symbol val="none"/>
          </c:marker>
          <c:val>
            <c:numRef>
              <c:f>TERRAS!$W$145:$W$147</c:f>
              <c:numCache>
                <c:formatCode>#,##0.00_ ;[Red]\-#,##0.00\ </c:formatCode>
                <c:ptCount val="3"/>
                <c:pt idx="0">
                  <c:v>116699.74245046124</c:v>
                </c:pt>
                <c:pt idx="1">
                  <c:v>116699.74245046124</c:v>
                </c:pt>
                <c:pt idx="2">
                  <c:v>116699.74245046124</c:v>
                </c:pt>
              </c:numCache>
            </c:numRef>
          </c:val>
          <c:smooth val="0"/>
          <c:extLst>
            <c:ext xmlns:c16="http://schemas.microsoft.com/office/drawing/2014/chart" uri="{C3380CC4-5D6E-409C-BE32-E72D297353CC}">
              <c16:uniqueId val="{00000001-9900-467F-AFDF-A4764CDCF0B0}"/>
            </c:ext>
          </c:extLst>
        </c:ser>
        <c:ser>
          <c:idx val="1"/>
          <c:order val="3"/>
          <c:tx>
            <c:strRef>
              <c:f>TERRAS!$V$144</c:f>
              <c:strCache>
                <c:ptCount val="1"/>
                <c:pt idx="0">
                  <c:v>Limite inferior</c:v>
                </c:pt>
              </c:strCache>
            </c:strRef>
          </c:tx>
          <c:spPr>
            <a:ln w="12700" cap="sq">
              <a:solidFill>
                <a:srgbClr val="FF0000"/>
              </a:solidFill>
              <a:round/>
            </a:ln>
            <a:effectLst/>
          </c:spPr>
          <c:marker>
            <c:symbol val="none"/>
          </c:marker>
          <c:val>
            <c:numRef>
              <c:f>TERRAS!$V$145:$V$147</c:f>
              <c:numCache>
                <c:formatCode>#,##0.00_ ;[Red]\-#,##0.00\ </c:formatCode>
                <c:ptCount val="3"/>
                <c:pt idx="0">
                  <c:v>62838.322857940664</c:v>
                </c:pt>
                <c:pt idx="1">
                  <c:v>62838.322857940664</c:v>
                </c:pt>
                <c:pt idx="2">
                  <c:v>62838.322857940664</c:v>
                </c:pt>
              </c:numCache>
            </c:numRef>
          </c:val>
          <c:smooth val="0"/>
          <c:extLst>
            <c:ext xmlns:c16="http://schemas.microsoft.com/office/drawing/2014/chart" uri="{C3380CC4-5D6E-409C-BE32-E72D297353CC}">
              <c16:uniqueId val="{00000002-9900-467F-AFDF-A4764CDCF0B0}"/>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TERRAS!$B$144</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TERRAS!$B$145:$B$147</c:f>
              <c:numCache>
                <c:formatCode>#,##0.00_ ;[Red]\-#,##0.00\ </c:formatCode>
                <c:ptCount val="3"/>
                <c:pt idx="0">
                  <c:v>82771.305947271612</c:v>
                </c:pt>
                <c:pt idx="1">
                  <c:v>105277.93374508705</c:v>
                </c:pt>
                <c:pt idx="2">
                  <c:v>81257.858270244236</c:v>
                </c:pt>
              </c:numCache>
            </c:numRef>
          </c:yVal>
          <c:smooth val="0"/>
          <c:extLst>
            <c:ext xmlns:c16="http://schemas.microsoft.com/office/drawing/2014/chart" uri="{C3380CC4-5D6E-409C-BE32-E72D297353CC}">
              <c16:uniqueId val="{00000003-9900-467F-AFDF-A4764CDCF0B0}"/>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200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TERRAS!$X$177</c:f>
              <c:strCache>
                <c:ptCount val="1"/>
                <c:pt idx="0">
                  <c:v>Média</c:v>
                </c:pt>
              </c:strCache>
            </c:strRef>
          </c:tx>
          <c:spPr>
            <a:ln w="19050" cap="rnd">
              <a:solidFill>
                <a:schemeClr val="tx1">
                  <a:lumMod val="65000"/>
                  <a:lumOff val="35000"/>
                </a:schemeClr>
              </a:solidFill>
              <a:prstDash val="dash"/>
              <a:round/>
            </a:ln>
            <a:effectLst/>
          </c:spPr>
          <c:marker>
            <c:symbol val="none"/>
          </c:marker>
          <c:val>
            <c:numRef>
              <c:f>TERRAS!$X$178:$X$180</c:f>
              <c:numCache>
                <c:formatCode>#,##0.00_ ;[Red]\-#,##0.00\ </c:formatCode>
                <c:ptCount val="3"/>
                <c:pt idx="0">
                  <c:v>89769.032654200957</c:v>
                </c:pt>
                <c:pt idx="1">
                  <c:v>89769.032654200957</c:v>
                </c:pt>
                <c:pt idx="2">
                  <c:v>89769.032654200957</c:v>
                </c:pt>
              </c:numCache>
            </c:numRef>
          </c:val>
          <c:smooth val="0"/>
          <c:extLst>
            <c:ext xmlns:c16="http://schemas.microsoft.com/office/drawing/2014/chart" uri="{C3380CC4-5D6E-409C-BE32-E72D297353CC}">
              <c16:uniqueId val="{00000000-AC1A-4E9D-BB53-5DDFBF38FB28}"/>
            </c:ext>
          </c:extLst>
        </c:ser>
        <c:ser>
          <c:idx val="1"/>
          <c:order val="2"/>
          <c:tx>
            <c:strRef>
              <c:f>TERRAS!$V$177</c:f>
              <c:strCache>
                <c:ptCount val="1"/>
                <c:pt idx="0">
                  <c:v>Limite inferior</c:v>
                </c:pt>
              </c:strCache>
            </c:strRef>
          </c:tx>
          <c:spPr>
            <a:ln w="12700" cap="sq">
              <a:solidFill>
                <a:srgbClr val="FF0000"/>
              </a:solidFill>
              <a:round/>
            </a:ln>
            <a:effectLst/>
          </c:spPr>
          <c:marker>
            <c:symbol val="none"/>
          </c:marker>
          <c:val>
            <c:numRef>
              <c:f>TERRAS!$V$178:$V$180</c:f>
              <c:numCache>
                <c:formatCode>#,##0.00_ ;[Red]\-#,##0.00\ </c:formatCode>
                <c:ptCount val="3"/>
                <c:pt idx="0">
                  <c:v>71164.438603911738</c:v>
                </c:pt>
                <c:pt idx="1">
                  <c:v>71164.438603911738</c:v>
                </c:pt>
                <c:pt idx="2">
                  <c:v>71164.438603911738</c:v>
                </c:pt>
              </c:numCache>
            </c:numRef>
          </c:val>
          <c:smooth val="0"/>
          <c:extLst>
            <c:ext xmlns:c16="http://schemas.microsoft.com/office/drawing/2014/chart" uri="{C3380CC4-5D6E-409C-BE32-E72D297353CC}">
              <c16:uniqueId val="{00000001-AC1A-4E9D-BB53-5DDFBF38FB28}"/>
            </c:ext>
          </c:extLst>
        </c:ser>
        <c:ser>
          <c:idx val="3"/>
          <c:order val="3"/>
          <c:tx>
            <c:strRef>
              <c:f>TERRAS!$W$177</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TERRAS!$W$178:$W$180</c:f>
              <c:numCache>
                <c:formatCode>#,##0.00_ ;[Red]\-#,##0.00\ </c:formatCode>
                <c:ptCount val="3"/>
                <c:pt idx="0">
                  <c:v>108373.62670449018</c:v>
                </c:pt>
                <c:pt idx="1">
                  <c:v>108373.62670449018</c:v>
                </c:pt>
                <c:pt idx="2">
                  <c:v>108373.62670449018</c:v>
                </c:pt>
              </c:numCache>
            </c:numRef>
          </c:val>
          <c:smooth val="0"/>
          <c:extLst>
            <c:ext xmlns:c16="http://schemas.microsoft.com/office/drawing/2014/chart" uri="{C3380CC4-5D6E-409C-BE32-E72D297353CC}">
              <c16:uniqueId val="{00000002-AC1A-4E9D-BB53-5DDFBF38FB28}"/>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TERRAS!$B$177</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TERRAS!$B$178:$B$180</c:f>
              <c:numCache>
                <c:formatCode>#,##0.00_ ;[Red]\-#,##0.00\ </c:formatCode>
                <c:ptCount val="3"/>
                <c:pt idx="0">
                  <c:v>82771.305947271612</c:v>
                </c:pt>
                <c:pt idx="1">
                  <c:v>105277.93374508705</c:v>
                </c:pt>
                <c:pt idx="2">
                  <c:v>81257.858270244236</c:v>
                </c:pt>
              </c:numCache>
            </c:numRef>
          </c:yVal>
          <c:smooth val="0"/>
          <c:extLst>
            <c:ext xmlns:c16="http://schemas.microsoft.com/office/drawing/2014/chart" uri="{C3380CC4-5D6E-409C-BE32-E72D297353CC}">
              <c16:uniqueId val="{00000003-AC1A-4E9D-BB53-5DDFBF38FB28}"/>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200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TERRAS!$Y$213</c:f>
              <c:strCache>
                <c:ptCount val="1"/>
                <c:pt idx="0">
                  <c:v>Média</c:v>
                </c:pt>
              </c:strCache>
            </c:strRef>
          </c:tx>
          <c:spPr>
            <a:ln w="19050" cap="sq">
              <a:solidFill>
                <a:schemeClr val="tx1">
                  <a:lumMod val="75000"/>
                  <a:lumOff val="25000"/>
                </a:schemeClr>
              </a:solidFill>
              <a:prstDash val="dash"/>
              <a:round/>
            </a:ln>
            <a:effectLst/>
          </c:spPr>
          <c:marker>
            <c:symbol val="none"/>
          </c:marker>
          <c:val>
            <c:numRef>
              <c:f>TERRAS!$Y$214:$Y$216</c:f>
              <c:numCache>
                <c:formatCode>#,##0.00_ ;[Red]\-#,##0.00\ </c:formatCode>
                <c:ptCount val="3"/>
                <c:pt idx="0">
                  <c:v>89769.032654200957</c:v>
                </c:pt>
                <c:pt idx="1">
                  <c:v>89769.032654200957</c:v>
                </c:pt>
                <c:pt idx="2">
                  <c:v>89769.032654200957</c:v>
                </c:pt>
              </c:numCache>
            </c:numRef>
          </c:val>
          <c:smooth val="0"/>
          <c:extLst>
            <c:ext xmlns:c16="http://schemas.microsoft.com/office/drawing/2014/chart" uri="{C3380CC4-5D6E-409C-BE32-E72D297353CC}">
              <c16:uniqueId val="{00000000-2803-4249-8680-D93E71390A0F}"/>
            </c:ext>
          </c:extLst>
        </c:ser>
        <c:ser>
          <c:idx val="3"/>
          <c:order val="2"/>
          <c:tx>
            <c:strRef>
              <c:f>TERRAS!$W$213</c:f>
              <c:strCache>
                <c:ptCount val="1"/>
                <c:pt idx="0">
                  <c:v>Limite inferior</c:v>
                </c:pt>
              </c:strCache>
            </c:strRef>
          </c:tx>
          <c:spPr>
            <a:ln w="12700" cap="sq">
              <a:solidFill>
                <a:srgbClr val="FF0000"/>
              </a:solidFill>
              <a:round/>
            </a:ln>
            <a:effectLst/>
          </c:spPr>
          <c:marker>
            <c:symbol val="none"/>
          </c:marker>
          <c:val>
            <c:numRef>
              <c:f>TERRAS!$W$214:$W$216</c:f>
              <c:numCache>
                <c:formatCode>#,##0.00_ ;[Red]\-#,##0.00\ </c:formatCode>
                <c:ptCount val="3"/>
                <c:pt idx="0">
                  <c:v>70978.686217763563</c:v>
                </c:pt>
                <c:pt idx="1">
                  <c:v>70978.686217763563</c:v>
                </c:pt>
                <c:pt idx="2">
                  <c:v>70978.686217763563</c:v>
                </c:pt>
              </c:numCache>
            </c:numRef>
          </c:val>
          <c:smooth val="0"/>
          <c:extLst>
            <c:ext xmlns:c16="http://schemas.microsoft.com/office/drawing/2014/chart" uri="{C3380CC4-5D6E-409C-BE32-E72D297353CC}">
              <c16:uniqueId val="{00000001-2803-4249-8680-D93E71390A0F}"/>
            </c:ext>
          </c:extLst>
        </c:ser>
        <c:ser>
          <c:idx val="2"/>
          <c:order val="3"/>
          <c:tx>
            <c:strRef>
              <c:f>TERRAS!$X$213</c:f>
              <c:strCache>
                <c:ptCount val="1"/>
                <c:pt idx="0">
                  <c:v>Limite superior</c:v>
                </c:pt>
              </c:strCache>
            </c:strRef>
          </c:tx>
          <c:spPr>
            <a:ln w="12700" cap="sq">
              <a:solidFill>
                <a:schemeClr val="tx2">
                  <a:lumMod val="50000"/>
                  <a:lumOff val="50000"/>
                </a:schemeClr>
              </a:solidFill>
              <a:round/>
            </a:ln>
            <a:effectLst/>
          </c:spPr>
          <c:marker>
            <c:symbol val="none"/>
          </c:marker>
          <c:val>
            <c:numRef>
              <c:f>TERRAS!$X$214:$X$216</c:f>
              <c:numCache>
                <c:formatCode>#,##0.00_ ;[Red]\-#,##0.00\ </c:formatCode>
                <c:ptCount val="3"/>
                <c:pt idx="0">
                  <c:v>108559.37909063835</c:v>
                </c:pt>
                <c:pt idx="1">
                  <c:v>108559.37909063835</c:v>
                </c:pt>
                <c:pt idx="2">
                  <c:v>108559.37909063835</c:v>
                </c:pt>
              </c:numCache>
            </c:numRef>
          </c:val>
          <c:smooth val="0"/>
          <c:extLst>
            <c:ext xmlns:c16="http://schemas.microsoft.com/office/drawing/2014/chart" uri="{C3380CC4-5D6E-409C-BE32-E72D297353CC}">
              <c16:uniqueId val="{00000002-2803-4249-8680-D93E71390A0F}"/>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TERRAS!$B$213</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TERRAS!$B$214:$B$216</c:f>
              <c:numCache>
                <c:formatCode>#,##0.00_ ;[Red]\-#,##0.00\ </c:formatCode>
                <c:ptCount val="3"/>
                <c:pt idx="0">
                  <c:v>82771.305947271612</c:v>
                </c:pt>
                <c:pt idx="1">
                  <c:v>105277.93374508705</c:v>
                </c:pt>
                <c:pt idx="2">
                  <c:v>81257.858270244236</c:v>
                </c:pt>
              </c:numCache>
            </c:numRef>
          </c:yVal>
          <c:smooth val="0"/>
          <c:extLst>
            <c:ext xmlns:c16="http://schemas.microsoft.com/office/drawing/2014/chart" uri="{C3380CC4-5D6E-409C-BE32-E72D297353CC}">
              <c16:uniqueId val="{00000003-2803-4249-8680-D93E71390A0F}"/>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20000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 dir="row">_xlchart.v2.0</cx:f>
      </cx:strDim>
      <cx:numDim type="val">
        <cx:f dir="row">_xlchart.v2.1</cx:f>
      </cx:numDim>
    </cx:data>
  </cx:chartData>
  <cx:chart>
    <cx:title pos="t" align="ctr" overlay="0">
      <cx:tx>
        <cx:txData>
          <cx:v>Amplitude do intervalo de confiança, e do intervalo de valores admissíveis</cx:v>
        </cx:txData>
      </cx:tx>
      <cx:txPr>
        <a:bodyPr spcFirstLastPara="1" vertOverflow="ellipsis" horzOverflow="overflow" wrap="square" lIns="0" tIns="0" rIns="0" bIns="0" anchor="ctr" anchorCtr="1"/>
        <a:lstStyle/>
        <a:p>
          <a:pPr algn="ctr" rtl="0">
            <a:defRPr sz="1100">
              <a:latin typeface="Aptos" panose="020B0004020202020204" pitchFamily="34" charset="0"/>
              <a:ea typeface="Aptos" panose="020B0004020202020204" pitchFamily="34" charset="0"/>
              <a:cs typeface="Aptos" panose="020B0004020202020204" pitchFamily="34" charset="0"/>
            </a:defRPr>
          </a:pPr>
          <a:r>
            <a:rPr lang="pt-BR" sz="1100" b="1" i="0" u="none" strike="noStrike" baseline="0">
              <a:solidFill>
                <a:sysClr val="windowText" lastClr="000000">
                  <a:lumMod val="65000"/>
                  <a:lumOff val="35000"/>
                </a:sysClr>
              </a:solidFill>
              <a:latin typeface="Aptos" panose="020B0004020202020204" pitchFamily="34" charset="0"/>
            </a:rPr>
            <a:t>Amplitude do intervalo de confiança, e do intervalo de valores admissíveis</a:t>
          </a:r>
        </a:p>
      </cx:txPr>
    </cx:title>
    <cx:plotArea>
      <cx:plotAreaRegion>
        <cx:series layoutId="funnel" uniqueId="{7E1B87A0-AF58-4DB2-858E-DBA67EC23069}">
          <cx:spPr>
            <a:solidFill>
              <a:srgbClr val="B9CFD9"/>
            </a:solidFill>
          </cx:spPr>
          <cx:dataPt idx="1">
            <cx:spPr>
              <a:solidFill>
                <a:sysClr val="window" lastClr="FFFFFF">
                  <a:lumMod val="85000"/>
                </a:sysClr>
              </a:solidFill>
            </cx:spPr>
          </cx:dataPt>
          <cx:dataLabels>
            <cx:txPr>
              <a:bodyPr vertOverflow="overflow" horzOverflow="overflow" wrap="square" lIns="0" tIns="0" rIns="0" bIns="0"/>
              <a:lstStyle/>
              <a:p>
                <a:pPr algn="ctr" rtl="0">
                  <a:defRPr sz="900" b="0" i="0">
                    <a:solidFill>
                      <a:srgbClr val="595959"/>
                    </a:solidFill>
                    <a:latin typeface="Aptos" panose="020B0004020202020204" pitchFamily="34" charset="0"/>
                    <a:ea typeface="Aptos" panose="020B0004020202020204" pitchFamily="34" charset="0"/>
                    <a:cs typeface="Aptos" panose="020B0004020202020204" pitchFamily="34" charset="0"/>
                  </a:defRPr>
                </a:pPr>
                <a:endParaRPr lang="pt-BR">
                  <a:latin typeface="Aptos" panose="020B0004020202020204" pitchFamily="34" charset="0"/>
                </a:endParaRPr>
              </a:p>
            </cx:txPr>
            <cx:visibility seriesName="0" categoryName="1" value="1"/>
            <cx:separator>: </cx:separator>
          </cx:dataLabels>
          <cx:dataId val="0"/>
        </cx:series>
      </cx:plotAreaRegion>
      <cx:axis id="0" hidden="1">
        <cx:catScaling gapWidth="0.0599999987"/>
        <cx:tickLabels/>
        <cx:txPr>
          <a:bodyPr vertOverflow="overflow" horzOverflow="overflow" wrap="square" lIns="0" tIns="0" rIns="0" bIns="0"/>
          <a:lstStyle/>
          <a:p>
            <a:pPr algn="ctr" rtl="0">
              <a:defRPr sz="900" b="0" i="0">
                <a:solidFill>
                  <a:srgbClr val="595959"/>
                </a:solidFill>
                <a:latin typeface="Aptos" panose="020B0004020202020204" pitchFamily="34" charset="0"/>
                <a:ea typeface="Aptos" panose="020B0004020202020204" pitchFamily="34" charset="0"/>
                <a:cs typeface="Aptos" panose="020B0004020202020204" pitchFamily="34" charset="0"/>
              </a:defRPr>
            </a:pPr>
            <a:endParaRPr lang="pt-BR">
              <a:latin typeface="Aptos" panose="020B0004020202020204" pitchFamily="34" charset="0"/>
            </a:endParaRPr>
          </a:p>
        </cx:txPr>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chart" Target="../charts/chart5.xml"/><Relationship Id="rId2" Type="http://schemas.openxmlformats.org/officeDocument/2006/relationships/chart" Target="../charts/chart1.xml"/><Relationship Id="rId1" Type="http://schemas.openxmlformats.org/officeDocument/2006/relationships/image" Target="../media/image1.png"/><Relationship Id="rId6" Type="http://schemas.microsoft.com/office/2014/relationships/chartEx" Target="../charts/chartEx1.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57151</xdr:rowOff>
    </xdr:from>
    <xdr:to>
      <xdr:col>12</xdr:col>
      <xdr:colOff>504826</xdr:colOff>
      <xdr:row>0</xdr:row>
      <xdr:rowOff>1571626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57151"/>
          <a:ext cx="7429500" cy="1514475"/>
        </a:xfrm>
        <a:prstGeom prst="rect">
          <a:avLst/>
        </a:prstGeom>
      </xdr:spPr>
    </xdr:pic>
    <xdr:clientData/>
  </xdr:twoCellAnchor>
  <xdr:twoCellAnchor editAs="oneCell">
    <xdr:from>
      <xdr:col>2</xdr:col>
      <xdr:colOff>0</xdr:colOff>
      <xdr:row>62</xdr:row>
      <xdr:rowOff>0</xdr:rowOff>
    </xdr:from>
    <xdr:to>
      <xdr:col>13</xdr:col>
      <xdr:colOff>88725</xdr:colOff>
      <xdr:row>76</xdr:row>
      <xdr:rowOff>132899</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78</xdr:row>
      <xdr:rowOff>0</xdr:rowOff>
    </xdr:from>
    <xdr:to>
      <xdr:col>13</xdr:col>
      <xdr:colOff>88725</xdr:colOff>
      <xdr:row>92</xdr:row>
      <xdr:rowOff>132901</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0</xdr:colOff>
      <xdr:row>96</xdr:row>
      <xdr:rowOff>0</xdr:rowOff>
    </xdr:from>
    <xdr:to>
      <xdr:col>13</xdr:col>
      <xdr:colOff>88725</xdr:colOff>
      <xdr:row>110</xdr:row>
      <xdr:rowOff>132899</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114</xdr:row>
      <xdr:rowOff>0</xdr:rowOff>
    </xdr:from>
    <xdr:to>
      <xdr:col>13</xdr:col>
      <xdr:colOff>88725</xdr:colOff>
      <xdr:row>128</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476250</xdr:colOff>
      <xdr:row>307</xdr:row>
      <xdr:rowOff>133350</xdr:rowOff>
    </xdr:from>
    <xdr:to>
      <xdr:col>15</xdr:col>
      <xdr:colOff>122925</xdr:colOff>
      <xdr:row>313</xdr:row>
      <xdr:rowOff>87450</xdr:rowOff>
    </xdr:to>
    <mc:AlternateContent xmlns:mc="http://schemas.openxmlformats.org/markup-compatibility/2006">
      <mc:Choice xmlns:cx2="http://schemas.microsoft.com/office/drawing/2015/10/21/chartex" Requires="cx2">
        <xdr:graphicFrame macro="">
          <xdr:nvGraphicFramePr>
            <xdr:cNvPr id="3" name="Gráfico 2">
              <a:extLst>
                <a:ext uri="{FF2B5EF4-FFF2-40B4-BE49-F238E27FC236}">
                  <a16:creationId xmlns:a16="http://schemas.microsoft.com/office/drawing/2014/main" id="{186A5C01-7422-1F01-BEC3-71A8721D442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6"/>
            </a:graphicData>
          </a:graphic>
        </xdr:graphicFrame>
      </mc:Choice>
      <mc:Fallback>
        <xdr:sp macro="" textlink="">
          <xdr:nvSpPr>
            <xdr:cNvPr id="0" name=""/>
            <xdr:cNvSpPr>
              <a:spLocks noTextEdit="1"/>
            </xdr:cNvSpPr>
          </xdr:nvSpPr>
          <xdr:spPr>
            <a:xfrm>
              <a:off x="1638300" y="79095600"/>
              <a:ext cx="7200000" cy="1440000"/>
            </a:xfrm>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clientData/>
  </xdr:twoCellAnchor>
  <xdr:twoCellAnchor editAs="oneCell">
    <xdr:from>
      <xdr:col>2</xdr:col>
      <xdr:colOff>0</xdr:colOff>
      <xdr:row>157</xdr:row>
      <xdr:rowOff>0</xdr:rowOff>
    </xdr:from>
    <xdr:to>
      <xdr:col>13</xdr:col>
      <xdr:colOff>88725</xdr:colOff>
      <xdr:row>171</xdr:row>
      <xdr:rowOff>133729</xdr:rowOff>
    </xdr:to>
    <xdr:graphicFrame macro="">
      <xdr:nvGraphicFramePr>
        <xdr:cNvPr id="2" name="Gráfico 1">
          <a:extLst>
            <a:ext uri="{FF2B5EF4-FFF2-40B4-BE49-F238E27FC236}">
              <a16:creationId xmlns:a16="http://schemas.microsoft.com/office/drawing/2014/main" id="{91BF3434-568E-4CD8-B0C8-BF9B20AD68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193</xdr:row>
      <xdr:rowOff>0</xdr:rowOff>
    </xdr:from>
    <xdr:to>
      <xdr:col>13</xdr:col>
      <xdr:colOff>88725</xdr:colOff>
      <xdr:row>207</xdr:row>
      <xdr:rowOff>132072</xdr:rowOff>
    </xdr:to>
    <xdr:graphicFrame macro="">
      <xdr:nvGraphicFramePr>
        <xdr:cNvPr id="4" name="Gráfico 3">
          <a:extLst>
            <a:ext uri="{FF2B5EF4-FFF2-40B4-BE49-F238E27FC236}">
              <a16:creationId xmlns:a16="http://schemas.microsoft.com/office/drawing/2014/main" id="{7BE2C09A-9E29-4537-B5AF-7641923F9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0</xdr:colOff>
      <xdr:row>231</xdr:row>
      <xdr:rowOff>0</xdr:rowOff>
    </xdr:from>
    <xdr:to>
      <xdr:col>13</xdr:col>
      <xdr:colOff>87482</xdr:colOff>
      <xdr:row>245</xdr:row>
      <xdr:rowOff>133728</xdr:rowOff>
    </xdr:to>
    <xdr:graphicFrame macro="">
      <xdr:nvGraphicFramePr>
        <xdr:cNvPr id="10" name="Gráfico 9">
          <a:extLst>
            <a:ext uri="{FF2B5EF4-FFF2-40B4-BE49-F238E27FC236}">
              <a16:creationId xmlns:a16="http://schemas.microsoft.com/office/drawing/2014/main" id="{2C0B8B5E-4EBD-419B-A3E7-5FCA7D89E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1</xdr:col>
      <xdr:colOff>6896118</xdr:colOff>
      <xdr:row>0</xdr:row>
      <xdr:rowOff>1678794</xdr:rowOff>
    </xdr:to>
    <xdr:pic>
      <xdr:nvPicPr>
        <xdr:cNvPr id="2" name="Imagem 1">
          <a:extLst>
            <a:ext uri="{FF2B5EF4-FFF2-40B4-BE49-F238E27FC236}">
              <a16:creationId xmlns:a16="http://schemas.microsoft.com/office/drawing/2014/main" id="{7DB09219-EF25-4AC6-A96B-40E8C99858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13</xdr:col>
      <xdr:colOff>38118</xdr:colOff>
      <xdr:row>0</xdr:row>
      <xdr:rowOff>1678794</xdr:rowOff>
    </xdr:to>
    <xdr:pic>
      <xdr:nvPicPr>
        <xdr:cNvPr id="2" name="Imagem 1">
          <a:extLst>
            <a:ext uri="{FF2B5EF4-FFF2-40B4-BE49-F238E27FC236}">
              <a16:creationId xmlns:a16="http://schemas.microsoft.com/office/drawing/2014/main" id="{70CB4026-AD54-4723-964F-5EF7ECDA3E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2</xdr:col>
      <xdr:colOff>6276993</xdr:colOff>
      <xdr:row>0</xdr:row>
      <xdr:rowOff>1678794</xdr:rowOff>
    </xdr:to>
    <xdr:pic>
      <xdr:nvPicPr>
        <xdr:cNvPr id="2" name="Imagem 1">
          <a:extLst>
            <a:ext uri="{FF2B5EF4-FFF2-40B4-BE49-F238E27FC236}">
              <a16:creationId xmlns:a16="http://schemas.microsoft.com/office/drawing/2014/main" id="{3284BC18-7149-4006-807D-F63BE4C4CA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200025</xdr:colOff>
      <xdr:row>5</xdr:row>
      <xdr:rowOff>247649</xdr:rowOff>
    </xdr:from>
    <xdr:to>
      <xdr:col>10</xdr:col>
      <xdr:colOff>705900</xdr:colOff>
      <xdr:row>6</xdr:row>
      <xdr:rowOff>215999</xdr:rowOff>
    </xdr:to>
    <xdr:sp macro="" textlink="">
      <xdr:nvSpPr>
        <xdr:cNvPr id="2" name="Seta: para a Direita 1">
          <a:extLst>
            <a:ext uri="{FF2B5EF4-FFF2-40B4-BE49-F238E27FC236}">
              <a16:creationId xmlns:a16="http://schemas.microsoft.com/office/drawing/2014/main" id="{599E7AB5-5524-4ADD-A2F4-6339F454F558}"/>
            </a:ext>
          </a:extLst>
        </xdr:cNvPr>
        <xdr:cNvSpPr/>
      </xdr:nvSpPr>
      <xdr:spPr>
        <a:xfrm>
          <a:off x="2343150" y="2609849"/>
          <a:ext cx="6840000" cy="216000"/>
        </a:xfrm>
        <a:prstGeom prst="right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295274</xdr:colOff>
      <xdr:row>10</xdr:row>
      <xdr:rowOff>85725</xdr:rowOff>
    </xdr:from>
    <xdr:to>
      <xdr:col>0</xdr:col>
      <xdr:colOff>511274</xdr:colOff>
      <xdr:row>17</xdr:row>
      <xdr:rowOff>298725</xdr:rowOff>
    </xdr:to>
    <xdr:sp macro="" textlink="">
      <xdr:nvSpPr>
        <xdr:cNvPr id="3" name="Seta: para Baixo 2">
          <a:extLst>
            <a:ext uri="{FF2B5EF4-FFF2-40B4-BE49-F238E27FC236}">
              <a16:creationId xmlns:a16="http://schemas.microsoft.com/office/drawing/2014/main" id="{7190A47D-226F-4623-90AB-1422F41D032D}"/>
            </a:ext>
          </a:extLst>
        </xdr:cNvPr>
        <xdr:cNvSpPr/>
      </xdr:nvSpPr>
      <xdr:spPr>
        <a:xfrm>
          <a:off x="295274" y="3686175"/>
          <a:ext cx="216000" cy="2880000"/>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447674</xdr:colOff>
      <xdr:row>10</xdr:row>
      <xdr:rowOff>85725</xdr:rowOff>
    </xdr:from>
    <xdr:to>
      <xdr:col>1</xdr:col>
      <xdr:colOff>663674</xdr:colOff>
      <xdr:row>17</xdr:row>
      <xdr:rowOff>298725</xdr:rowOff>
    </xdr:to>
    <xdr:sp macro="" textlink="">
      <xdr:nvSpPr>
        <xdr:cNvPr id="4" name="Seta: para Baixo 3">
          <a:extLst>
            <a:ext uri="{FF2B5EF4-FFF2-40B4-BE49-F238E27FC236}">
              <a16:creationId xmlns:a16="http://schemas.microsoft.com/office/drawing/2014/main" id="{54EB0ED7-91D5-436F-A5F9-F9D34FC9B4E1}"/>
            </a:ext>
          </a:extLst>
        </xdr:cNvPr>
        <xdr:cNvSpPr/>
      </xdr:nvSpPr>
      <xdr:spPr>
        <a:xfrm flipV="1">
          <a:off x="1066799" y="3686175"/>
          <a:ext cx="168375" cy="2880000"/>
        </a:xfrm>
        <a:prstGeom prst="downArrow">
          <a:avLst/>
        </a:prstGeom>
        <a:solidFill>
          <a:schemeClr val="tx1">
            <a:lumMod val="75000"/>
            <a:lumOff val="2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433387</xdr:colOff>
      <xdr:row>19</xdr:row>
      <xdr:rowOff>180973</xdr:rowOff>
    </xdr:from>
    <xdr:to>
      <xdr:col>0</xdr:col>
      <xdr:colOff>613387</xdr:colOff>
      <xdr:row>21</xdr:row>
      <xdr:rowOff>186683</xdr:rowOff>
    </xdr:to>
    <xdr:grpSp>
      <xdr:nvGrpSpPr>
        <xdr:cNvPr id="5" name="Agrupar 4">
          <a:extLst>
            <a:ext uri="{FF2B5EF4-FFF2-40B4-BE49-F238E27FC236}">
              <a16:creationId xmlns:a16="http://schemas.microsoft.com/office/drawing/2014/main" id="{39DC3607-1C3D-4087-B473-AA89C068A4F2}"/>
            </a:ext>
          </a:extLst>
        </xdr:cNvPr>
        <xdr:cNvGrpSpPr/>
      </xdr:nvGrpSpPr>
      <xdr:grpSpPr>
        <a:xfrm>
          <a:off x="433387" y="8162923"/>
          <a:ext cx="180000" cy="767710"/>
          <a:chOff x="309562" y="7162798"/>
          <a:chExt cx="180000" cy="948685"/>
        </a:xfrm>
      </xdr:grpSpPr>
      <xdr:sp macro="" textlink="">
        <xdr:nvSpPr>
          <xdr:cNvPr id="6" name="Retângulo 5">
            <a:extLst>
              <a:ext uri="{FF2B5EF4-FFF2-40B4-BE49-F238E27FC236}">
                <a16:creationId xmlns:a16="http://schemas.microsoft.com/office/drawing/2014/main" id="{52FD70AE-1F14-3D95-827E-AE9940561EF5}"/>
              </a:ext>
            </a:extLst>
          </xdr:cNvPr>
          <xdr:cNvSpPr/>
        </xdr:nvSpPr>
        <xdr:spPr>
          <a:xfrm>
            <a:off x="309562" y="7162798"/>
            <a:ext cx="180000" cy="180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7" name="Retângulo 6">
            <a:extLst>
              <a:ext uri="{FF2B5EF4-FFF2-40B4-BE49-F238E27FC236}">
                <a16:creationId xmlns:a16="http://schemas.microsoft.com/office/drawing/2014/main" id="{15DE046D-1AB3-E9EF-23E4-742255BA3602}"/>
              </a:ext>
            </a:extLst>
          </xdr:cNvPr>
          <xdr:cNvSpPr/>
        </xdr:nvSpPr>
        <xdr:spPr>
          <a:xfrm>
            <a:off x="309562" y="7547141"/>
            <a:ext cx="180000" cy="18000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8" name="Retângulo 7">
            <a:extLst>
              <a:ext uri="{FF2B5EF4-FFF2-40B4-BE49-F238E27FC236}">
                <a16:creationId xmlns:a16="http://schemas.microsoft.com/office/drawing/2014/main" id="{DDFB89E4-8295-ECED-82F6-EA4C5EDF47DE}"/>
              </a:ext>
            </a:extLst>
          </xdr:cNvPr>
          <xdr:cNvSpPr/>
        </xdr:nvSpPr>
        <xdr:spPr>
          <a:xfrm>
            <a:off x="309562" y="7931483"/>
            <a:ext cx="180000" cy="180000"/>
          </a:xfrm>
          <a:prstGeom prst="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editAs="oneCell">
    <xdr:from>
      <xdr:col>0</xdr:col>
      <xdr:colOff>20</xdr:colOff>
      <xdr:row>0</xdr:row>
      <xdr:rowOff>14</xdr:rowOff>
    </xdr:from>
    <xdr:to>
      <xdr:col>8</xdr:col>
      <xdr:colOff>885845</xdr:colOff>
      <xdr:row>0</xdr:row>
      <xdr:rowOff>1539730</xdr:rowOff>
    </xdr:to>
    <xdr:pic>
      <xdr:nvPicPr>
        <xdr:cNvPr id="9" name="Imagem 8">
          <a:extLst>
            <a:ext uri="{FF2B5EF4-FFF2-40B4-BE49-F238E27FC236}">
              <a16:creationId xmlns:a16="http://schemas.microsoft.com/office/drawing/2014/main" id="{FA9CF1A0-6725-41E4-8243-702E37C0BF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 y="14"/>
          <a:ext cx="7553325" cy="1539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38118</xdr:colOff>
      <xdr:row>0</xdr:row>
      <xdr:rowOff>38113</xdr:rowOff>
    </xdr:from>
    <xdr:to>
      <xdr:col>10</xdr:col>
      <xdr:colOff>295293</xdr:colOff>
      <xdr:row>0</xdr:row>
      <xdr:rowOff>1678794</xdr:rowOff>
    </xdr:to>
    <xdr:pic>
      <xdr:nvPicPr>
        <xdr:cNvPr id="2" name="Imagem 1">
          <a:extLst>
            <a:ext uri="{FF2B5EF4-FFF2-40B4-BE49-F238E27FC236}">
              <a16:creationId xmlns:a16="http://schemas.microsoft.com/office/drawing/2014/main" id="{6D729486-CB45-4EA8-AF4B-5A6780BE73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18" y="38113"/>
          <a:ext cx="8048625" cy="164068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CH2344"/>
  <sheetViews>
    <sheetView tabSelected="1" zoomScaleNormal="100" workbookViewId="0"/>
  </sheetViews>
  <sheetFormatPr defaultColWidth="4.75" defaultRowHeight="20.100000000000001" customHeight="1" x14ac:dyDescent="0.25"/>
  <cols>
    <col min="1" max="18" width="7.625" style="32" customWidth="1"/>
    <col min="19" max="21" width="25.625" style="32" customWidth="1"/>
    <col min="22" max="25" width="20.625" style="49" customWidth="1"/>
    <col min="26" max="58" width="20.625" style="50" customWidth="1"/>
    <col min="59" max="86" width="4.75" style="49" customWidth="1"/>
    <col min="87" max="128" width="4.75" style="32" customWidth="1"/>
    <col min="129" max="16384" width="4.75" style="32"/>
  </cols>
  <sheetData>
    <row r="1" spans="1:18" ht="140.1" customHeight="1" x14ac:dyDescent="0.25">
      <c r="A1" s="31"/>
      <c r="B1" s="31"/>
      <c r="C1" s="31"/>
      <c r="D1" s="31"/>
      <c r="E1" s="31"/>
      <c r="F1" s="31"/>
      <c r="G1" s="31"/>
      <c r="H1" s="31"/>
      <c r="I1" s="31"/>
      <c r="J1" s="31"/>
      <c r="K1" s="31"/>
      <c r="L1" s="31"/>
      <c r="M1" s="31"/>
      <c r="N1" s="31"/>
      <c r="O1" s="31"/>
      <c r="P1" s="31"/>
      <c r="Q1" s="31"/>
      <c r="R1" s="31"/>
    </row>
    <row r="2" spans="1:18" ht="5.0999999999999996" customHeight="1" x14ac:dyDescent="0.25"/>
    <row r="3" spans="1:18" ht="5.0999999999999996" customHeight="1" x14ac:dyDescent="0.25">
      <c r="A3" s="31"/>
      <c r="B3" s="31"/>
      <c r="C3" s="31"/>
      <c r="D3" s="31"/>
      <c r="E3" s="31"/>
      <c r="F3" s="31"/>
      <c r="G3" s="31"/>
      <c r="H3" s="31"/>
      <c r="I3" s="31"/>
      <c r="J3" s="31"/>
      <c r="K3" s="31"/>
      <c r="L3" s="31"/>
      <c r="M3" s="31"/>
      <c r="N3" s="31"/>
      <c r="O3" s="31"/>
      <c r="P3" s="31"/>
      <c r="Q3" s="31"/>
      <c r="R3" s="31"/>
    </row>
    <row r="5" spans="1:18" ht="20.100000000000001" customHeight="1" x14ac:dyDescent="0.25">
      <c r="A5" s="73" t="s">
        <v>81</v>
      </c>
      <c r="B5" s="73"/>
      <c r="C5" s="73"/>
      <c r="D5" s="73"/>
      <c r="E5" s="73"/>
      <c r="F5" s="73"/>
      <c r="G5" s="73"/>
      <c r="H5" s="73"/>
      <c r="I5" s="73"/>
      <c r="J5" s="73"/>
      <c r="K5" s="73"/>
      <c r="L5" s="73"/>
      <c r="M5" s="73"/>
      <c r="N5" s="73"/>
      <c r="O5" s="73"/>
      <c r="P5" s="73"/>
      <c r="Q5" s="73"/>
      <c r="R5" s="73"/>
    </row>
    <row r="7" spans="1:18" ht="20.100000000000001" customHeight="1" x14ac:dyDescent="0.25">
      <c r="A7" s="73" t="s">
        <v>74</v>
      </c>
      <c r="B7" s="73"/>
      <c r="C7" s="73"/>
      <c r="D7" s="73"/>
      <c r="E7" s="73"/>
      <c r="F7" s="73"/>
      <c r="G7" s="73"/>
      <c r="H7" s="73"/>
      <c r="I7" s="73"/>
      <c r="J7" s="73"/>
      <c r="K7" s="73"/>
      <c r="L7" s="73"/>
      <c r="M7" s="73"/>
      <c r="N7" s="73"/>
      <c r="O7" s="73"/>
      <c r="P7" s="73"/>
      <c r="Q7" s="73"/>
      <c r="R7" s="73"/>
    </row>
    <row r="9" spans="1:18" ht="39.950000000000003" customHeight="1" x14ac:dyDescent="0.25">
      <c r="A9" s="99" t="s">
        <v>99</v>
      </c>
      <c r="B9" s="99"/>
      <c r="C9" s="99"/>
      <c r="D9" s="99"/>
      <c r="E9" s="99"/>
      <c r="F9" s="99"/>
      <c r="G9" s="99"/>
      <c r="H9" s="99"/>
      <c r="I9" s="99"/>
      <c r="J9" s="99"/>
      <c r="K9" s="99"/>
      <c r="L9" s="99"/>
      <c r="M9" s="99"/>
      <c r="N9" s="99"/>
      <c r="O9" s="99"/>
      <c r="P9" s="99"/>
      <c r="Q9" s="99"/>
      <c r="R9" s="99"/>
    </row>
    <row r="10" spans="1:18" ht="20.100000000000001" customHeight="1" x14ac:dyDescent="0.25">
      <c r="A10" s="98" t="s">
        <v>3</v>
      </c>
      <c r="B10" s="98"/>
      <c r="C10" s="98" t="s">
        <v>53</v>
      </c>
      <c r="D10" s="98"/>
      <c r="E10" s="98"/>
      <c r="F10" s="98"/>
      <c r="G10" s="98"/>
      <c r="H10" s="98"/>
      <c r="I10" s="98"/>
      <c r="J10" s="98" t="s">
        <v>54</v>
      </c>
      <c r="K10" s="98"/>
      <c r="L10" s="98"/>
      <c r="M10" s="98"/>
      <c r="N10" s="98"/>
      <c r="O10" s="98"/>
      <c r="P10" s="98"/>
      <c r="Q10" s="98"/>
      <c r="R10" s="98"/>
    </row>
    <row r="11" spans="1:18" ht="20.100000000000001" customHeight="1" x14ac:dyDescent="0.25">
      <c r="A11" s="97">
        <v>2</v>
      </c>
      <c r="B11" s="97"/>
      <c r="C11" s="97" t="s">
        <v>84</v>
      </c>
      <c r="D11" s="97"/>
      <c r="E11" s="97"/>
      <c r="F11" s="97"/>
      <c r="G11" s="97"/>
      <c r="H11" s="97"/>
      <c r="I11" s="97"/>
      <c r="J11" s="97" t="s">
        <v>57</v>
      </c>
      <c r="K11" s="97"/>
      <c r="L11" s="97"/>
      <c r="M11" s="97" t="s">
        <v>58</v>
      </c>
      <c r="N11" s="97"/>
      <c r="O11" s="97"/>
      <c r="P11" s="96" t="s">
        <v>48</v>
      </c>
      <c r="Q11" s="96"/>
      <c r="R11" s="96"/>
    </row>
    <row r="12" spans="1:18" ht="20.100000000000001" customHeight="1" x14ac:dyDescent="0.25">
      <c r="A12" s="97"/>
      <c r="B12" s="97"/>
      <c r="C12" s="97"/>
      <c r="D12" s="97"/>
      <c r="E12" s="97"/>
      <c r="F12" s="97"/>
      <c r="G12" s="97"/>
      <c r="H12" s="97"/>
      <c r="I12" s="97"/>
      <c r="J12" s="97">
        <v>12</v>
      </c>
      <c r="K12" s="97"/>
      <c r="L12" s="97"/>
      <c r="M12" s="97">
        <v>5</v>
      </c>
      <c r="N12" s="97"/>
      <c r="O12" s="97"/>
      <c r="P12" s="96">
        <v>3</v>
      </c>
      <c r="Q12" s="96"/>
      <c r="R12" s="96"/>
    </row>
    <row r="15" spans="1:18" ht="20.100000000000001" customHeight="1" x14ac:dyDescent="0.25">
      <c r="A15" s="73" t="s">
        <v>85</v>
      </c>
      <c r="B15" s="73"/>
      <c r="C15" s="73"/>
      <c r="D15" s="73"/>
      <c r="E15" s="73"/>
      <c r="F15" s="73"/>
      <c r="G15" s="73"/>
      <c r="H15" s="73"/>
      <c r="I15" s="73"/>
      <c r="J15" s="73"/>
      <c r="K15" s="73"/>
      <c r="L15" s="73"/>
      <c r="M15" s="73"/>
      <c r="N15" s="73"/>
      <c r="O15" s="73"/>
      <c r="P15" s="73"/>
      <c r="Q15" s="73"/>
      <c r="R15" s="73"/>
    </row>
    <row r="17" spans="1:21" ht="39.950000000000003" customHeight="1" thickBot="1" x14ac:dyDescent="0.3">
      <c r="A17" s="33" t="s">
        <v>3</v>
      </c>
      <c r="B17" s="67" t="s">
        <v>86</v>
      </c>
      <c r="C17" s="67"/>
      <c r="D17" s="67"/>
      <c r="E17" s="67" t="s">
        <v>4</v>
      </c>
      <c r="F17" s="67"/>
      <c r="G17" s="67"/>
      <c r="H17" s="67" t="s">
        <v>100</v>
      </c>
      <c r="I17" s="67"/>
      <c r="J17" s="67"/>
      <c r="K17" s="67" t="s">
        <v>72</v>
      </c>
      <c r="L17" s="67"/>
      <c r="M17" s="67"/>
      <c r="N17" s="67" t="s">
        <v>5</v>
      </c>
      <c r="O17" s="67"/>
      <c r="P17" s="67" t="s">
        <v>97</v>
      </c>
      <c r="Q17" s="67"/>
      <c r="R17" s="67"/>
      <c r="T17" s="100" t="s">
        <v>0</v>
      </c>
      <c r="U17" s="100"/>
    </row>
    <row r="18" spans="1:21" ht="20.100000000000001" customHeight="1" x14ac:dyDescent="0.25">
      <c r="A18" s="34">
        <v>1</v>
      </c>
      <c r="B18" s="68">
        <v>1000000</v>
      </c>
      <c r="C18" s="68"/>
      <c r="D18" s="68"/>
      <c r="E18" s="92">
        <v>5.8250000000000002</v>
      </c>
      <c r="F18" s="92"/>
      <c r="G18" s="92"/>
      <c r="H18" s="68">
        <f t="shared" ref="H18:H20" si="0">B18/E18</f>
        <v>171673.81974248926</v>
      </c>
      <c r="I18" s="68"/>
      <c r="J18" s="68"/>
      <c r="K18" s="58" t="s">
        <v>89</v>
      </c>
      <c r="L18" s="58"/>
      <c r="M18" s="58"/>
      <c r="N18" s="87">
        <f>VLOOKUP(K18,$T$19:$U$20,2,0)</f>
        <v>0.9</v>
      </c>
      <c r="O18" s="87"/>
      <c r="P18" s="68">
        <f>H18*N18</f>
        <v>154506.43776824034</v>
      </c>
      <c r="Q18" s="68"/>
      <c r="R18" s="68"/>
      <c r="T18" s="36" t="s">
        <v>88</v>
      </c>
      <c r="U18" s="36" t="s">
        <v>1</v>
      </c>
    </row>
    <row r="19" spans="1:21" ht="20.100000000000001" customHeight="1" x14ac:dyDescent="0.25">
      <c r="A19" s="34">
        <v>2</v>
      </c>
      <c r="B19" s="68">
        <v>2400000</v>
      </c>
      <c r="C19" s="68"/>
      <c r="D19" s="68"/>
      <c r="E19" s="92">
        <v>14.795999999999999</v>
      </c>
      <c r="F19" s="92"/>
      <c r="G19" s="92"/>
      <c r="H19" s="68">
        <f t="shared" si="0"/>
        <v>162206.00162206002</v>
      </c>
      <c r="I19" s="68"/>
      <c r="J19" s="68"/>
      <c r="K19" s="58" t="s">
        <v>89</v>
      </c>
      <c r="L19" s="58"/>
      <c r="M19" s="58"/>
      <c r="N19" s="87">
        <f>VLOOKUP(K19,$T$19:$U$20,2,0)</f>
        <v>0.9</v>
      </c>
      <c r="O19" s="87"/>
      <c r="P19" s="68">
        <f>H19*N19</f>
        <v>145985.40145985404</v>
      </c>
      <c r="Q19" s="68"/>
      <c r="R19" s="68"/>
      <c r="T19" s="35" t="s">
        <v>89</v>
      </c>
      <c r="U19" s="37">
        <v>0.9</v>
      </c>
    </row>
    <row r="20" spans="1:21" ht="20.100000000000001" customHeight="1" x14ac:dyDescent="0.25">
      <c r="A20" s="34">
        <v>3</v>
      </c>
      <c r="B20" s="68">
        <v>1350000</v>
      </c>
      <c r="C20" s="68"/>
      <c r="D20" s="68"/>
      <c r="E20" s="92">
        <v>7.734</v>
      </c>
      <c r="F20" s="92"/>
      <c r="G20" s="92"/>
      <c r="H20" s="68">
        <f t="shared" si="0"/>
        <v>174553.91776570986</v>
      </c>
      <c r="I20" s="68"/>
      <c r="J20" s="68"/>
      <c r="K20" s="58" t="s">
        <v>89</v>
      </c>
      <c r="L20" s="58"/>
      <c r="M20" s="58"/>
      <c r="N20" s="87">
        <f>VLOOKUP(K20,$T$19:$U$20,2,0)</f>
        <v>0.9</v>
      </c>
      <c r="O20" s="87"/>
      <c r="P20" s="68">
        <f>H20*N20</f>
        <v>157098.52598913887</v>
      </c>
      <c r="Q20" s="68"/>
      <c r="R20" s="68"/>
      <c r="T20" s="35" t="s">
        <v>2</v>
      </c>
      <c r="U20" s="37">
        <v>1</v>
      </c>
    </row>
    <row r="22" spans="1:21" ht="20.100000000000001" customHeight="1" x14ac:dyDescent="0.25">
      <c r="L22" s="60" t="s">
        <v>12</v>
      </c>
      <c r="M22" s="60"/>
      <c r="N22" s="60"/>
      <c r="O22" s="60"/>
      <c r="P22" s="62">
        <f>AVERAGE(P18:R20)</f>
        <v>152530.12173907776</v>
      </c>
      <c r="Q22" s="62"/>
      <c r="R22" s="62"/>
    </row>
    <row r="23" spans="1:21" ht="20.100000000000001" customHeight="1" x14ac:dyDescent="0.25">
      <c r="L23" s="61" t="s">
        <v>13</v>
      </c>
      <c r="M23" s="61"/>
      <c r="N23" s="61"/>
      <c r="O23" s="61"/>
      <c r="P23" s="62">
        <f>STDEVA(P18:R20)</f>
        <v>5814.1854963693586</v>
      </c>
      <c r="Q23" s="62"/>
      <c r="R23" s="62"/>
    </row>
    <row r="24" spans="1:21" ht="20.100000000000001" customHeight="1" x14ac:dyDescent="0.25">
      <c r="L24" s="58" t="s">
        <v>11</v>
      </c>
      <c r="M24" s="58"/>
      <c r="N24" s="58"/>
      <c r="O24" s="58"/>
      <c r="P24" s="63">
        <f>P23/P22</f>
        <v>3.8118277426640132E-2</v>
      </c>
      <c r="Q24" s="63"/>
      <c r="R24" s="63"/>
    </row>
    <row r="27" spans="1:21" ht="20.100000000000001" customHeight="1" x14ac:dyDescent="0.25">
      <c r="A27" s="73" t="s">
        <v>7</v>
      </c>
      <c r="B27" s="73"/>
      <c r="C27" s="73"/>
      <c r="D27" s="73"/>
      <c r="E27" s="73"/>
      <c r="F27" s="73"/>
      <c r="G27" s="73"/>
      <c r="H27" s="73"/>
      <c r="I27" s="73"/>
      <c r="J27" s="73"/>
      <c r="K27" s="73"/>
      <c r="L27" s="73"/>
      <c r="M27" s="73"/>
      <c r="N27" s="73"/>
      <c r="O27" s="73"/>
      <c r="P27" s="73"/>
      <c r="Q27" s="73"/>
      <c r="R27" s="73"/>
    </row>
    <row r="29" spans="1:21" ht="80.099999999999994" customHeight="1" x14ac:dyDescent="0.25">
      <c r="A29" s="76" t="s">
        <v>51</v>
      </c>
      <c r="B29" s="76"/>
      <c r="C29" s="76"/>
      <c r="D29" s="76"/>
      <c r="E29" s="76"/>
      <c r="F29" s="76"/>
      <c r="G29" s="76"/>
      <c r="H29" s="76"/>
      <c r="I29" s="76"/>
      <c r="J29" s="76"/>
      <c r="K29" s="76"/>
      <c r="L29" s="76"/>
      <c r="M29" s="76"/>
      <c r="N29" s="76"/>
      <c r="O29" s="76"/>
      <c r="P29" s="76"/>
      <c r="Q29" s="76"/>
      <c r="R29" s="76"/>
    </row>
    <row r="31" spans="1:21" ht="20.100000000000001" customHeight="1" x14ac:dyDescent="0.25">
      <c r="A31" s="67" t="s">
        <v>6</v>
      </c>
      <c r="B31" s="67"/>
      <c r="C31" s="67"/>
      <c r="D31" s="67"/>
      <c r="E31" s="67"/>
      <c r="F31" s="67"/>
      <c r="G31" s="67"/>
      <c r="H31" s="67" t="s">
        <v>52</v>
      </c>
      <c r="I31" s="67"/>
      <c r="J31" s="67" t="s">
        <v>101</v>
      </c>
      <c r="K31" s="67"/>
      <c r="L31" s="67"/>
      <c r="M31" s="67"/>
      <c r="N31" s="67"/>
      <c r="O31" s="71" t="s">
        <v>98</v>
      </c>
      <c r="P31" s="71"/>
      <c r="Q31" s="71"/>
      <c r="R31" s="71"/>
    </row>
    <row r="32" spans="1:21" ht="20.100000000000001" customHeight="1" x14ac:dyDescent="0.25">
      <c r="A32" s="58" t="s">
        <v>90</v>
      </c>
      <c r="B32" s="58"/>
      <c r="C32" s="58"/>
      <c r="D32" s="58"/>
      <c r="E32" s="58"/>
      <c r="F32" s="58"/>
      <c r="G32" s="58"/>
      <c r="H32" s="64" t="s">
        <v>233</v>
      </c>
      <c r="I32" s="64"/>
      <c r="J32" s="58" t="s">
        <v>91</v>
      </c>
      <c r="K32" s="58"/>
      <c r="L32" s="58"/>
      <c r="M32" s="58"/>
      <c r="N32" s="58"/>
      <c r="O32" s="68">
        <v>1</v>
      </c>
      <c r="P32" s="68"/>
      <c r="Q32" s="68"/>
      <c r="R32" s="68"/>
    </row>
    <row r="33" spans="1:18" ht="20.100000000000001" customHeight="1" x14ac:dyDescent="0.25">
      <c r="A33" s="58" t="s">
        <v>92</v>
      </c>
      <c r="B33" s="58"/>
      <c r="C33" s="58"/>
      <c r="D33" s="58"/>
      <c r="E33" s="58"/>
      <c r="F33" s="58"/>
      <c r="G33" s="58"/>
      <c r="H33" s="89" t="s">
        <v>234</v>
      </c>
      <c r="I33" s="89"/>
      <c r="J33" s="58" t="s">
        <v>93</v>
      </c>
      <c r="K33" s="58"/>
      <c r="L33" s="58"/>
      <c r="M33" s="58"/>
      <c r="N33" s="58"/>
      <c r="O33" s="68">
        <v>1</v>
      </c>
      <c r="P33" s="68"/>
      <c r="Q33" s="68"/>
      <c r="R33" s="68"/>
    </row>
    <row r="34" spans="1:18" ht="20.100000000000001" customHeight="1" x14ac:dyDescent="0.25">
      <c r="A34" s="58" t="s">
        <v>94</v>
      </c>
      <c r="B34" s="58"/>
      <c r="C34" s="58"/>
      <c r="D34" s="58"/>
      <c r="E34" s="58"/>
      <c r="F34" s="58"/>
      <c r="G34" s="58"/>
      <c r="H34" s="89" t="s">
        <v>235</v>
      </c>
      <c r="I34" s="89"/>
      <c r="J34" s="58" t="s">
        <v>95</v>
      </c>
      <c r="K34" s="58"/>
      <c r="L34" s="58"/>
      <c r="M34" s="58"/>
      <c r="N34" s="58"/>
      <c r="O34" s="68">
        <v>1</v>
      </c>
      <c r="P34" s="68"/>
      <c r="Q34" s="68"/>
      <c r="R34" s="68"/>
    </row>
    <row r="37" spans="1:18" ht="20.100000000000001" customHeight="1" x14ac:dyDescent="0.25">
      <c r="A37" s="71" t="s">
        <v>9</v>
      </c>
      <c r="B37" s="71"/>
      <c r="C37" s="71"/>
      <c r="D37" s="71"/>
      <c r="E37" s="71" t="s">
        <v>10</v>
      </c>
      <c r="F37" s="71"/>
      <c r="G37" s="71"/>
      <c r="H37" s="74" t="s">
        <v>103</v>
      </c>
      <c r="I37" s="74"/>
    </row>
    <row r="38" spans="1:18" ht="20.100000000000001" customHeight="1" x14ac:dyDescent="0.25">
      <c r="A38" s="67"/>
      <c r="B38" s="67"/>
      <c r="C38" s="67"/>
      <c r="D38" s="67"/>
      <c r="E38" s="33" t="s">
        <v>233</v>
      </c>
      <c r="F38" s="33" t="s">
        <v>234</v>
      </c>
      <c r="G38" s="33" t="s">
        <v>235</v>
      </c>
      <c r="H38" s="75"/>
      <c r="I38" s="75"/>
    </row>
    <row r="39" spans="1:18" ht="20.100000000000001" customHeight="1" thickBot="1" x14ac:dyDescent="0.3">
      <c r="A39" s="39"/>
      <c r="B39" s="39"/>
      <c r="C39" s="39"/>
      <c r="D39" s="39"/>
      <c r="E39" s="40">
        <v>0.95</v>
      </c>
      <c r="F39" s="40">
        <v>0.8</v>
      </c>
      <c r="G39" s="40">
        <v>1</v>
      </c>
      <c r="H39" s="95">
        <f>SUM(E39:G39)-COUNT(E39:G39)+1</f>
        <v>0.75</v>
      </c>
      <c r="I39" s="95"/>
    </row>
    <row r="41" spans="1:18" ht="39.950000000000003" customHeight="1" x14ac:dyDescent="0.25">
      <c r="A41" s="38" t="s">
        <v>3</v>
      </c>
      <c r="B41" s="71" t="str">
        <f>P17</f>
        <v>Valor unitário</v>
      </c>
      <c r="C41" s="71"/>
      <c r="D41" s="71"/>
      <c r="E41" s="38" t="s">
        <v>233</v>
      </c>
      <c r="F41" s="38" t="s">
        <v>234</v>
      </c>
      <c r="G41" s="38" t="s">
        <v>235</v>
      </c>
      <c r="H41" s="71" t="s">
        <v>102</v>
      </c>
      <c r="I41" s="71"/>
      <c r="J41" s="71" t="s">
        <v>96</v>
      </c>
      <c r="K41" s="71"/>
      <c r="L41" s="71"/>
      <c r="M41" s="74" t="s">
        <v>103</v>
      </c>
      <c r="N41" s="74"/>
      <c r="O41" s="71" t="s">
        <v>8</v>
      </c>
      <c r="P41" s="71"/>
      <c r="Q41" s="71"/>
      <c r="R41" s="71"/>
    </row>
    <row r="42" spans="1:18" ht="20.100000000000001" customHeight="1" x14ac:dyDescent="0.25">
      <c r="A42" s="41">
        <v>1</v>
      </c>
      <c r="B42" s="68">
        <f>P18</f>
        <v>154506.43776824034</v>
      </c>
      <c r="C42" s="68"/>
      <c r="D42" s="68"/>
      <c r="E42" s="1">
        <v>1</v>
      </c>
      <c r="F42" s="1">
        <v>0.9</v>
      </c>
      <c r="G42" s="1">
        <v>1.5</v>
      </c>
      <c r="H42" s="68">
        <f>SUM(E42:G42)-COUNT(E42:G42)+1</f>
        <v>1.4</v>
      </c>
      <c r="I42" s="58"/>
      <c r="J42" s="68">
        <f>B42/H42</f>
        <v>110361.74126302882</v>
      </c>
      <c r="K42" s="68"/>
      <c r="L42" s="68"/>
      <c r="M42" s="68">
        <f>$H$39</f>
        <v>0.75</v>
      </c>
      <c r="N42" s="58"/>
      <c r="O42" s="68">
        <f>J42*M42</f>
        <v>82771.305947271612</v>
      </c>
      <c r="P42" s="68"/>
      <c r="Q42" s="68"/>
      <c r="R42" s="68"/>
    </row>
    <row r="43" spans="1:18" ht="20.100000000000001" customHeight="1" x14ac:dyDescent="0.25">
      <c r="A43" s="41">
        <v>2</v>
      </c>
      <c r="B43" s="68">
        <f>P19</f>
        <v>145985.40145985404</v>
      </c>
      <c r="C43" s="68"/>
      <c r="D43" s="68"/>
      <c r="E43" s="1">
        <v>1</v>
      </c>
      <c r="F43" s="1">
        <v>0.9</v>
      </c>
      <c r="G43" s="1">
        <v>1.1399999999999999</v>
      </c>
      <c r="H43" s="68">
        <f>SUM(E43:G43)-COUNT(E43:G43)+1</f>
        <v>1.04</v>
      </c>
      <c r="I43" s="58"/>
      <c r="J43" s="68">
        <f t="shared" ref="J43:J44" si="1">B43/H43</f>
        <v>140370.57832678274</v>
      </c>
      <c r="K43" s="68"/>
      <c r="L43" s="68"/>
      <c r="M43" s="68">
        <f t="shared" ref="M43:M44" si="2">$H$39</f>
        <v>0.75</v>
      </c>
      <c r="N43" s="58"/>
      <c r="O43" s="68">
        <f t="shared" ref="O43:O44" si="3">J43*M43</f>
        <v>105277.93374508705</v>
      </c>
      <c r="P43" s="68"/>
      <c r="Q43" s="68"/>
      <c r="R43" s="68"/>
    </row>
    <row r="44" spans="1:18" ht="20.100000000000001" customHeight="1" x14ac:dyDescent="0.25">
      <c r="A44" s="41">
        <v>3</v>
      </c>
      <c r="B44" s="68">
        <f>P20</f>
        <v>157098.52598913887</v>
      </c>
      <c r="C44" s="68"/>
      <c r="D44" s="68"/>
      <c r="E44" s="1">
        <v>0.95</v>
      </c>
      <c r="F44" s="1">
        <v>1</v>
      </c>
      <c r="G44" s="1">
        <v>1.5</v>
      </c>
      <c r="H44" s="68">
        <f>SUM(E44:G44)-COUNT(E44:G44)+1</f>
        <v>1.4500000000000002</v>
      </c>
      <c r="I44" s="58"/>
      <c r="J44" s="68">
        <f t="shared" si="1"/>
        <v>108343.81102699231</v>
      </c>
      <c r="K44" s="68"/>
      <c r="L44" s="68"/>
      <c r="M44" s="68">
        <f t="shared" si="2"/>
        <v>0.75</v>
      </c>
      <c r="N44" s="58"/>
      <c r="O44" s="68">
        <f t="shared" si="3"/>
        <v>81257.858270244236</v>
      </c>
      <c r="P44" s="68"/>
      <c r="Q44" s="68"/>
      <c r="R44" s="68"/>
    </row>
    <row r="46" spans="1:18" ht="20.100000000000001" customHeight="1" x14ac:dyDescent="0.25">
      <c r="E46" s="42"/>
      <c r="F46" s="42"/>
      <c r="G46" s="42"/>
      <c r="H46" s="42"/>
      <c r="I46" s="42"/>
      <c r="L46" s="60" t="s">
        <v>12</v>
      </c>
      <c r="M46" s="60"/>
      <c r="N46" s="60"/>
      <c r="O46" s="60"/>
      <c r="P46" s="77">
        <f>AVERAGE(O42:O44)</f>
        <v>89769.032654200957</v>
      </c>
      <c r="Q46" s="77"/>
      <c r="R46" s="77"/>
    </row>
    <row r="47" spans="1:18" ht="20.100000000000001" customHeight="1" x14ac:dyDescent="0.25">
      <c r="E47" s="43"/>
      <c r="L47" s="61" t="s">
        <v>13</v>
      </c>
      <c r="M47" s="61"/>
      <c r="N47" s="61"/>
      <c r="O47" s="61"/>
      <c r="P47" s="77">
        <f>STDEVA(O42:O44)</f>
        <v>13452.402787344161</v>
      </c>
      <c r="Q47" s="77"/>
      <c r="R47" s="77"/>
    </row>
    <row r="48" spans="1:18" ht="20.100000000000001" customHeight="1" x14ac:dyDescent="0.25">
      <c r="H48" s="44"/>
      <c r="L48" s="58" t="s">
        <v>11</v>
      </c>
      <c r="M48" s="58"/>
      <c r="N48" s="58"/>
      <c r="O48" s="58"/>
      <c r="P48" s="59">
        <f>P47/P46</f>
        <v>0.14985571738490405</v>
      </c>
      <c r="Q48" s="59"/>
      <c r="R48" s="59"/>
    </row>
    <row r="49" spans="1:18" ht="20.100000000000001" customHeight="1" x14ac:dyDescent="0.25">
      <c r="I49" s="45"/>
    </row>
    <row r="50" spans="1:18" ht="20.100000000000001" customHeight="1" x14ac:dyDescent="0.25">
      <c r="I50" s="45"/>
    </row>
    <row r="51" spans="1:18" ht="20.100000000000001" customHeight="1" x14ac:dyDescent="0.25">
      <c r="A51" s="65" t="s">
        <v>110</v>
      </c>
      <c r="B51" s="65"/>
      <c r="C51" s="65"/>
      <c r="D51" s="65"/>
      <c r="E51" s="65"/>
      <c r="F51" s="65"/>
      <c r="G51" s="65"/>
      <c r="H51" s="65"/>
      <c r="I51" s="65"/>
      <c r="J51" s="65"/>
      <c r="K51" s="65"/>
      <c r="L51" s="65"/>
      <c r="M51" s="65"/>
      <c r="N51" s="65"/>
      <c r="O51" s="65"/>
      <c r="P51" s="65"/>
      <c r="Q51" s="65"/>
      <c r="R51" s="65"/>
    </row>
    <row r="52" spans="1:18" ht="20.100000000000001" customHeight="1" x14ac:dyDescent="0.25">
      <c r="A52" s="65"/>
      <c r="B52" s="65"/>
      <c r="C52" s="65"/>
      <c r="D52" s="65"/>
      <c r="E52" s="65"/>
      <c r="F52" s="65"/>
      <c r="G52" s="65"/>
      <c r="H52" s="65"/>
      <c r="I52" s="65"/>
      <c r="J52" s="65"/>
      <c r="K52" s="65"/>
      <c r="L52" s="65"/>
      <c r="M52" s="65"/>
      <c r="N52" s="65"/>
      <c r="O52" s="65"/>
      <c r="P52" s="65"/>
      <c r="Q52" s="65"/>
      <c r="R52" s="65"/>
    </row>
    <row r="53" spans="1:18" ht="20.100000000000001" customHeight="1" x14ac:dyDescent="0.25">
      <c r="I53" s="45"/>
    </row>
    <row r="54" spans="1:18" ht="20.100000000000001" customHeight="1" x14ac:dyDescent="0.25">
      <c r="A54" s="72" t="s">
        <v>109</v>
      </c>
      <c r="B54" s="66" t="s">
        <v>111</v>
      </c>
      <c r="C54" s="66"/>
      <c r="D54" s="66"/>
      <c r="F54" s="66" t="s">
        <v>9</v>
      </c>
      <c r="G54" s="66"/>
      <c r="H54" s="66"/>
      <c r="I54" s="45"/>
      <c r="J54" s="66" t="s">
        <v>112</v>
      </c>
      <c r="K54" s="66"/>
      <c r="L54" s="66"/>
    </row>
    <row r="55" spans="1:18" ht="20.100000000000001" customHeight="1" x14ac:dyDescent="0.25">
      <c r="A55" s="66"/>
      <c r="B55" s="38" t="s">
        <v>233</v>
      </c>
      <c r="C55" s="38" t="s">
        <v>234</v>
      </c>
      <c r="D55" s="38" t="s">
        <v>235</v>
      </c>
      <c r="F55" s="38" t="s">
        <v>233</v>
      </c>
      <c r="G55" s="38" t="s">
        <v>234</v>
      </c>
      <c r="H55" s="38" t="s">
        <v>235</v>
      </c>
      <c r="I55" s="45"/>
      <c r="J55" s="38" t="s">
        <v>233</v>
      </c>
      <c r="K55" s="38" t="s">
        <v>234</v>
      </c>
      <c r="L55" s="38" t="s">
        <v>235</v>
      </c>
    </row>
    <row r="56" spans="1:18" ht="20.100000000000001" customHeight="1" x14ac:dyDescent="0.25">
      <c r="A56" s="41">
        <v>1</v>
      </c>
      <c r="B56" s="1">
        <f t="shared" ref="B56:D58" si="4">E42</f>
        <v>1</v>
      </c>
      <c r="C56" s="1">
        <f t="shared" si="4"/>
        <v>0.9</v>
      </c>
      <c r="D56" s="1">
        <f t="shared" si="4"/>
        <v>1.5</v>
      </c>
      <c r="F56" s="1">
        <f>$E$39</f>
        <v>0.95</v>
      </c>
      <c r="G56" s="1">
        <f>$F$39</f>
        <v>0.8</v>
      </c>
      <c r="H56" s="1">
        <f>$G$39</f>
        <v>1</v>
      </c>
      <c r="I56" s="45"/>
      <c r="J56" s="2" t="str">
        <f>IF(AND((F$56/B56)&gt;=0.5,(F$56/B56)&lt;=2),"Aceito","Rejeitado")</f>
        <v>Aceito</v>
      </c>
      <c r="K56" s="2" t="str">
        <f>IF(AND((G$56/C56)&gt;=0.5,(G$56/C56)&lt;=2),"Aceito","Rejeitado")</f>
        <v>Aceito</v>
      </c>
      <c r="L56" s="2" t="str">
        <f>IF(AND((H$56/D56)&gt;=0.5,(H$56/D56)&lt;=2),"Aceito","Rejeitado")</f>
        <v>Aceito</v>
      </c>
    </row>
    <row r="57" spans="1:18" ht="20.100000000000001" customHeight="1" x14ac:dyDescent="0.25">
      <c r="A57" s="41">
        <v>2</v>
      </c>
      <c r="B57" s="1">
        <f t="shared" si="4"/>
        <v>1</v>
      </c>
      <c r="C57" s="1">
        <f t="shared" si="4"/>
        <v>0.9</v>
      </c>
      <c r="D57" s="1">
        <f t="shared" si="4"/>
        <v>1.1399999999999999</v>
      </c>
      <c r="F57" s="1">
        <f t="shared" ref="F57:F58" si="5">$E$39</f>
        <v>0.95</v>
      </c>
      <c r="G57" s="1">
        <f t="shared" ref="G57:G58" si="6">$F$39</f>
        <v>0.8</v>
      </c>
      <c r="H57" s="1">
        <f t="shared" ref="H57:H58" si="7">$G$39</f>
        <v>1</v>
      </c>
      <c r="I57" s="45"/>
      <c r="J57" s="2" t="str">
        <f t="shared" ref="J57:J58" si="8">IF(AND((F$56/B57)&gt;=0.5,(F$56/B57)&lt;=2),"Aceito","Rejeitado")</f>
        <v>Aceito</v>
      </c>
      <c r="K57" s="2" t="str">
        <f t="shared" ref="K57:K58" si="9">IF(AND((G$56/C57)&gt;=0.5,(G$56/C57)&lt;=2),"Aceito","Rejeitado")</f>
        <v>Aceito</v>
      </c>
      <c r="L57" s="2" t="str">
        <f t="shared" ref="L57:L58" si="10">IF(AND((H$56/D57)&gt;=0.5,(H$56/D57)&lt;=2),"Aceito","Rejeitado")</f>
        <v>Aceito</v>
      </c>
    </row>
    <row r="58" spans="1:18" ht="20.100000000000001" customHeight="1" x14ac:dyDescent="0.25">
      <c r="A58" s="41">
        <v>3</v>
      </c>
      <c r="B58" s="1">
        <f t="shared" si="4"/>
        <v>0.95</v>
      </c>
      <c r="C58" s="1">
        <f t="shared" si="4"/>
        <v>1</v>
      </c>
      <c r="D58" s="1">
        <f t="shared" si="4"/>
        <v>1.5</v>
      </c>
      <c r="F58" s="1">
        <f t="shared" si="5"/>
        <v>0.95</v>
      </c>
      <c r="G58" s="1">
        <f t="shared" si="6"/>
        <v>0.8</v>
      </c>
      <c r="H58" s="1">
        <f t="shared" si="7"/>
        <v>1</v>
      </c>
      <c r="I58" s="45"/>
      <c r="J58" s="2" t="str">
        <f t="shared" si="8"/>
        <v>Aceito</v>
      </c>
      <c r="K58" s="2" t="str">
        <f t="shared" si="9"/>
        <v>Aceito</v>
      </c>
      <c r="L58" s="2" t="str">
        <f t="shared" si="10"/>
        <v>Aceito</v>
      </c>
    </row>
    <row r="59" spans="1:18" ht="20.100000000000001" customHeight="1" x14ac:dyDescent="0.25">
      <c r="I59" s="45"/>
    </row>
    <row r="60" spans="1:18" ht="20.100000000000001" customHeight="1" x14ac:dyDescent="0.25">
      <c r="I60" s="45"/>
    </row>
    <row r="61" spans="1:18" ht="20.100000000000001" customHeight="1" x14ac:dyDescent="0.25">
      <c r="A61" s="61" t="s">
        <v>63</v>
      </c>
      <c r="B61" s="61"/>
      <c r="C61" s="61"/>
      <c r="D61" s="61"/>
      <c r="E61" s="61"/>
      <c r="F61" s="61"/>
      <c r="G61" s="61"/>
      <c r="H61" s="61"/>
      <c r="I61" s="61"/>
      <c r="J61" s="61"/>
      <c r="K61" s="61"/>
      <c r="L61" s="61"/>
      <c r="M61" s="61"/>
      <c r="N61" s="61"/>
      <c r="O61" s="61"/>
      <c r="P61" s="61"/>
      <c r="Q61" s="61"/>
      <c r="R61" s="61"/>
    </row>
    <row r="62" spans="1:18" ht="20.100000000000001" customHeight="1" x14ac:dyDescent="0.25">
      <c r="I62" s="45"/>
    </row>
    <row r="63" spans="1:18" ht="20.100000000000001" customHeight="1" x14ac:dyDescent="0.25">
      <c r="I63" s="45"/>
    </row>
    <row r="64" spans="1:18" ht="20.100000000000001" customHeight="1" x14ac:dyDescent="0.25">
      <c r="I64" s="45"/>
    </row>
    <row r="65" spans="9:9" ht="20.100000000000001" customHeight="1" x14ac:dyDescent="0.25">
      <c r="I65" s="45"/>
    </row>
    <row r="66" spans="9:9" ht="20.100000000000001" customHeight="1" x14ac:dyDescent="0.25">
      <c r="I66" s="45"/>
    </row>
    <row r="67" spans="9:9" ht="20.100000000000001" customHeight="1" x14ac:dyDescent="0.25">
      <c r="I67" s="45"/>
    </row>
    <row r="68" spans="9:9" ht="20.100000000000001" customHeight="1" x14ac:dyDescent="0.25">
      <c r="I68" s="45"/>
    </row>
    <row r="69" spans="9:9" ht="20.100000000000001" customHeight="1" x14ac:dyDescent="0.25">
      <c r="I69" s="45"/>
    </row>
    <row r="70" spans="9:9" ht="20.100000000000001" customHeight="1" x14ac:dyDescent="0.25">
      <c r="I70" s="45"/>
    </row>
    <row r="71" spans="9:9" ht="20.100000000000001" customHeight="1" x14ac:dyDescent="0.25">
      <c r="I71" s="45"/>
    </row>
    <row r="72" spans="9:9" ht="20.100000000000001" customHeight="1" x14ac:dyDescent="0.25">
      <c r="I72" s="45"/>
    </row>
    <row r="73" spans="9:9" ht="20.100000000000001" customHeight="1" x14ac:dyDescent="0.25">
      <c r="I73" s="45"/>
    </row>
    <row r="74" spans="9:9" ht="20.100000000000001" customHeight="1" x14ac:dyDescent="0.25">
      <c r="I74" s="45"/>
    </row>
    <row r="75" spans="9:9" ht="20.100000000000001" customHeight="1" x14ac:dyDescent="0.25">
      <c r="I75" s="45"/>
    </row>
    <row r="76" spans="9:9" ht="20.100000000000001" customHeight="1" x14ac:dyDescent="0.25">
      <c r="I76" s="45"/>
    </row>
    <row r="77" spans="9:9" ht="20.100000000000001" customHeight="1" x14ac:dyDescent="0.25">
      <c r="I77" s="45"/>
    </row>
    <row r="78" spans="9:9" ht="20.100000000000001" customHeight="1" x14ac:dyDescent="0.25">
      <c r="I78" s="45"/>
    </row>
    <row r="79" spans="9:9" ht="20.100000000000001" customHeight="1" x14ac:dyDescent="0.25">
      <c r="I79" s="45"/>
    </row>
    <row r="80" spans="9:9" ht="20.100000000000001" customHeight="1" x14ac:dyDescent="0.25">
      <c r="I80" s="45"/>
    </row>
    <row r="81" spans="1:18" ht="20.100000000000001" customHeight="1" x14ac:dyDescent="0.25">
      <c r="I81" s="45"/>
    </row>
    <row r="82" spans="1:18" ht="20.100000000000001" customHeight="1" x14ac:dyDescent="0.25">
      <c r="I82" s="45"/>
    </row>
    <row r="83" spans="1:18" ht="20.100000000000001" customHeight="1" x14ac:dyDescent="0.25">
      <c r="I83" s="45"/>
    </row>
    <row r="84" spans="1:18" ht="20.100000000000001" customHeight="1" x14ac:dyDescent="0.25">
      <c r="I84" s="45"/>
    </row>
    <row r="85" spans="1:18" ht="20.100000000000001" customHeight="1" x14ac:dyDescent="0.25">
      <c r="I85" s="45"/>
    </row>
    <row r="86" spans="1:18" ht="20.100000000000001" customHeight="1" x14ac:dyDescent="0.25">
      <c r="I86" s="45"/>
    </row>
    <row r="87" spans="1:18" ht="20.100000000000001" customHeight="1" x14ac:dyDescent="0.25">
      <c r="I87" s="45"/>
    </row>
    <row r="88" spans="1:18" ht="20.100000000000001" customHeight="1" x14ac:dyDescent="0.25">
      <c r="I88" s="45"/>
    </row>
    <row r="89" spans="1:18" ht="20.100000000000001" customHeight="1" x14ac:dyDescent="0.25">
      <c r="I89" s="45"/>
    </row>
    <row r="90" spans="1:18" ht="20.100000000000001" customHeight="1" x14ac:dyDescent="0.25">
      <c r="I90" s="45"/>
    </row>
    <row r="91" spans="1:18" ht="20.100000000000001" customHeight="1" x14ac:dyDescent="0.25">
      <c r="I91" s="45"/>
    </row>
    <row r="92" spans="1:18" ht="20.100000000000001" customHeight="1" x14ac:dyDescent="0.25">
      <c r="I92" s="45"/>
    </row>
    <row r="93" spans="1:18" ht="20.100000000000001" customHeight="1" x14ac:dyDescent="0.25">
      <c r="I93" s="45"/>
    </row>
    <row r="94" spans="1:18" ht="20.100000000000001" customHeight="1" x14ac:dyDescent="0.25">
      <c r="I94" s="45"/>
    </row>
    <row r="95" spans="1:18" ht="20.100000000000001" customHeight="1" x14ac:dyDescent="0.25">
      <c r="A95" s="61" t="s">
        <v>62</v>
      </c>
      <c r="B95" s="61"/>
      <c r="C95" s="61"/>
      <c r="D95" s="61"/>
      <c r="E95" s="61"/>
      <c r="F95" s="61"/>
      <c r="G95" s="61"/>
      <c r="H95" s="61"/>
      <c r="I95" s="61"/>
      <c r="J95" s="61"/>
      <c r="K95" s="61"/>
      <c r="L95" s="61"/>
      <c r="M95" s="61"/>
      <c r="N95" s="61"/>
      <c r="O95" s="61"/>
      <c r="P95" s="61"/>
      <c r="Q95" s="61"/>
      <c r="R95" s="61"/>
    </row>
    <row r="96" spans="1:18" ht="20.100000000000001" customHeight="1" x14ac:dyDescent="0.25">
      <c r="I96" s="45"/>
    </row>
    <row r="97" spans="9:9" ht="20.100000000000001" customHeight="1" x14ac:dyDescent="0.25">
      <c r="I97" s="45"/>
    </row>
    <row r="98" spans="9:9" ht="20.100000000000001" customHeight="1" x14ac:dyDescent="0.25">
      <c r="I98" s="45"/>
    </row>
    <row r="99" spans="9:9" ht="20.100000000000001" customHeight="1" x14ac:dyDescent="0.25">
      <c r="I99" s="45"/>
    </row>
    <row r="100" spans="9:9" ht="20.100000000000001" customHeight="1" x14ac:dyDescent="0.25">
      <c r="I100" s="45"/>
    </row>
    <row r="101" spans="9:9" ht="20.100000000000001" customHeight="1" x14ac:dyDescent="0.25">
      <c r="I101" s="45"/>
    </row>
    <row r="102" spans="9:9" ht="20.100000000000001" customHeight="1" x14ac:dyDescent="0.25">
      <c r="I102" s="45"/>
    </row>
    <row r="103" spans="9:9" ht="20.100000000000001" customHeight="1" x14ac:dyDescent="0.25">
      <c r="I103" s="45"/>
    </row>
    <row r="104" spans="9:9" ht="20.100000000000001" customHeight="1" x14ac:dyDescent="0.25">
      <c r="I104" s="45"/>
    </row>
    <row r="105" spans="9:9" ht="20.100000000000001" customHeight="1" x14ac:dyDescent="0.25">
      <c r="I105" s="45"/>
    </row>
    <row r="106" spans="9:9" ht="20.100000000000001" customHeight="1" x14ac:dyDescent="0.25">
      <c r="I106" s="45"/>
    </row>
    <row r="107" spans="9:9" ht="20.100000000000001" customHeight="1" x14ac:dyDescent="0.25">
      <c r="I107" s="45"/>
    </row>
    <row r="108" spans="9:9" ht="20.100000000000001" customHeight="1" x14ac:dyDescent="0.25">
      <c r="I108" s="45"/>
    </row>
    <row r="109" spans="9:9" ht="20.100000000000001" customHeight="1" x14ac:dyDescent="0.25">
      <c r="I109" s="45"/>
    </row>
    <row r="110" spans="9:9" ht="20.100000000000001" customHeight="1" x14ac:dyDescent="0.25">
      <c r="I110" s="45"/>
    </row>
    <row r="111" spans="9:9" ht="20.100000000000001" customHeight="1" x14ac:dyDescent="0.25">
      <c r="I111" s="45"/>
    </row>
    <row r="112" spans="9:9" ht="20.100000000000001" customHeight="1" x14ac:dyDescent="0.25">
      <c r="I112" s="45"/>
    </row>
    <row r="113" spans="1:18" ht="20.100000000000001" customHeight="1" x14ac:dyDescent="0.25">
      <c r="A113" s="61" t="s">
        <v>61</v>
      </c>
      <c r="B113" s="61"/>
      <c r="C113" s="61"/>
      <c r="D113" s="61"/>
      <c r="E113" s="61"/>
      <c r="F113" s="61"/>
      <c r="G113" s="61"/>
      <c r="H113" s="61"/>
      <c r="I113" s="61"/>
      <c r="J113" s="61"/>
      <c r="K113" s="61"/>
      <c r="L113" s="61"/>
      <c r="M113" s="61"/>
      <c r="N113" s="61"/>
      <c r="O113" s="61"/>
      <c r="P113" s="61"/>
      <c r="Q113" s="61"/>
      <c r="R113" s="61"/>
    </row>
    <row r="114" spans="1:18" ht="20.100000000000001" customHeight="1" x14ac:dyDescent="0.25">
      <c r="I114" s="45"/>
    </row>
    <row r="115" spans="1:18" ht="20.100000000000001" customHeight="1" x14ac:dyDescent="0.25">
      <c r="I115" s="45"/>
    </row>
    <row r="116" spans="1:18" ht="20.100000000000001" customHeight="1" x14ac:dyDescent="0.25">
      <c r="I116" s="45"/>
    </row>
    <row r="117" spans="1:18" ht="20.100000000000001" customHeight="1" x14ac:dyDescent="0.25">
      <c r="I117" s="45"/>
    </row>
    <row r="118" spans="1:18" ht="20.100000000000001" customHeight="1" x14ac:dyDescent="0.25">
      <c r="I118" s="45"/>
    </row>
    <row r="119" spans="1:18" ht="20.100000000000001" customHeight="1" x14ac:dyDescent="0.25">
      <c r="I119" s="45"/>
    </row>
    <row r="120" spans="1:18" ht="20.100000000000001" customHeight="1" x14ac:dyDescent="0.25">
      <c r="I120" s="45"/>
    </row>
    <row r="121" spans="1:18" ht="20.100000000000001" customHeight="1" x14ac:dyDescent="0.25">
      <c r="I121" s="45"/>
    </row>
    <row r="122" spans="1:18" ht="20.100000000000001" customHeight="1" x14ac:dyDescent="0.25">
      <c r="I122" s="45"/>
    </row>
    <row r="123" spans="1:18" ht="20.100000000000001" customHeight="1" x14ac:dyDescent="0.25">
      <c r="I123" s="45"/>
    </row>
    <row r="124" spans="1:18" ht="20.100000000000001" customHeight="1" x14ac:dyDescent="0.25">
      <c r="I124" s="45"/>
    </row>
    <row r="125" spans="1:18" ht="20.100000000000001" customHeight="1" x14ac:dyDescent="0.25">
      <c r="I125" s="45"/>
    </row>
    <row r="126" spans="1:18" ht="20.100000000000001" customHeight="1" x14ac:dyDescent="0.25">
      <c r="I126" s="45"/>
    </row>
    <row r="127" spans="1:18" ht="20.100000000000001" customHeight="1" x14ac:dyDescent="0.25">
      <c r="I127" s="45"/>
    </row>
    <row r="128" spans="1:18" ht="20.100000000000001" customHeight="1" x14ac:dyDescent="0.25">
      <c r="I128" s="45"/>
    </row>
    <row r="129" spans="1:33" ht="20.100000000000001" customHeight="1" x14ac:dyDescent="0.25">
      <c r="I129" s="45"/>
    </row>
    <row r="132" spans="1:33" ht="20.100000000000001" customHeight="1" x14ac:dyDescent="0.25">
      <c r="A132" s="65" t="s">
        <v>113</v>
      </c>
      <c r="B132" s="65"/>
      <c r="C132" s="65"/>
      <c r="D132" s="65"/>
      <c r="E132" s="65"/>
      <c r="F132" s="65"/>
      <c r="G132" s="65"/>
      <c r="H132" s="65"/>
      <c r="I132" s="65"/>
      <c r="J132" s="65"/>
      <c r="K132" s="65"/>
      <c r="L132" s="65"/>
      <c r="M132" s="65"/>
      <c r="N132" s="65"/>
      <c r="O132" s="65"/>
      <c r="P132" s="65"/>
      <c r="Q132" s="65"/>
      <c r="R132" s="65"/>
    </row>
    <row r="133" spans="1:33" ht="20.100000000000001" customHeight="1" x14ac:dyDescent="0.25">
      <c r="A133" s="65"/>
      <c r="B133" s="65"/>
      <c r="C133" s="65"/>
      <c r="D133" s="65"/>
      <c r="E133" s="65"/>
      <c r="F133" s="65"/>
      <c r="G133" s="65"/>
      <c r="H133" s="65"/>
      <c r="I133" s="65"/>
      <c r="J133" s="65"/>
      <c r="K133" s="65"/>
      <c r="L133" s="65"/>
      <c r="M133" s="65"/>
      <c r="N133" s="65"/>
      <c r="O133" s="65"/>
      <c r="P133" s="65"/>
      <c r="Q133" s="65"/>
      <c r="R133" s="65"/>
    </row>
    <row r="135" spans="1:33" ht="20.100000000000001" customHeight="1" x14ac:dyDescent="0.25">
      <c r="D135" s="72" t="s">
        <v>109</v>
      </c>
      <c r="E135" s="66" t="s">
        <v>111</v>
      </c>
      <c r="F135" s="66"/>
      <c r="G135" s="66"/>
      <c r="I135" s="66" t="s">
        <v>114</v>
      </c>
      <c r="J135" s="66"/>
      <c r="K135" s="66"/>
      <c r="M135" s="66" t="s">
        <v>112</v>
      </c>
      <c r="N135" s="66"/>
      <c r="O135" s="66"/>
    </row>
    <row r="136" spans="1:33" ht="20.100000000000001" customHeight="1" x14ac:dyDescent="0.25">
      <c r="D136" s="66"/>
      <c r="E136" s="67" t="s">
        <v>97</v>
      </c>
      <c r="F136" s="67"/>
      <c r="G136" s="67"/>
      <c r="I136" s="67" t="s">
        <v>9</v>
      </c>
      <c r="J136" s="67"/>
      <c r="K136" s="67"/>
      <c r="M136" s="69" t="s">
        <v>115</v>
      </c>
      <c r="N136" s="69"/>
      <c r="O136" s="69"/>
    </row>
    <row r="137" spans="1:33" ht="20.100000000000001" customHeight="1" x14ac:dyDescent="0.25">
      <c r="D137" s="41">
        <v>1</v>
      </c>
      <c r="E137" s="68">
        <f>P18</f>
        <v>154506.43776824034</v>
      </c>
      <c r="F137" s="68"/>
      <c r="G137" s="68"/>
      <c r="I137" s="68">
        <f>O42</f>
        <v>82771.305947271612</v>
      </c>
      <c r="J137" s="68"/>
      <c r="K137" s="68"/>
      <c r="M137" s="94" t="str">
        <f t="shared" ref="M137:M139" si="11">IF(AND((I$137/E137)&gt;=0.5,(I$137/E137)&lt;=2),"Aceito","Rejeitado")</f>
        <v>Aceito</v>
      </c>
      <c r="N137" s="94"/>
      <c r="O137" s="94"/>
    </row>
    <row r="138" spans="1:33" ht="20.100000000000001" customHeight="1" x14ac:dyDescent="0.25">
      <c r="D138" s="41">
        <v>2</v>
      </c>
      <c r="E138" s="68">
        <f>P19</f>
        <v>145985.40145985404</v>
      </c>
      <c r="F138" s="68"/>
      <c r="G138" s="68"/>
      <c r="I138" s="68">
        <f>O43</f>
        <v>105277.93374508705</v>
      </c>
      <c r="J138" s="68"/>
      <c r="K138" s="68"/>
      <c r="M138" s="94" t="str">
        <f t="shared" si="11"/>
        <v>Aceito</v>
      </c>
      <c r="N138" s="94"/>
      <c r="O138" s="94"/>
    </row>
    <row r="139" spans="1:33" ht="20.100000000000001" customHeight="1" x14ac:dyDescent="0.25">
      <c r="D139" s="41">
        <v>3</v>
      </c>
      <c r="E139" s="68">
        <f>P20</f>
        <v>157098.52598913887</v>
      </c>
      <c r="F139" s="68"/>
      <c r="G139" s="68"/>
      <c r="I139" s="68">
        <f>O44</f>
        <v>81257.858270244236</v>
      </c>
      <c r="J139" s="68"/>
      <c r="K139" s="68"/>
      <c r="M139" s="94" t="str">
        <f t="shared" si="11"/>
        <v>Aceito</v>
      </c>
      <c r="N139" s="94"/>
      <c r="O139" s="94"/>
    </row>
    <row r="142" spans="1:33" ht="20.100000000000001" customHeight="1" x14ac:dyDescent="0.25">
      <c r="A142" s="73" t="s">
        <v>20</v>
      </c>
      <c r="B142" s="73"/>
      <c r="C142" s="73"/>
      <c r="D142" s="73"/>
      <c r="E142" s="73"/>
      <c r="F142" s="73"/>
      <c r="G142" s="73"/>
      <c r="H142" s="73"/>
      <c r="I142" s="73"/>
      <c r="J142" s="73"/>
      <c r="K142" s="73"/>
      <c r="L142" s="73"/>
      <c r="M142" s="73"/>
      <c r="N142" s="73"/>
      <c r="O142" s="73"/>
      <c r="P142" s="73"/>
      <c r="Q142" s="73"/>
      <c r="R142" s="73"/>
    </row>
    <row r="144" spans="1:33" ht="20.100000000000001" customHeight="1" x14ac:dyDescent="0.25">
      <c r="A144" s="33" t="s">
        <v>3</v>
      </c>
      <c r="B144" s="67" t="s">
        <v>8</v>
      </c>
      <c r="C144" s="67"/>
      <c r="D144" s="67"/>
      <c r="E144" s="67"/>
      <c r="F144" s="67"/>
      <c r="L144" s="60" t="s">
        <v>14</v>
      </c>
      <c r="M144" s="60"/>
      <c r="N144" s="60"/>
      <c r="O144" s="60"/>
      <c r="P144" s="60"/>
      <c r="Q144" s="90">
        <v>0.3</v>
      </c>
      <c r="R144" s="90"/>
      <c r="V144" s="49" t="s">
        <v>15</v>
      </c>
      <c r="W144" s="49" t="s">
        <v>16</v>
      </c>
      <c r="X144" s="49" t="s">
        <v>12</v>
      </c>
      <c r="Y144" s="49" t="e">
        <f>VLOOKUP(P152,B145:G147,6,0)</f>
        <v>#N/A</v>
      </c>
      <c r="AE144" s="51"/>
      <c r="AF144" s="51"/>
      <c r="AG144" s="52"/>
    </row>
    <row r="145" spans="1:33" ht="20.100000000000001" customHeight="1" x14ac:dyDescent="0.25">
      <c r="A145" s="41">
        <v>1</v>
      </c>
      <c r="B145" s="68">
        <f>O42</f>
        <v>82771.305947271612</v>
      </c>
      <c r="C145" s="68"/>
      <c r="D145" s="68"/>
      <c r="E145" s="68"/>
      <c r="F145" s="68"/>
      <c r="G145" s="49">
        <f>A145</f>
        <v>1</v>
      </c>
      <c r="V145" s="53">
        <f>$P$148</f>
        <v>62838.322857940664</v>
      </c>
      <c r="W145" s="53">
        <f>$P$147</f>
        <v>116699.74245046124</v>
      </c>
      <c r="X145" s="53">
        <f>$P$146</f>
        <v>89769.032654200957</v>
      </c>
      <c r="AE145" s="49"/>
      <c r="AF145" s="49"/>
    </row>
    <row r="146" spans="1:33" ht="20.100000000000001" customHeight="1" x14ac:dyDescent="0.25">
      <c r="A146" s="41">
        <v>2</v>
      </c>
      <c r="B146" s="68">
        <f>O43</f>
        <v>105277.93374508705</v>
      </c>
      <c r="C146" s="68"/>
      <c r="D146" s="68"/>
      <c r="E146" s="68"/>
      <c r="F146" s="68"/>
      <c r="G146" s="49">
        <f t="shared" ref="G146:G147" si="12">A146</f>
        <v>2</v>
      </c>
      <c r="L146" s="60" t="s">
        <v>12</v>
      </c>
      <c r="M146" s="60"/>
      <c r="N146" s="60"/>
      <c r="O146" s="60"/>
      <c r="P146" s="62">
        <f>AVERAGE(B145:B147)</f>
        <v>89769.032654200957</v>
      </c>
      <c r="Q146" s="62"/>
      <c r="R146" s="62"/>
      <c r="V146" s="53">
        <f>$P$148</f>
        <v>62838.322857940664</v>
      </c>
      <c r="W146" s="53">
        <f>$P$147</f>
        <v>116699.74245046124</v>
      </c>
      <c r="X146" s="53">
        <f>$P$146</f>
        <v>89769.032654200957</v>
      </c>
      <c r="AE146" s="49"/>
      <c r="AF146" s="49"/>
      <c r="AG146" s="54"/>
    </row>
    <row r="147" spans="1:33" ht="20.100000000000001" customHeight="1" x14ac:dyDescent="0.25">
      <c r="A147" s="41">
        <v>3</v>
      </c>
      <c r="B147" s="68">
        <f>O44</f>
        <v>81257.858270244236</v>
      </c>
      <c r="C147" s="68"/>
      <c r="D147" s="68"/>
      <c r="E147" s="68"/>
      <c r="F147" s="68"/>
      <c r="G147" s="49">
        <f t="shared" si="12"/>
        <v>3</v>
      </c>
      <c r="L147" s="60" t="s">
        <v>16</v>
      </c>
      <c r="M147" s="60"/>
      <c r="N147" s="60"/>
      <c r="O147" s="60"/>
      <c r="P147" s="62">
        <f>P146*(1+Q144)</f>
        <v>116699.74245046124</v>
      </c>
      <c r="Q147" s="62"/>
      <c r="R147" s="62"/>
      <c r="V147" s="53">
        <f>$P$148</f>
        <v>62838.322857940664</v>
      </c>
      <c r="W147" s="53">
        <f>$P$147</f>
        <v>116699.74245046124</v>
      </c>
      <c r="X147" s="53">
        <f>$P$146</f>
        <v>89769.032654200957</v>
      </c>
      <c r="AE147" s="49"/>
      <c r="AF147" s="49"/>
    </row>
    <row r="148" spans="1:33" ht="20.100000000000001" customHeight="1" x14ac:dyDescent="0.25">
      <c r="L148" s="60" t="s">
        <v>15</v>
      </c>
      <c r="M148" s="60"/>
      <c r="N148" s="60"/>
      <c r="O148" s="60"/>
      <c r="P148" s="62">
        <f>P146*(1-Q144)</f>
        <v>62838.322857940664</v>
      </c>
      <c r="Q148" s="62"/>
      <c r="R148" s="62"/>
      <c r="V148" s="53"/>
      <c r="AE148" s="53"/>
      <c r="AF148" s="53"/>
    </row>
    <row r="149" spans="1:33" ht="20.100000000000001" customHeight="1" x14ac:dyDescent="0.25">
      <c r="L149" s="60" t="s">
        <v>18</v>
      </c>
      <c r="M149" s="60"/>
      <c r="N149" s="60"/>
      <c r="O149" s="60"/>
      <c r="P149" s="62">
        <f>MAX(B145:B147)</f>
        <v>105277.93374508705</v>
      </c>
      <c r="Q149" s="62"/>
      <c r="R149" s="62"/>
      <c r="AE149" s="53"/>
      <c r="AF149" s="53"/>
    </row>
    <row r="150" spans="1:33" ht="20.100000000000001" customHeight="1" x14ac:dyDescent="0.25">
      <c r="L150" s="60" t="s">
        <v>17</v>
      </c>
      <c r="M150" s="60"/>
      <c r="N150" s="60"/>
      <c r="O150" s="60"/>
      <c r="P150" s="62">
        <f>MIN(B145:B147)</f>
        <v>81257.858270244236</v>
      </c>
      <c r="Q150" s="62"/>
      <c r="R150" s="62"/>
      <c r="AE150" s="53"/>
      <c r="AF150" s="53"/>
    </row>
    <row r="151" spans="1:33" ht="20.100000000000001" customHeight="1" x14ac:dyDescent="0.25">
      <c r="L151" s="61"/>
      <c r="M151" s="61"/>
      <c r="N151" s="61"/>
      <c r="O151" s="61"/>
      <c r="P151" s="120"/>
      <c r="Q151" s="120"/>
      <c r="R151" s="120"/>
      <c r="AE151" s="53"/>
      <c r="AF151" s="53"/>
    </row>
    <row r="152" spans="1:33" ht="20.100000000000001" customHeight="1" x14ac:dyDescent="0.25">
      <c r="L152" s="60" t="s">
        <v>22</v>
      </c>
      <c r="M152" s="60"/>
      <c r="N152" s="60" t="str">
        <f>IF(P152="Nada a excluir","",Y144)</f>
        <v/>
      </c>
      <c r="O152" s="60"/>
      <c r="P152" s="62" t="str" cm="1">
        <f t="array" ref="P152">_xlfn.IFS(AND(OR(P149&gt;P147,P150&lt;P148),(P149-P146)&gt;(P146-P150)),P149,AND(OR(P150&lt;P148,P149&gt;P147),(P146-P150)&gt;(P149-P146)),P150,AND(P149&lt;=P147,P150&gt;=P148),"Nada a excluir")</f>
        <v>Nada a excluir</v>
      </c>
      <c r="Q152" s="62"/>
      <c r="R152" s="62"/>
    </row>
    <row r="153" spans="1:33" ht="20.100000000000001" customHeight="1" x14ac:dyDescent="0.25">
      <c r="L153" s="58" t="s">
        <v>21</v>
      </c>
      <c r="M153" s="58"/>
      <c r="N153" s="58"/>
      <c r="O153" s="58"/>
      <c r="P153" s="86" t="str">
        <f>IF(P152="Nada a excluir","Encerrar","Continuar")</f>
        <v>Encerrar</v>
      </c>
      <c r="Q153" s="86"/>
      <c r="R153" s="86"/>
    </row>
    <row r="155" spans="1:33" ht="20.100000000000001" customHeight="1" x14ac:dyDescent="0.25">
      <c r="L155" s="60" t="s">
        <v>19</v>
      </c>
      <c r="M155" s="60"/>
      <c r="N155" s="60"/>
      <c r="O155" s="60"/>
      <c r="P155" s="77">
        <f>STDEVA(B145:B147)</f>
        <v>13452.402787344161</v>
      </c>
      <c r="Q155" s="78"/>
      <c r="R155" s="78"/>
    </row>
    <row r="156" spans="1:33" ht="20.100000000000001" customHeight="1" x14ac:dyDescent="0.25">
      <c r="L156" s="58" t="s">
        <v>11</v>
      </c>
      <c r="M156" s="58"/>
      <c r="N156" s="58"/>
      <c r="O156" s="58"/>
      <c r="P156" s="59">
        <f>P155/P146</f>
        <v>0.14985571738490405</v>
      </c>
      <c r="Q156" s="59"/>
      <c r="R156" s="59"/>
    </row>
    <row r="157" spans="1:33" ht="20.100000000000001" customHeight="1" x14ac:dyDescent="0.25">
      <c r="P157" s="46"/>
      <c r="Q157" s="46"/>
      <c r="R157" s="46"/>
    </row>
    <row r="158" spans="1:33" ht="20.100000000000001" customHeight="1" x14ac:dyDescent="0.25">
      <c r="P158" s="46"/>
      <c r="Q158" s="46"/>
      <c r="R158" s="46"/>
    </row>
    <row r="159" spans="1:33" ht="20.100000000000001" customHeight="1" x14ac:dyDescent="0.25">
      <c r="P159" s="46"/>
      <c r="Q159" s="46"/>
      <c r="R159" s="46"/>
    </row>
    <row r="160" spans="1:33" ht="20.100000000000001" customHeight="1" x14ac:dyDescent="0.25">
      <c r="P160" s="46"/>
      <c r="Q160" s="46"/>
      <c r="R160" s="46"/>
    </row>
    <row r="161" spans="1:25" ht="20.100000000000001" customHeight="1" x14ac:dyDescent="0.25">
      <c r="P161" s="46"/>
      <c r="Q161" s="46"/>
      <c r="R161" s="46"/>
    </row>
    <row r="162" spans="1:25" ht="20.100000000000001" customHeight="1" x14ac:dyDescent="0.25">
      <c r="P162" s="46"/>
      <c r="Q162" s="46"/>
      <c r="R162" s="46"/>
    </row>
    <row r="163" spans="1:25" ht="20.100000000000001" customHeight="1" x14ac:dyDescent="0.25">
      <c r="P163" s="46"/>
      <c r="Q163" s="46"/>
      <c r="R163" s="46"/>
    </row>
    <row r="164" spans="1:25" ht="20.100000000000001" customHeight="1" x14ac:dyDescent="0.25">
      <c r="P164" s="46"/>
      <c r="Q164" s="46"/>
      <c r="R164" s="46"/>
      <c r="W164" s="53"/>
      <c r="X164" s="53"/>
      <c r="Y164" s="53"/>
    </row>
    <row r="165" spans="1:25" ht="20.100000000000001" customHeight="1" x14ac:dyDescent="0.25">
      <c r="P165" s="46"/>
      <c r="Q165" s="46"/>
      <c r="R165" s="46"/>
      <c r="W165" s="53"/>
      <c r="X165" s="53"/>
      <c r="Y165" s="53"/>
    </row>
    <row r="166" spans="1:25" ht="20.100000000000001" customHeight="1" x14ac:dyDescent="0.25">
      <c r="P166" s="46"/>
      <c r="Q166" s="46"/>
      <c r="R166" s="46"/>
      <c r="W166" s="53"/>
      <c r="X166" s="53"/>
      <c r="Y166" s="53"/>
    </row>
    <row r="167" spans="1:25" ht="20.100000000000001" customHeight="1" x14ac:dyDescent="0.25">
      <c r="P167" s="46"/>
      <c r="Q167" s="46"/>
      <c r="R167" s="46"/>
      <c r="W167" s="53"/>
      <c r="X167" s="53"/>
      <c r="Y167" s="53"/>
    </row>
    <row r="168" spans="1:25" ht="20.100000000000001" customHeight="1" x14ac:dyDescent="0.25">
      <c r="P168" s="46"/>
      <c r="Q168" s="46"/>
      <c r="R168" s="46"/>
      <c r="W168" s="53"/>
      <c r="X168" s="53"/>
      <c r="Y168" s="53"/>
    </row>
    <row r="169" spans="1:25" ht="20.100000000000001" customHeight="1" x14ac:dyDescent="0.25">
      <c r="P169" s="46"/>
      <c r="Q169" s="46"/>
      <c r="R169" s="46"/>
      <c r="W169" s="53"/>
      <c r="X169" s="53"/>
      <c r="Y169" s="53"/>
    </row>
    <row r="170" spans="1:25" ht="20.100000000000001" customHeight="1" x14ac:dyDescent="0.25">
      <c r="P170" s="46"/>
      <c r="Q170" s="46"/>
      <c r="R170" s="46"/>
      <c r="W170" s="53"/>
      <c r="X170" s="53"/>
      <c r="Y170" s="53"/>
    </row>
    <row r="171" spans="1:25" ht="20.100000000000001" customHeight="1" x14ac:dyDescent="0.25">
      <c r="P171" s="46"/>
      <c r="Q171" s="46"/>
      <c r="R171" s="46"/>
      <c r="W171" s="53"/>
      <c r="X171" s="53"/>
      <c r="Y171" s="53"/>
    </row>
    <row r="172" spans="1:25" ht="20.100000000000001" customHeight="1" x14ac:dyDescent="0.25">
      <c r="P172" s="46"/>
      <c r="Q172" s="46"/>
      <c r="R172" s="46"/>
      <c r="W172" s="53"/>
      <c r="X172" s="53"/>
      <c r="Y172" s="53"/>
    </row>
    <row r="173" spans="1:25" ht="20.100000000000001" customHeight="1" x14ac:dyDescent="0.25">
      <c r="P173" s="46"/>
      <c r="Q173" s="46"/>
      <c r="R173" s="46"/>
      <c r="W173" s="53"/>
      <c r="X173" s="53"/>
      <c r="Y173" s="53"/>
    </row>
    <row r="174" spans="1:25" ht="20.100000000000001" customHeight="1" x14ac:dyDescent="0.25">
      <c r="P174" s="46"/>
      <c r="Q174" s="46"/>
      <c r="R174" s="46"/>
      <c r="W174" s="53"/>
      <c r="X174" s="53"/>
      <c r="Y174" s="53"/>
    </row>
    <row r="175" spans="1:25" ht="20.100000000000001" customHeight="1" x14ac:dyDescent="0.25">
      <c r="A175" s="73" t="s">
        <v>23</v>
      </c>
      <c r="B175" s="73"/>
      <c r="C175" s="73"/>
      <c r="D175" s="73"/>
      <c r="E175" s="73"/>
      <c r="F175" s="73"/>
      <c r="G175" s="73"/>
      <c r="H175" s="73"/>
      <c r="I175" s="73"/>
      <c r="J175" s="73"/>
      <c r="K175" s="73"/>
      <c r="L175" s="73"/>
      <c r="M175" s="73"/>
      <c r="N175" s="73"/>
      <c r="O175" s="73"/>
      <c r="P175" s="73"/>
      <c r="Q175" s="73"/>
      <c r="R175" s="73"/>
    </row>
    <row r="177" spans="1:25" ht="20.100000000000001" customHeight="1" x14ac:dyDescent="0.25">
      <c r="A177" s="33" t="s">
        <v>3</v>
      </c>
      <c r="B177" s="67" t="s">
        <v>8</v>
      </c>
      <c r="C177" s="67"/>
      <c r="D177" s="67"/>
      <c r="E177" s="67"/>
      <c r="F177" s="67"/>
      <c r="L177" s="60" t="s">
        <v>73</v>
      </c>
      <c r="M177" s="60"/>
      <c r="N177" s="60"/>
      <c r="O177" s="60"/>
      <c r="P177" s="60"/>
      <c r="Q177" s="93">
        <v>3</v>
      </c>
      <c r="R177" s="93"/>
      <c r="S177" s="70" t="s">
        <v>82</v>
      </c>
      <c r="T177" s="70"/>
      <c r="U177" s="70"/>
      <c r="V177" s="49" t="s">
        <v>15</v>
      </c>
      <c r="W177" s="49" t="s">
        <v>16</v>
      </c>
      <c r="X177" s="49" t="s">
        <v>12</v>
      </c>
      <c r="Y177" s="49" t="e">
        <f>VLOOKUP(P188,B178:G180,6,0)</f>
        <v>#N/A</v>
      </c>
    </row>
    <row r="178" spans="1:25" ht="20.100000000000001" customHeight="1" x14ac:dyDescent="0.25">
      <c r="A178" s="41">
        <v>1</v>
      </c>
      <c r="B178" s="68">
        <f>O42</f>
        <v>82771.305947271612</v>
      </c>
      <c r="C178" s="68"/>
      <c r="D178" s="68"/>
      <c r="E178" s="68"/>
      <c r="F178" s="68"/>
      <c r="G178" s="49">
        <f>A178</f>
        <v>1</v>
      </c>
      <c r="L178" s="60" t="s">
        <v>24</v>
      </c>
      <c r="M178" s="60"/>
      <c r="N178" s="60"/>
      <c r="O178" s="60"/>
      <c r="P178" s="60"/>
      <c r="Q178" s="85">
        <f>_xlfn.NORM.S.INV(1-((1/Q177)/4))</f>
        <v>1.3829941271006372</v>
      </c>
      <c r="R178" s="85"/>
      <c r="V178" s="53">
        <f>$P$184</f>
        <v>71164.438603911738</v>
      </c>
      <c r="W178" s="53">
        <f>$P$182</f>
        <v>108373.62670449018</v>
      </c>
      <c r="X178" s="53">
        <f>$P$146</f>
        <v>89769.032654200957</v>
      </c>
      <c r="Y178" s="53"/>
    </row>
    <row r="179" spans="1:25" ht="20.100000000000001" customHeight="1" x14ac:dyDescent="0.25">
      <c r="A179" s="41">
        <v>2</v>
      </c>
      <c r="B179" s="68">
        <f>O43</f>
        <v>105277.93374508705</v>
      </c>
      <c r="C179" s="68"/>
      <c r="D179" s="68"/>
      <c r="E179" s="68"/>
      <c r="F179" s="68"/>
      <c r="G179" s="49">
        <f t="shared" ref="G179:G180" si="13">A179</f>
        <v>2</v>
      </c>
      <c r="V179" s="53">
        <f>$P$184</f>
        <v>71164.438603911738</v>
      </c>
      <c r="W179" s="53">
        <f>$P$182</f>
        <v>108373.62670449018</v>
      </c>
      <c r="X179" s="53">
        <f t="shared" ref="X179:X180" si="14">$P$146</f>
        <v>89769.032654200957</v>
      </c>
      <c r="Y179" s="53"/>
    </row>
    <row r="180" spans="1:25" ht="20.100000000000001" customHeight="1" x14ac:dyDescent="0.25">
      <c r="A180" s="41">
        <v>3</v>
      </c>
      <c r="B180" s="68">
        <f>O44</f>
        <v>81257.858270244236</v>
      </c>
      <c r="C180" s="68"/>
      <c r="D180" s="68"/>
      <c r="E180" s="68"/>
      <c r="F180" s="68"/>
      <c r="G180" s="49">
        <f t="shared" si="13"/>
        <v>3</v>
      </c>
      <c r="L180" s="60" t="s">
        <v>12</v>
      </c>
      <c r="M180" s="60"/>
      <c r="N180" s="60"/>
      <c r="O180" s="60"/>
      <c r="P180" s="62">
        <f>AVERAGE(B178:B180)</f>
        <v>89769.032654200957</v>
      </c>
      <c r="Q180" s="62"/>
      <c r="R180" s="62"/>
      <c r="V180" s="53">
        <f>$P$184</f>
        <v>71164.438603911738</v>
      </c>
      <c r="W180" s="53">
        <f>$P$182</f>
        <v>108373.62670449018</v>
      </c>
      <c r="X180" s="53">
        <f t="shared" si="14"/>
        <v>89769.032654200957</v>
      </c>
      <c r="Y180" s="53"/>
    </row>
    <row r="181" spans="1:25" ht="20.100000000000001" customHeight="1" x14ac:dyDescent="0.25">
      <c r="L181" s="60" t="s">
        <v>13</v>
      </c>
      <c r="M181" s="60"/>
      <c r="N181" s="60"/>
      <c r="O181" s="60"/>
      <c r="P181" s="62">
        <f>STDEVA(B178:F180)</f>
        <v>13452.402787344161</v>
      </c>
      <c r="Q181" s="62"/>
      <c r="R181" s="62"/>
    </row>
    <row r="182" spans="1:25" ht="20.100000000000001" customHeight="1" x14ac:dyDescent="0.25">
      <c r="L182" s="60" t="s">
        <v>16</v>
      </c>
      <c r="M182" s="60"/>
      <c r="N182" s="60"/>
      <c r="O182" s="60"/>
      <c r="P182" s="62">
        <f>P180+(Q178*P181)</f>
        <v>108373.62670449018</v>
      </c>
      <c r="Q182" s="62"/>
      <c r="R182" s="62"/>
    </row>
    <row r="184" spans="1:25" ht="20.100000000000001" customHeight="1" x14ac:dyDescent="0.25">
      <c r="L184" s="60" t="s">
        <v>15</v>
      </c>
      <c r="M184" s="60"/>
      <c r="N184" s="60"/>
      <c r="O184" s="60"/>
      <c r="P184" s="62">
        <f>P180-(Q178*P181)</f>
        <v>71164.438603911738</v>
      </c>
      <c r="Q184" s="62"/>
      <c r="R184" s="62"/>
    </row>
    <row r="185" spans="1:25" ht="20.100000000000001" customHeight="1" x14ac:dyDescent="0.25">
      <c r="L185" s="60" t="s">
        <v>18</v>
      </c>
      <c r="M185" s="60"/>
      <c r="N185" s="60"/>
      <c r="O185" s="60"/>
      <c r="P185" s="62">
        <f>MAX(B178:B180)</f>
        <v>105277.93374508705</v>
      </c>
      <c r="Q185" s="62"/>
      <c r="R185" s="62"/>
    </row>
    <row r="186" spans="1:25" ht="20.100000000000001" customHeight="1" x14ac:dyDescent="0.25">
      <c r="L186" s="60" t="s">
        <v>17</v>
      </c>
      <c r="M186" s="60"/>
      <c r="N186" s="60"/>
      <c r="O186" s="60"/>
      <c r="P186" s="62">
        <f>MIN(B178:B180)</f>
        <v>81257.858270244236</v>
      </c>
      <c r="Q186" s="62"/>
      <c r="R186" s="62"/>
    </row>
    <row r="188" spans="1:25" ht="20.100000000000001" customHeight="1" x14ac:dyDescent="0.25">
      <c r="L188" s="60" t="s">
        <v>22</v>
      </c>
      <c r="M188" s="60"/>
      <c r="N188" s="60" t="str">
        <f>IF(P188="Nada a excluir","",#REF!)</f>
        <v/>
      </c>
      <c r="O188" s="60"/>
      <c r="P188" s="62" t="str" cm="1">
        <f t="array" ref="P188">_xlfn.IFS(AND(OR(P185&gt;P182,P186&lt;P184),(P185-P180)&gt;(P180-P186)),P185,AND(OR(P186&lt;P184,P185&gt;P182),(P180-P186)&gt;(P185-P180)),P186,AND(P185&lt;=P182,P186&gt;=P184),"Nada a excluir")</f>
        <v>Nada a excluir</v>
      </c>
      <c r="Q188" s="62"/>
      <c r="R188" s="62"/>
    </row>
    <row r="189" spans="1:25" ht="20.100000000000001" customHeight="1" x14ac:dyDescent="0.25">
      <c r="L189" s="58" t="s">
        <v>21</v>
      </c>
      <c r="M189" s="58"/>
      <c r="N189" s="58"/>
      <c r="O189" s="58"/>
      <c r="P189" s="86" t="str">
        <f>IF(P188="Nada a excluir","Encerrar","Continuar")</f>
        <v>Encerrar</v>
      </c>
      <c r="Q189" s="86"/>
      <c r="R189" s="86"/>
    </row>
    <row r="191" spans="1:25" ht="20.100000000000001" customHeight="1" x14ac:dyDescent="0.25">
      <c r="L191" s="60" t="s">
        <v>19</v>
      </c>
      <c r="M191" s="60"/>
      <c r="N191" s="60"/>
      <c r="O191" s="60"/>
      <c r="P191" s="77">
        <f>P181</f>
        <v>13452.402787344161</v>
      </c>
      <c r="Q191" s="78"/>
      <c r="R191" s="78"/>
    </row>
    <row r="192" spans="1:25" ht="20.100000000000001" customHeight="1" x14ac:dyDescent="0.25">
      <c r="L192" s="58" t="s">
        <v>11</v>
      </c>
      <c r="M192" s="58"/>
      <c r="N192" s="58"/>
      <c r="O192" s="58"/>
      <c r="P192" s="59">
        <f>P181/P180</f>
        <v>0.14985571738490405</v>
      </c>
      <c r="Q192" s="59"/>
      <c r="R192" s="59"/>
    </row>
    <row r="211" spans="1:26" ht="20.100000000000001" customHeight="1" x14ac:dyDescent="0.25">
      <c r="A211" s="73" t="s">
        <v>25</v>
      </c>
      <c r="B211" s="73"/>
      <c r="C211" s="73"/>
      <c r="D211" s="73"/>
      <c r="E211" s="73"/>
      <c r="F211" s="73"/>
      <c r="G211" s="73"/>
      <c r="H211" s="73"/>
      <c r="I211" s="73"/>
      <c r="J211" s="73"/>
      <c r="K211" s="73"/>
      <c r="L211" s="73"/>
      <c r="M211" s="73"/>
      <c r="N211" s="73"/>
      <c r="O211" s="73"/>
      <c r="P211" s="73"/>
      <c r="Q211" s="73"/>
      <c r="R211" s="73"/>
    </row>
    <row r="213" spans="1:26" ht="20.100000000000001" customHeight="1" x14ac:dyDescent="0.25">
      <c r="A213" s="33" t="s">
        <v>3</v>
      </c>
      <c r="B213" s="67" t="s">
        <v>8</v>
      </c>
      <c r="C213" s="67"/>
      <c r="D213" s="67"/>
      <c r="E213" s="67"/>
      <c r="F213" s="67"/>
      <c r="L213" s="60" t="s">
        <v>73</v>
      </c>
      <c r="M213" s="60"/>
      <c r="N213" s="60"/>
      <c r="O213" s="60"/>
      <c r="P213" s="60"/>
      <c r="Q213" s="109">
        <v>3</v>
      </c>
      <c r="R213" s="109"/>
      <c r="S213" s="70" t="s">
        <v>82</v>
      </c>
      <c r="T213" s="70"/>
      <c r="U213" s="70"/>
      <c r="W213" s="49" t="s">
        <v>15</v>
      </c>
      <c r="X213" s="49" t="s">
        <v>16</v>
      </c>
      <c r="Y213" s="49" t="s">
        <v>12</v>
      </c>
      <c r="Z213" s="50" t="e">
        <f>VLOOKUP(P226,B214:G216,6,0)</f>
        <v>#N/A</v>
      </c>
    </row>
    <row r="214" spans="1:26" ht="20.100000000000001" customHeight="1" x14ac:dyDescent="0.25">
      <c r="A214" s="41">
        <v>1</v>
      </c>
      <c r="B214" s="68">
        <f>O42</f>
        <v>82771.305947271612</v>
      </c>
      <c r="C214" s="68"/>
      <c r="D214" s="68"/>
      <c r="E214" s="68"/>
      <c r="F214" s="68"/>
      <c r="G214" s="49">
        <f>A214</f>
        <v>1</v>
      </c>
      <c r="L214" s="60" t="s">
        <v>26</v>
      </c>
      <c r="M214" s="60"/>
      <c r="N214" s="60"/>
      <c r="O214" s="60"/>
      <c r="P214" s="60"/>
      <c r="Q214" s="91" cm="1">
        <f t="array" ref="Q214">_xlfn.IFS(Q213&lt;=5,0.1,AND(Q213&gt;=6,Q213&lt;=10),0.05,AND(Q213&gt;=11,Q213&lt;=50),0.01,Q213&gt;50,0.001)</f>
        <v>0.1</v>
      </c>
      <c r="R214" s="91"/>
      <c r="W214" s="53">
        <f>$P$222</f>
        <v>70978.686217763563</v>
      </c>
      <c r="X214" s="53">
        <f>$P$221</f>
        <v>108559.37909063835</v>
      </c>
      <c r="Y214" s="53">
        <f>$P$218</f>
        <v>89769.032654200957</v>
      </c>
    </row>
    <row r="215" spans="1:26" ht="20.100000000000001" customHeight="1" x14ac:dyDescent="0.25">
      <c r="A215" s="41">
        <v>2</v>
      </c>
      <c r="B215" s="68">
        <f>O43</f>
        <v>105277.93374508705</v>
      </c>
      <c r="C215" s="68"/>
      <c r="D215" s="68"/>
      <c r="E215" s="68"/>
      <c r="F215" s="68"/>
      <c r="G215" s="49">
        <f t="shared" ref="G215:G216" si="15">A215</f>
        <v>2</v>
      </c>
      <c r="L215" s="60" t="s">
        <v>27</v>
      </c>
      <c r="M215" s="60"/>
      <c r="N215" s="60"/>
      <c r="O215" s="60"/>
      <c r="P215" s="60"/>
      <c r="Q215" s="84">
        <f>Q213-2</f>
        <v>1</v>
      </c>
      <c r="R215" s="84"/>
      <c r="W215" s="53">
        <f>$P$222</f>
        <v>70978.686217763563</v>
      </c>
      <c r="X215" s="53">
        <f>$P$221</f>
        <v>108559.37909063835</v>
      </c>
      <c r="Y215" s="53">
        <f>$P$218</f>
        <v>89769.032654200957</v>
      </c>
      <c r="Z215" s="50">
        <f>_xlfn.T.INV.2T(Q214,Q215)</f>
        <v>6.3137515146750438</v>
      </c>
    </row>
    <row r="216" spans="1:26" ht="20.100000000000001" customHeight="1" x14ac:dyDescent="0.25">
      <c r="A216" s="41">
        <v>3</v>
      </c>
      <c r="B216" s="68">
        <f>O44</f>
        <v>81257.858270244236</v>
      </c>
      <c r="C216" s="68"/>
      <c r="D216" s="68"/>
      <c r="E216" s="68"/>
      <c r="F216" s="68"/>
      <c r="G216" s="49">
        <f t="shared" si="15"/>
        <v>3</v>
      </c>
      <c r="L216" s="60" t="s">
        <v>24</v>
      </c>
      <c r="M216" s="60"/>
      <c r="N216" s="60"/>
      <c r="O216" s="60"/>
      <c r="P216" s="60"/>
      <c r="Q216" s="85">
        <f>Z216</f>
        <v>1.3968022466674204</v>
      </c>
      <c r="R216" s="85"/>
      <c r="W216" s="53">
        <f>$P$222</f>
        <v>70978.686217763563</v>
      </c>
      <c r="X216" s="53">
        <f>$P$221</f>
        <v>108559.37909063835</v>
      </c>
      <c r="Y216" s="53">
        <f>$P$218</f>
        <v>89769.032654200957</v>
      </c>
      <c r="Z216" s="50">
        <f>((((Z215^2)*(Q213))-Z215^2)/(Q213-2+Z215^2))^(1/2)</f>
        <v>1.3968022466674204</v>
      </c>
    </row>
    <row r="218" spans="1:26" ht="20.100000000000001" customHeight="1" x14ac:dyDescent="0.25">
      <c r="L218" s="60" t="s">
        <v>12</v>
      </c>
      <c r="M218" s="60"/>
      <c r="N218" s="60"/>
      <c r="O218" s="60"/>
      <c r="P218" s="62">
        <f>AVERAGE(B214:B216)</f>
        <v>89769.032654200957</v>
      </c>
      <c r="Q218" s="62"/>
      <c r="R218" s="62"/>
    </row>
    <row r="219" spans="1:26" ht="20.100000000000001" customHeight="1" x14ac:dyDescent="0.25">
      <c r="L219" s="60" t="s">
        <v>13</v>
      </c>
      <c r="M219" s="60"/>
      <c r="N219" s="60"/>
      <c r="O219" s="60"/>
      <c r="P219" s="62">
        <f>STDEVA(B214:F216)</f>
        <v>13452.402787344161</v>
      </c>
      <c r="Q219" s="62"/>
      <c r="R219" s="62"/>
    </row>
    <row r="221" spans="1:26" ht="20.100000000000001" customHeight="1" x14ac:dyDescent="0.25">
      <c r="L221" s="60" t="s">
        <v>16</v>
      </c>
      <c r="M221" s="60"/>
      <c r="N221" s="60"/>
      <c r="O221" s="60"/>
      <c r="P221" s="62">
        <f>P218+(Q216*P219)</f>
        <v>108559.37909063835</v>
      </c>
      <c r="Q221" s="62"/>
      <c r="R221" s="62"/>
    </row>
    <row r="222" spans="1:26" ht="20.100000000000001" customHeight="1" x14ac:dyDescent="0.25">
      <c r="L222" s="60" t="s">
        <v>15</v>
      </c>
      <c r="M222" s="60"/>
      <c r="N222" s="60"/>
      <c r="O222" s="60"/>
      <c r="P222" s="62">
        <f>P218-(Q216*P219)</f>
        <v>70978.686217763563</v>
      </c>
      <c r="Q222" s="62"/>
      <c r="R222" s="62"/>
    </row>
    <row r="223" spans="1:26" ht="20.100000000000001" customHeight="1" x14ac:dyDescent="0.25">
      <c r="L223" s="60" t="s">
        <v>18</v>
      </c>
      <c r="M223" s="60"/>
      <c r="N223" s="60"/>
      <c r="O223" s="60"/>
      <c r="P223" s="62">
        <f>MAX(B214:B216)</f>
        <v>105277.93374508705</v>
      </c>
      <c r="Q223" s="62"/>
      <c r="R223" s="62"/>
    </row>
    <row r="224" spans="1:26" ht="20.100000000000001" customHeight="1" x14ac:dyDescent="0.25">
      <c r="L224" s="60" t="s">
        <v>17</v>
      </c>
      <c r="M224" s="60"/>
      <c r="N224" s="60"/>
      <c r="O224" s="60"/>
      <c r="P224" s="62">
        <f>MIN(B214:B216)</f>
        <v>81257.858270244236</v>
      </c>
      <c r="Q224" s="62"/>
      <c r="R224" s="62"/>
    </row>
    <row r="226" spans="12:25" ht="20.100000000000001" customHeight="1" x14ac:dyDescent="0.25">
      <c r="L226" s="60" t="s">
        <v>22</v>
      </c>
      <c r="M226" s="60"/>
      <c r="N226" s="60" t="str">
        <f>IF(P226="Nada a excluir","",#REF!)</f>
        <v/>
      </c>
      <c r="O226" s="60"/>
      <c r="P226" s="62" t="str" cm="1">
        <f t="array" ref="P226">_xlfn.IFS(AND(OR(P223&gt;P221,P224&lt;P222),(P223-P218)&gt;(P218-P224)),P223,AND(OR(P224&lt;P222,P223&gt;P221),(P218-P224)&gt;(P223-P218)),P224,AND(P223&lt;=P221,P224&gt;=P222),"Nada a excluir")</f>
        <v>Nada a excluir</v>
      </c>
      <c r="Q226" s="62"/>
      <c r="R226" s="62"/>
    </row>
    <row r="227" spans="12:25" ht="20.100000000000001" customHeight="1" x14ac:dyDescent="0.25">
      <c r="L227" s="58" t="s">
        <v>21</v>
      </c>
      <c r="M227" s="58"/>
      <c r="N227" s="58"/>
      <c r="O227" s="58"/>
      <c r="P227" s="86" t="str">
        <f>IF(P226="Nada a excluir","Encerrar","Continuar")</f>
        <v>Encerrar</v>
      </c>
      <c r="Q227" s="86"/>
      <c r="R227" s="86"/>
    </row>
    <row r="229" spans="12:25" ht="20.100000000000001" customHeight="1" x14ac:dyDescent="0.25">
      <c r="L229" s="60" t="s">
        <v>19</v>
      </c>
      <c r="M229" s="60"/>
      <c r="N229" s="60"/>
      <c r="O229" s="60"/>
      <c r="P229" s="77">
        <f>P219</f>
        <v>13452.402787344161</v>
      </c>
      <c r="Q229" s="78"/>
      <c r="R229" s="78"/>
    </row>
    <row r="230" spans="12:25" ht="20.100000000000001" customHeight="1" x14ac:dyDescent="0.25">
      <c r="L230" s="58" t="s">
        <v>11</v>
      </c>
      <c r="M230" s="58"/>
      <c r="N230" s="58"/>
      <c r="O230" s="58"/>
      <c r="P230" s="59">
        <f>P219/P218</f>
        <v>0.14985571738490405</v>
      </c>
      <c r="Q230" s="59"/>
      <c r="R230" s="59"/>
    </row>
    <row r="233" spans="12:25" ht="20.100000000000001" customHeight="1" x14ac:dyDescent="0.25">
      <c r="W233" s="53"/>
      <c r="X233" s="53"/>
      <c r="Y233" s="53"/>
    </row>
    <row r="234" spans="12:25" ht="20.100000000000001" customHeight="1" x14ac:dyDescent="0.25">
      <c r="W234" s="53"/>
      <c r="X234" s="53"/>
      <c r="Y234" s="53"/>
    </row>
    <row r="235" spans="12:25" ht="20.100000000000001" customHeight="1" x14ac:dyDescent="0.25">
      <c r="W235" s="53"/>
      <c r="X235" s="53"/>
      <c r="Y235" s="53"/>
    </row>
    <row r="236" spans="12:25" ht="20.100000000000001" customHeight="1" x14ac:dyDescent="0.25">
      <c r="W236" s="53"/>
      <c r="X236" s="53"/>
      <c r="Y236" s="53"/>
    </row>
    <row r="237" spans="12:25" ht="20.100000000000001" customHeight="1" x14ac:dyDescent="0.25">
      <c r="W237" s="53"/>
      <c r="X237" s="53"/>
      <c r="Y237" s="53"/>
    </row>
    <row r="238" spans="12:25" ht="20.100000000000001" customHeight="1" x14ac:dyDescent="0.25">
      <c r="W238" s="53"/>
      <c r="X238" s="53"/>
      <c r="Y238" s="53"/>
    </row>
    <row r="239" spans="12:25" ht="20.100000000000001" customHeight="1" x14ac:dyDescent="0.25">
      <c r="W239" s="53"/>
      <c r="X239" s="53"/>
      <c r="Y239" s="53"/>
    </row>
    <row r="240" spans="12:25" ht="20.100000000000001" customHeight="1" x14ac:dyDescent="0.25">
      <c r="W240" s="53"/>
      <c r="X240" s="53"/>
      <c r="Y240" s="53"/>
    </row>
    <row r="241" spans="1:27" ht="20.100000000000001" customHeight="1" x14ac:dyDescent="0.25">
      <c r="W241" s="53"/>
      <c r="X241" s="53"/>
      <c r="Y241" s="53"/>
    </row>
    <row r="242" spans="1:27" ht="20.100000000000001" customHeight="1" x14ac:dyDescent="0.25">
      <c r="W242" s="53"/>
      <c r="X242" s="53"/>
      <c r="Y242" s="53"/>
    </row>
    <row r="243" spans="1:27" ht="20.100000000000001" customHeight="1" x14ac:dyDescent="0.25">
      <c r="W243" s="53"/>
      <c r="X243" s="53"/>
      <c r="Y243" s="53"/>
    </row>
    <row r="244" spans="1:27" ht="20.100000000000001" customHeight="1" x14ac:dyDescent="0.25">
      <c r="W244" s="53"/>
      <c r="X244" s="53"/>
      <c r="Y244" s="53"/>
    </row>
    <row r="245" spans="1:27" ht="20.100000000000001" customHeight="1" x14ac:dyDescent="0.25">
      <c r="W245" s="53"/>
      <c r="X245" s="53"/>
      <c r="Y245" s="53"/>
    </row>
    <row r="246" spans="1:27" ht="20.100000000000001" customHeight="1" x14ac:dyDescent="0.25">
      <c r="W246" s="53"/>
      <c r="X246" s="53"/>
      <c r="Y246" s="53"/>
    </row>
    <row r="247" spans="1:27" ht="20.100000000000001" customHeight="1" x14ac:dyDescent="0.25">
      <c r="W247" s="53"/>
      <c r="X247" s="53"/>
      <c r="Y247" s="53"/>
    </row>
    <row r="248" spans="1:27" ht="20.100000000000001" customHeight="1" x14ac:dyDescent="0.25">
      <c r="W248" s="53"/>
      <c r="X248" s="53"/>
      <c r="Y248" s="53"/>
    </row>
    <row r="249" spans="1:27" ht="20.100000000000001" customHeight="1" x14ac:dyDescent="0.25">
      <c r="A249" s="70" t="s">
        <v>28</v>
      </c>
      <c r="B249" s="70"/>
      <c r="C249" s="70"/>
      <c r="D249" s="70"/>
      <c r="E249" s="70"/>
      <c r="F249" s="70"/>
      <c r="G249" s="70" t="s">
        <v>12</v>
      </c>
      <c r="H249" s="70"/>
      <c r="I249" s="70"/>
      <c r="J249" s="70"/>
      <c r="K249" s="70" t="s">
        <v>13</v>
      </c>
      <c r="L249" s="70"/>
      <c r="M249" s="70"/>
      <c r="N249" s="70"/>
      <c r="O249" s="70" t="s">
        <v>11</v>
      </c>
      <c r="P249" s="70"/>
      <c r="Q249" s="70"/>
      <c r="R249" s="70"/>
    </row>
    <row r="250" spans="1:27" ht="20.100000000000001" customHeight="1" x14ac:dyDescent="0.25">
      <c r="A250" s="61" t="s">
        <v>29</v>
      </c>
      <c r="B250" s="61"/>
      <c r="C250" s="61"/>
      <c r="D250" s="61"/>
      <c r="E250" s="61"/>
      <c r="F250" s="61"/>
      <c r="G250" s="62">
        <f>P146</f>
        <v>89769.032654200957</v>
      </c>
      <c r="H250" s="62"/>
      <c r="I250" s="62"/>
      <c r="J250" s="62"/>
      <c r="K250" s="62">
        <f>P155</f>
        <v>13452.402787344161</v>
      </c>
      <c r="L250" s="62"/>
      <c r="M250" s="62"/>
      <c r="N250" s="62"/>
      <c r="O250" s="103">
        <f>P156</f>
        <v>0.14985571738490405</v>
      </c>
      <c r="P250" s="103"/>
      <c r="Q250" s="103"/>
      <c r="R250" s="103"/>
      <c r="X250" s="55">
        <f>O250</f>
        <v>0.14985571738490405</v>
      </c>
      <c r="Y250" s="49" t="str">
        <f>A250</f>
        <v>Intervalo em torno da média</v>
      </c>
      <c r="Z250" s="50">
        <f>G250</f>
        <v>89769.032654200957</v>
      </c>
      <c r="AA250" s="50">
        <f>K250</f>
        <v>13452.402787344161</v>
      </c>
    </row>
    <row r="251" spans="1:27" ht="20.100000000000001" customHeight="1" x14ac:dyDescent="0.25">
      <c r="A251" s="58" t="s">
        <v>30</v>
      </c>
      <c r="B251" s="58"/>
      <c r="C251" s="58"/>
      <c r="D251" s="58"/>
      <c r="E251" s="58"/>
      <c r="F251" s="58"/>
      <c r="G251" s="68">
        <f>P180</f>
        <v>89769.032654200957</v>
      </c>
      <c r="H251" s="68"/>
      <c r="I251" s="68"/>
      <c r="J251" s="68"/>
      <c r="K251" s="68">
        <f>P181</f>
        <v>13452.402787344161</v>
      </c>
      <c r="L251" s="68"/>
      <c r="M251" s="68"/>
      <c r="N251" s="68"/>
      <c r="O251" s="108">
        <f>P192</f>
        <v>0.14985571738490405</v>
      </c>
      <c r="P251" s="108"/>
      <c r="Q251" s="108"/>
      <c r="R251" s="108"/>
      <c r="X251" s="55">
        <f>O251</f>
        <v>0.14985571738490405</v>
      </c>
      <c r="Y251" s="49" t="str">
        <f>A251</f>
        <v>Critério de Chauvenet</v>
      </c>
      <c r="Z251" s="50">
        <f>G251</f>
        <v>89769.032654200957</v>
      </c>
      <c r="AA251" s="50">
        <f>K251</f>
        <v>13452.402787344161</v>
      </c>
    </row>
    <row r="252" spans="1:27" ht="20.100000000000001" customHeight="1" x14ac:dyDescent="0.25">
      <c r="A252" s="58" t="s">
        <v>31</v>
      </c>
      <c r="B252" s="58"/>
      <c r="C252" s="58"/>
      <c r="D252" s="58"/>
      <c r="E252" s="58"/>
      <c r="F252" s="58"/>
      <c r="G252" s="68">
        <f>P218</f>
        <v>89769.032654200957</v>
      </c>
      <c r="H252" s="68"/>
      <c r="I252" s="68"/>
      <c r="J252" s="68"/>
      <c r="K252" s="68">
        <f>P229</f>
        <v>13452.402787344161</v>
      </c>
      <c r="L252" s="68"/>
      <c r="M252" s="68"/>
      <c r="N252" s="68"/>
      <c r="O252" s="108">
        <f>P230</f>
        <v>0.14985571738490405</v>
      </c>
      <c r="P252" s="108"/>
      <c r="Q252" s="108"/>
      <c r="R252" s="108"/>
      <c r="X252" s="55">
        <f>O252</f>
        <v>0.14985571738490405</v>
      </c>
      <c r="Y252" s="49" t="str">
        <f>A252</f>
        <v>Critério de Arley</v>
      </c>
      <c r="Z252" s="50">
        <f>G252</f>
        <v>89769.032654200957</v>
      </c>
      <c r="AA252" s="50">
        <f>K252</f>
        <v>13452.402787344161</v>
      </c>
    </row>
    <row r="254" spans="1:27" ht="20.100000000000001" customHeight="1" x14ac:dyDescent="0.25">
      <c r="A254" s="60" t="s">
        <v>32</v>
      </c>
      <c r="B254" s="60"/>
      <c r="C254" s="60"/>
      <c r="D254" s="60"/>
      <c r="E254" s="60"/>
      <c r="F254" s="60"/>
      <c r="G254" s="88">
        <f>MIN(O250:R252)</f>
        <v>0.14985571738490405</v>
      </c>
      <c r="H254" s="88"/>
      <c r="I254" s="88"/>
      <c r="J254" s="88"/>
      <c r="K254" s="88"/>
      <c r="L254" s="88"/>
    </row>
    <row r="255" spans="1:27" ht="20.100000000000001" customHeight="1" x14ac:dyDescent="0.25">
      <c r="A255" s="58" t="s">
        <v>33</v>
      </c>
      <c r="B255" s="58"/>
      <c r="C255" s="58"/>
      <c r="D255" s="58"/>
      <c r="E255" s="58"/>
      <c r="F255" s="58"/>
      <c r="G255" s="86" t="str">
        <f>VLOOKUP(G254,X250:Z252,2,0)</f>
        <v>Intervalo em torno da média</v>
      </c>
      <c r="H255" s="86"/>
      <c r="I255" s="86"/>
      <c r="J255" s="86"/>
      <c r="K255" s="86"/>
      <c r="L255" s="86"/>
    </row>
    <row r="256" spans="1:27" ht="20.100000000000001" customHeight="1" x14ac:dyDescent="0.25">
      <c r="A256" s="58" t="s">
        <v>34</v>
      </c>
      <c r="B256" s="58"/>
      <c r="C256" s="58"/>
      <c r="D256" s="58"/>
      <c r="E256" s="58"/>
      <c r="F256" s="58"/>
      <c r="G256" s="68">
        <f>VLOOKUP(G254,X250:Z252,3,0)</f>
        <v>89769.032654200957</v>
      </c>
      <c r="H256" s="68"/>
      <c r="I256" s="68"/>
      <c r="J256" s="68"/>
      <c r="K256" s="68"/>
      <c r="L256" s="68"/>
    </row>
    <row r="257" spans="1:21" ht="20.100000000000001" customHeight="1" x14ac:dyDescent="0.25">
      <c r="A257" s="58" t="s">
        <v>36</v>
      </c>
      <c r="B257" s="58"/>
      <c r="C257" s="58"/>
      <c r="D257" s="58"/>
      <c r="E257" s="58"/>
      <c r="F257" s="58"/>
      <c r="G257" s="68">
        <f>VLOOKUP(G254,X250:AA252,4,0)</f>
        <v>13452.402787344161</v>
      </c>
      <c r="H257" s="68"/>
      <c r="I257" s="68"/>
      <c r="J257" s="68"/>
      <c r="K257" s="68"/>
      <c r="L257" s="68"/>
    </row>
    <row r="260" spans="1:21" ht="20.100000000000001" customHeight="1" x14ac:dyDescent="0.25">
      <c r="A260" s="101" t="s">
        <v>105</v>
      </c>
      <c r="B260" s="101"/>
      <c r="C260" s="101"/>
      <c r="D260" s="101"/>
      <c r="E260" s="101"/>
      <c r="F260" s="101"/>
      <c r="G260" s="101"/>
      <c r="H260" s="101"/>
      <c r="I260" s="101"/>
      <c r="J260" s="101"/>
      <c r="K260" s="101"/>
      <c r="L260" s="101"/>
      <c r="M260" s="101"/>
      <c r="N260" s="101"/>
      <c r="O260" s="101"/>
      <c r="P260" s="101"/>
      <c r="Q260" s="101"/>
      <c r="R260" s="101"/>
    </row>
    <row r="262" spans="1:21" ht="39.950000000000003" customHeight="1" x14ac:dyDescent="0.25">
      <c r="A262" s="76" t="s">
        <v>104</v>
      </c>
      <c r="B262" s="76"/>
      <c r="C262" s="76"/>
      <c r="D262" s="76"/>
      <c r="E262" s="76"/>
      <c r="F262" s="76"/>
      <c r="G262" s="76"/>
      <c r="H262" s="76"/>
      <c r="I262" s="76"/>
      <c r="J262" s="76"/>
      <c r="K262" s="76"/>
      <c r="L262" s="76"/>
      <c r="M262" s="76"/>
      <c r="N262" s="76"/>
      <c r="O262" s="76"/>
      <c r="P262" s="76"/>
      <c r="Q262" s="76"/>
      <c r="R262" s="76"/>
    </row>
    <row r="264" spans="1:21" ht="20.100000000000001" customHeight="1" x14ac:dyDescent="0.25">
      <c r="A264" s="60" t="s">
        <v>12</v>
      </c>
      <c r="B264" s="60"/>
      <c r="C264" s="60"/>
      <c r="D264" s="60"/>
      <c r="E264" s="77">
        <f>G256</f>
        <v>89769.032654200957</v>
      </c>
      <c r="F264" s="78"/>
      <c r="G264" s="78"/>
      <c r="H264" s="78"/>
    </row>
    <row r="265" spans="1:21" ht="20.100000000000001" customHeight="1" x14ac:dyDescent="0.25">
      <c r="A265" s="58" t="s">
        <v>13</v>
      </c>
      <c r="B265" s="58"/>
      <c r="C265" s="58"/>
      <c r="D265" s="58"/>
      <c r="E265" s="110">
        <f>G257</f>
        <v>13452.402787344161</v>
      </c>
      <c r="F265" s="86"/>
      <c r="G265" s="86"/>
      <c r="H265" s="86"/>
    </row>
    <row r="266" spans="1:21" ht="20.100000000000001" customHeight="1" x14ac:dyDescent="0.25">
      <c r="A266" s="58" t="s">
        <v>73</v>
      </c>
      <c r="B266" s="58"/>
      <c r="C266" s="58"/>
      <c r="D266" s="58"/>
      <c r="E266" s="86">
        <v>3</v>
      </c>
      <c r="F266" s="86"/>
      <c r="G266" s="86"/>
      <c r="H266" s="86"/>
      <c r="S266" s="70" t="s">
        <v>82</v>
      </c>
      <c r="T266" s="70"/>
      <c r="U266" s="70"/>
    </row>
    <row r="267" spans="1:21" ht="20.100000000000001" customHeight="1" x14ac:dyDescent="0.25">
      <c r="A267" s="58" t="s">
        <v>35</v>
      </c>
      <c r="B267" s="58"/>
      <c r="C267" s="58"/>
      <c r="D267" s="58"/>
      <c r="E267" s="104">
        <v>0.8</v>
      </c>
      <c r="F267" s="104"/>
      <c r="G267" s="104"/>
      <c r="H267" s="104"/>
    </row>
    <row r="268" spans="1:21" ht="20.100000000000001" customHeight="1" x14ac:dyDescent="0.25">
      <c r="A268" s="58" t="s">
        <v>236</v>
      </c>
      <c r="B268" s="58"/>
      <c r="C268" s="58"/>
      <c r="D268" s="58"/>
      <c r="E268" s="111">
        <f>_xlfn.T.INV.2T(1-E267,E266-1)</f>
        <v>1.8856180831641269</v>
      </c>
      <c r="F268" s="111"/>
      <c r="G268" s="111"/>
      <c r="H268" s="111"/>
    </row>
    <row r="269" spans="1:21" ht="20.100000000000001" customHeight="1" x14ac:dyDescent="0.25">
      <c r="A269" s="61"/>
      <c r="B269" s="61"/>
      <c r="C269" s="61"/>
      <c r="D269" s="61"/>
      <c r="E269" s="102"/>
      <c r="F269" s="102"/>
      <c r="G269" s="102"/>
      <c r="H269" s="102"/>
    </row>
    <row r="270" spans="1:21" ht="20.100000000000001" customHeight="1" x14ac:dyDescent="0.25">
      <c r="A270" s="61"/>
      <c r="B270" s="61"/>
      <c r="C270" s="61"/>
      <c r="D270" s="61"/>
      <c r="E270" s="102"/>
      <c r="F270" s="102"/>
      <c r="G270" s="102"/>
      <c r="H270" s="102"/>
    </row>
    <row r="271" spans="1:21" ht="20.100000000000001" customHeight="1" x14ac:dyDescent="0.25">
      <c r="A271" s="73" t="s">
        <v>106</v>
      </c>
      <c r="B271" s="73"/>
      <c r="C271" s="73"/>
      <c r="D271" s="73"/>
      <c r="E271" s="73"/>
      <c r="F271" s="73"/>
      <c r="G271" s="73"/>
      <c r="H271" s="73"/>
      <c r="I271" s="73"/>
      <c r="J271" s="73"/>
      <c r="K271" s="73"/>
      <c r="L271" s="73"/>
      <c r="M271" s="73"/>
      <c r="N271" s="73"/>
      <c r="O271" s="73"/>
      <c r="P271" s="73"/>
      <c r="Q271" s="73"/>
      <c r="R271" s="73"/>
    </row>
    <row r="273" spans="1:58" ht="20.100000000000001" customHeight="1" x14ac:dyDescent="0.25">
      <c r="A273" s="60" t="s">
        <v>15</v>
      </c>
      <c r="B273" s="60"/>
      <c r="C273" s="60"/>
      <c r="D273" s="60"/>
      <c r="E273" s="77">
        <f>E264-(_xlfn.CONFIDENCE.T(1-E267,E265,E266))</f>
        <v>75123.911479362127</v>
      </c>
      <c r="F273" s="78"/>
      <c r="G273" s="78"/>
      <c r="H273" s="78"/>
      <c r="K273" s="60" t="s">
        <v>37</v>
      </c>
      <c r="L273" s="60"/>
      <c r="M273" s="60"/>
      <c r="N273" s="60"/>
      <c r="O273" s="77">
        <f>E274-E273</f>
        <v>29290.242349677661</v>
      </c>
      <c r="P273" s="78"/>
      <c r="Q273" s="78"/>
      <c r="R273" s="78"/>
    </row>
    <row r="274" spans="1:58" ht="20.100000000000001" customHeight="1" x14ac:dyDescent="0.25">
      <c r="A274" s="60" t="s">
        <v>16</v>
      </c>
      <c r="B274" s="60"/>
      <c r="C274" s="60"/>
      <c r="D274" s="60"/>
      <c r="E274" s="77">
        <f>E264+(_xlfn.CONFIDENCE.T(1-E267,E265,E266))</f>
        <v>104414.15382903979</v>
      </c>
      <c r="F274" s="78"/>
      <c r="G274" s="78"/>
      <c r="H274" s="78"/>
      <c r="K274" s="60" t="s">
        <v>12</v>
      </c>
      <c r="L274" s="60"/>
      <c r="M274" s="60"/>
      <c r="N274" s="60"/>
      <c r="O274" s="77">
        <f>E264</f>
        <v>89769.032654200957</v>
      </c>
      <c r="P274" s="78"/>
      <c r="Q274" s="78"/>
      <c r="R274" s="78"/>
    </row>
    <row r="275" spans="1:58" ht="20.100000000000001" customHeight="1" x14ac:dyDescent="0.25">
      <c r="K275" s="60" t="s">
        <v>38</v>
      </c>
      <c r="L275" s="60"/>
      <c r="M275" s="60"/>
      <c r="N275" s="60"/>
      <c r="O275" s="107">
        <f>O273/O274</f>
        <v>0.32628448233932211</v>
      </c>
      <c r="P275" s="107"/>
      <c r="Q275" s="107"/>
      <c r="R275" s="107"/>
    </row>
    <row r="277" spans="1:58" ht="20.100000000000001" customHeight="1" x14ac:dyDescent="0.25">
      <c r="A277" s="79" t="s">
        <v>237</v>
      </c>
      <c r="B277" s="79"/>
      <c r="C277" s="79"/>
      <c r="D277" s="79"/>
      <c r="E277" s="79"/>
      <c r="F277" s="79"/>
      <c r="G277" s="79"/>
      <c r="H277" s="79"/>
      <c r="I277" s="79"/>
      <c r="J277" s="79"/>
      <c r="K277" s="79"/>
      <c r="L277" s="79"/>
      <c r="M277" s="79"/>
      <c r="N277" s="79"/>
      <c r="O277" s="79"/>
      <c r="P277" s="79"/>
      <c r="Q277" s="79"/>
      <c r="R277" s="79"/>
    </row>
    <row r="278" spans="1:58" ht="20.100000000000001" customHeight="1" x14ac:dyDescent="0.25">
      <c r="A278" s="79"/>
      <c r="B278" s="79"/>
      <c r="C278" s="79"/>
      <c r="D278" s="79"/>
      <c r="E278" s="79"/>
      <c r="F278" s="79"/>
      <c r="G278" s="79"/>
      <c r="H278" s="79"/>
      <c r="I278" s="79"/>
      <c r="J278" s="79"/>
      <c r="K278" s="79"/>
      <c r="L278" s="79"/>
      <c r="M278" s="79"/>
      <c r="N278" s="79"/>
      <c r="O278" s="79"/>
      <c r="P278" s="79"/>
      <c r="Q278" s="79"/>
      <c r="R278" s="79"/>
    </row>
    <row r="279" spans="1:58" ht="20.100000000000001" customHeight="1" x14ac:dyDescent="0.25">
      <c r="A279" s="99" t="s">
        <v>56</v>
      </c>
      <c r="B279" s="99"/>
      <c r="C279" s="99"/>
      <c r="D279" s="99"/>
      <c r="E279" s="99"/>
      <c r="F279" s="99"/>
      <c r="G279" s="99"/>
      <c r="H279" s="99"/>
      <c r="I279" s="99"/>
      <c r="J279" s="99"/>
      <c r="K279" s="99"/>
      <c r="L279" s="99"/>
      <c r="M279" s="99"/>
      <c r="N279" s="99"/>
      <c r="O279" s="99"/>
      <c r="P279" s="99"/>
      <c r="Q279" s="99"/>
      <c r="R279" s="99"/>
      <c r="W279" s="49" t="s">
        <v>67</v>
      </c>
      <c r="Z279" s="49"/>
      <c r="AA279" s="49"/>
      <c r="AB279" s="49"/>
      <c r="AC279" s="49"/>
      <c r="AD279" s="49"/>
      <c r="AE279" s="49"/>
      <c r="AF279" s="49"/>
      <c r="AG279" s="49"/>
      <c r="AH279" s="49"/>
      <c r="AI279" s="49"/>
      <c r="AJ279" s="49"/>
      <c r="AK279" s="49"/>
      <c r="AL279" s="49"/>
      <c r="AM279" s="49"/>
      <c r="AN279" s="49"/>
      <c r="AO279" s="49"/>
      <c r="AP279" s="49"/>
      <c r="AQ279" s="49"/>
      <c r="AR279" s="49"/>
      <c r="AS279" s="49"/>
      <c r="AT279" s="49"/>
      <c r="AU279" s="49"/>
      <c r="AV279" s="49"/>
      <c r="AW279" s="49"/>
      <c r="AX279" s="49"/>
      <c r="AY279" s="49"/>
      <c r="AZ279" s="49"/>
      <c r="BA279" s="49"/>
      <c r="BB279" s="49"/>
      <c r="BC279" s="49"/>
      <c r="BD279" s="49"/>
      <c r="BE279" s="49"/>
      <c r="BF279" s="49"/>
    </row>
    <row r="280" spans="1:58" ht="20.100000000000001" customHeight="1" x14ac:dyDescent="0.25">
      <c r="A280" s="99"/>
      <c r="B280" s="99"/>
      <c r="C280" s="99"/>
      <c r="D280" s="99"/>
      <c r="E280" s="99"/>
      <c r="F280" s="99"/>
      <c r="G280" s="99"/>
      <c r="H280" s="99"/>
      <c r="I280" s="99"/>
      <c r="J280" s="99"/>
      <c r="K280" s="99"/>
      <c r="L280" s="99"/>
      <c r="M280" s="99"/>
      <c r="N280" s="99"/>
      <c r="O280" s="99"/>
      <c r="P280" s="99"/>
      <c r="Q280" s="99"/>
      <c r="R280" s="99"/>
      <c r="W280" s="49" t="s">
        <v>68</v>
      </c>
      <c r="Z280" s="49"/>
      <c r="AA280" s="49"/>
      <c r="AB280" s="49"/>
      <c r="AC280" s="49"/>
      <c r="AD280" s="49"/>
      <c r="AE280" s="49"/>
      <c r="AF280" s="49"/>
      <c r="AG280" s="49"/>
      <c r="AH280" s="49"/>
      <c r="AI280" s="49"/>
      <c r="AJ280" s="49"/>
      <c r="AK280" s="49"/>
      <c r="AL280" s="49"/>
      <c r="AM280" s="49"/>
      <c r="AN280" s="49"/>
      <c r="AO280" s="49"/>
      <c r="AP280" s="49"/>
      <c r="AQ280" s="49"/>
      <c r="AR280" s="49"/>
      <c r="AS280" s="49"/>
      <c r="AT280" s="49"/>
      <c r="AU280" s="49"/>
      <c r="AV280" s="49"/>
      <c r="AW280" s="49"/>
      <c r="AX280" s="49"/>
      <c r="AY280" s="49"/>
      <c r="AZ280" s="49"/>
      <c r="BA280" s="49"/>
      <c r="BB280" s="49"/>
      <c r="BC280" s="49"/>
      <c r="BD280" s="49"/>
      <c r="BE280" s="49"/>
      <c r="BF280" s="49"/>
    </row>
    <row r="281" spans="1:58" ht="20.100000000000001" customHeight="1" x14ac:dyDescent="0.25">
      <c r="A281" s="98" t="s">
        <v>53</v>
      </c>
      <c r="B281" s="98"/>
      <c r="C281" s="98"/>
      <c r="D281" s="98"/>
      <c r="E281" s="98"/>
      <c r="F281" s="98"/>
      <c r="G281" s="98" t="s">
        <v>54</v>
      </c>
      <c r="H281" s="98"/>
      <c r="I281" s="98"/>
      <c r="J281" s="98"/>
      <c r="K281" s="98"/>
      <c r="L281" s="98"/>
      <c r="M281" s="98"/>
      <c r="N281" s="98"/>
      <c r="O281" s="98"/>
      <c r="P281" s="98"/>
      <c r="Q281" s="98"/>
      <c r="R281" s="98"/>
      <c r="W281" s="49" t="s">
        <v>69</v>
      </c>
      <c r="Z281" s="49"/>
      <c r="AA281" s="49"/>
      <c r="AB281" s="49"/>
      <c r="AC281" s="49"/>
      <c r="AD281" s="49"/>
      <c r="AE281" s="49"/>
      <c r="AF281" s="49"/>
      <c r="AG281" s="49"/>
      <c r="AH281" s="49"/>
      <c r="AI281" s="49"/>
      <c r="AJ281" s="49"/>
      <c r="AK281" s="49"/>
      <c r="AL281" s="49"/>
      <c r="AM281" s="49"/>
      <c r="AN281" s="49"/>
      <c r="AO281" s="49"/>
      <c r="AP281" s="49"/>
      <c r="AQ281" s="49"/>
      <c r="AR281" s="49"/>
      <c r="AS281" s="49"/>
      <c r="AT281" s="49"/>
      <c r="AU281" s="49"/>
      <c r="AV281" s="49"/>
      <c r="AW281" s="49"/>
      <c r="AX281" s="49"/>
      <c r="AY281" s="49"/>
      <c r="AZ281" s="49"/>
      <c r="BA281" s="49"/>
      <c r="BB281" s="49"/>
      <c r="BC281" s="49"/>
      <c r="BD281" s="49"/>
      <c r="BE281" s="49"/>
      <c r="BF281" s="49"/>
    </row>
    <row r="282" spans="1:58" ht="20.100000000000001" customHeight="1" x14ac:dyDescent="0.25">
      <c r="A282" s="98"/>
      <c r="B282" s="98"/>
      <c r="C282" s="98"/>
      <c r="D282" s="98"/>
      <c r="E282" s="98"/>
      <c r="F282" s="98"/>
      <c r="G282" s="98" t="s">
        <v>57</v>
      </c>
      <c r="H282" s="98"/>
      <c r="I282" s="98"/>
      <c r="J282" s="98"/>
      <c r="K282" s="98" t="s">
        <v>58</v>
      </c>
      <c r="L282" s="98"/>
      <c r="M282" s="98"/>
      <c r="N282" s="98"/>
      <c r="O282" s="98" t="s">
        <v>48</v>
      </c>
      <c r="P282" s="98"/>
      <c r="Q282" s="98"/>
      <c r="R282" s="98"/>
      <c r="W282" s="49" t="s">
        <v>83</v>
      </c>
      <c r="Z282" s="49"/>
      <c r="AA282" s="49"/>
      <c r="AB282" s="49"/>
      <c r="AC282" s="49"/>
      <c r="AD282" s="49"/>
      <c r="AE282" s="49"/>
      <c r="AF282" s="49"/>
      <c r="AG282" s="49"/>
      <c r="AH282" s="49"/>
      <c r="AI282" s="49"/>
      <c r="AJ282" s="49"/>
      <c r="AK282" s="49"/>
      <c r="AL282" s="49"/>
      <c r="AM282" s="49"/>
      <c r="AN282" s="49"/>
      <c r="AO282" s="49"/>
      <c r="AP282" s="49"/>
      <c r="AQ282" s="49"/>
      <c r="AR282" s="49"/>
      <c r="AS282" s="49"/>
      <c r="AT282" s="49"/>
      <c r="AU282" s="49"/>
      <c r="AV282" s="49"/>
      <c r="AW282" s="49"/>
      <c r="AX282" s="49"/>
      <c r="AY282" s="49"/>
      <c r="AZ282" s="49"/>
      <c r="BA282" s="49"/>
      <c r="BB282" s="49"/>
      <c r="BC282" s="49"/>
      <c r="BD282" s="49"/>
      <c r="BE282" s="49"/>
      <c r="BF282" s="49"/>
    </row>
    <row r="283" spans="1:58" ht="20.100000000000001" customHeight="1" x14ac:dyDescent="0.25">
      <c r="A283" s="97" t="s">
        <v>55</v>
      </c>
      <c r="B283" s="97"/>
      <c r="C283" s="97"/>
      <c r="D283" s="97"/>
      <c r="E283" s="97"/>
      <c r="F283" s="97"/>
      <c r="G283" s="123" t="s">
        <v>64</v>
      </c>
      <c r="H283" s="123"/>
      <c r="I283" s="123"/>
      <c r="J283" s="123"/>
      <c r="K283" s="123" t="s">
        <v>65</v>
      </c>
      <c r="L283" s="123"/>
      <c r="M283" s="123"/>
      <c r="N283" s="123"/>
      <c r="O283" s="123" t="s">
        <v>66</v>
      </c>
      <c r="P283" s="123"/>
      <c r="Q283" s="123"/>
      <c r="R283" s="123"/>
    </row>
    <row r="284" spans="1:58" ht="20.100000000000001" customHeight="1" x14ac:dyDescent="0.25">
      <c r="A284" s="97"/>
      <c r="B284" s="97"/>
      <c r="C284" s="97"/>
      <c r="D284" s="97"/>
      <c r="E284" s="97"/>
      <c r="F284" s="97"/>
      <c r="G284" s="123"/>
      <c r="H284" s="123"/>
      <c r="I284" s="123"/>
      <c r="J284" s="123"/>
      <c r="K284" s="123"/>
      <c r="L284" s="123"/>
      <c r="M284" s="123"/>
      <c r="N284" s="123"/>
      <c r="O284" s="123"/>
      <c r="P284" s="123"/>
      <c r="Q284" s="123"/>
      <c r="R284" s="123"/>
    </row>
    <row r="287" spans="1:58" ht="20.100000000000001" customHeight="1" x14ac:dyDescent="0.25">
      <c r="A287" s="73" t="s">
        <v>116</v>
      </c>
      <c r="B287" s="73"/>
      <c r="C287" s="73"/>
      <c r="D287" s="73"/>
      <c r="E287" s="73"/>
      <c r="F287" s="73"/>
      <c r="G287" s="73"/>
      <c r="H287" s="73"/>
      <c r="I287" s="73"/>
      <c r="J287" s="73"/>
      <c r="K287" s="73"/>
      <c r="L287" s="73"/>
      <c r="M287" s="73"/>
      <c r="N287" s="73"/>
      <c r="O287" s="73"/>
      <c r="P287" s="73"/>
      <c r="Q287" s="73"/>
      <c r="R287" s="73"/>
    </row>
    <row r="290" spans="1:23" ht="20.100000000000001" customHeight="1" x14ac:dyDescent="0.25">
      <c r="A290" s="106" t="s">
        <v>39</v>
      </c>
      <c r="B290" s="106"/>
      <c r="C290" s="106"/>
      <c r="D290" s="106"/>
      <c r="E290" s="105" t="s">
        <v>35</v>
      </c>
      <c r="F290" s="106"/>
      <c r="G290" s="106"/>
      <c r="H290" s="106"/>
      <c r="I290" s="105" t="s">
        <v>227</v>
      </c>
      <c r="J290" s="106"/>
      <c r="K290" s="106"/>
      <c r="L290" s="106"/>
      <c r="M290" s="105" t="s">
        <v>70</v>
      </c>
      <c r="N290" s="106"/>
      <c r="O290" s="106"/>
      <c r="P290" s="106"/>
    </row>
    <row r="291" spans="1:23" ht="20.100000000000001" customHeight="1" x14ac:dyDescent="0.25">
      <c r="A291" s="60" t="s">
        <v>40</v>
      </c>
      <c r="B291" s="60"/>
      <c r="C291" s="60"/>
      <c r="D291" s="60"/>
      <c r="E291" s="77">
        <f>E273</f>
        <v>75123.911479362127</v>
      </c>
      <c r="F291" s="78"/>
      <c r="G291" s="78"/>
      <c r="H291" s="78"/>
      <c r="I291" s="77">
        <f>E264*(1-0.15)</f>
        <v>76303.677756070814</v>
      </c>
      <c r="J291" s="78"/>
      <c r="K291" s="78"/>
      <c r="L291" s="78"/>
      <c r="M291" s="77">
        <f>MAX(E291:L291)</f>
        <v>76303.677756070814</v>
      </c>
      <c r="N291" s="78"/>
      <c r="O291" s="78"/>
      <c r="P291" s="78"/>
    </row>
    <row r="292" spans="1:23" ht="20.100000000000001" customHeight="1" x14ac:dyDescent="0.25">
      <c r="A292" s="60" t="s">
        <v>41</v>
      </c>
      <c r="B292" s="60"/>
      <c r="C292" s="60"/>
      <c r="D292" s="60"/>
      <c r="E292" s="77">
        <f>E274</f>
        <v>104414.15382903979</v>
      </c>
      <c r="F292" s="78"/>
      <c r="G292" s="78"/>
      <c r="H292" s="78"/>
      <c r="I292" s="77">
        <f>E264*(1+0.15)</f>
        <v>103234.3875523311</v>
      </c>
      <c r="J292" s="78"/>
      <c r="K292" s="78"/>
      <c r="L292" s="78"/>
      <c r="M292" s="77">
        <f>MIN(E292:L292)</f>
        <v>103234.3875523311</v>
      </c>
      <c r="N292" s="78"/>
      <c r="O292" s="78"/>
      <c r="P292" s="78"/>
    </row>
    <row r="294" spans="1:23" ht="20.100000000000001" customHeight="1" x14ac:dyDescent="0.25">
      <c r="A294" s="76" t="s">
        <v>226</v>
      </c>
      <c r="B294" s="76"/>
      <c r="C294" s="76"/>
      <c r="D294" s="76"/>
      <c r="E294" s="76"/>
      <c r="F294" s="76"/>
      <c r="G294" s="76"/>
      <c r="H294" s="76"/>
      <c r="I294" s="76"/>
      <c r="J294" s="76"/>
      <c r="K294" s="76"/>
      <c r="L294" s="76"/>
      <c r="M294" s="76"/>
      <c r="N294" s="76"/>
      <c r="O294" s="76"/>
      <c r="P294" s="76"/>
      <c r="Q294" s="76"/>
      <c r="R294" s="76"/>
    </row>
    <row r="295" spans="1:23" ht="20.100000000000001" customHeight="1" x14ac:dyDescent="0.25">
      <c r="A295" s="76"/>
      <c r="B295" s="76"/>
      <c r="C295" s="76"/>
      <c r="D295" s="76"/>
      <c r="E295" s="76"/>
      <c r="F295" s="76"/>
      <c r="G295" s="76"/>
      <c r="H295" s="76"/>
      <c r="I295" s="76"/>
      <c r="J295" s="76"/>
      <c r="K295" s="76"/>
      <c r="L295" s="76"/>
      <c r="M295" s="76"/>
      <c r="N295" s="76"/>
      <c r="O295" s="76"/>
      <c r="P295" s="76"/>
      <c r="Q295" s="76"/>
      <c r="R295" s="76"/>
    </row>
    <row r="296" spans="1:23" ht="20.100000000000001" customHeight="1" x14ac:dyDescent="0.25">
      <c r="A296" s="76"/>
      <c r="B296" s="76"/>
      <c r="C296" s="76"/>
      <c r="D296" s="76"/>
      <c r="E296" s="76"/>
      <c r="F296" s="76"/>
      <c r="G296" s="76"/>
      <c r="H296" s="76"/>
      <c r="I296" s="76"/>
      <c r="J296" s="76"/>
      <c r="K296" s="76"/>
      <c r="L296" s="76"/>
      <c r="M296" s="76"/>
      <c r="N296" s="76"/>
      <c r="O296" s="76"/>
      <c r="P296" s="76"/>
      <c r="Q296" s="76"/>
      <c r="R296" s="76"/>
    </row>
    <row r="297" spans="1:23" ht="20.100000000000001" customHeight="1" x14ac:dyDescent="0.25">
      <c r="A297" s="76"/>
      <c r="B297" s="76"/>
      <c r="C297" s="76"/>
      <c r="D297" s="76"/>
      <c r="E297" s="76"/>
      <c r="F297" s="76"/>
      <c r="G297" s="76"/>
      <c r="H297" s="76"/>
      <c r="I297" s="76"/>
      <c r="J297" s="76"/>
      <c r="K297" s="76"/>
      <c r="L297" s="76"/>
      <c r="M297" s="76"/>
      <c r="N297" s="76"/>
      <c r="O297" s="76"/>
      <c r="P297" s="76"/>
      <c r="Q297" s="76"/>
      <c r="R297" s="76"/>
    </row>
    <row r="298" spans="1:23" ht="20.100000000000001" customHeight="1" x14ac:dyDescent="0.25">
      <c r="A298" s="76"/>
      <c r="B298" s="76"/>
      <c r="C298" s="76"/>
      <c r="D298" s="76"/>
      <c r="E298" s="76"/>
      <c r="F298" s="76"/>
      <c r="G298" s="76"/>
      <c r="H298" s="76"/>
      <c r="I298" s="76"/>
      <c r="J298" s="76"/>
      <c r="K298" s="76"/>
      <c r="L298" s="76"/>
      <c r="M298" s="76"/>
      <c r="N298" s="76"/>
      <c r="O298" s="76"/>
      <c r="P298" s="76"/>
      <c r="Q298" s="76"/>
      <c r="R298" s="76"/>
    </row>
    <row r="299" spans="1:23" ht="20.100000000000001" customHeight="1" x14ac:dyDescent="0.25">
      <c r="A299" s="76"/>
      <c r="B299" s="76"/>
      <c r="C299" s="76"/>
      <c r="D299" s="76"/>
      <c r="E299" s="76"/>
      <c r="F299" s="76"/>
      <c r="G299" s="76"/>
      <c r="H299" s="76"/>
      <c r="I299" s="76"/>
      <c r="J299" s="76"/>
      <c r="K299" s="76"/>
      <c r="L299" s="76"/>
      <c r="M299" s="76"/>
      <c r="N299" s="76"/>
      <c r="O299" s="76"/>
      <c r="P299" s="76"/>
      <c r="Q299" s="76"/>
      <c r="R299" s="76"/>
    </row>
    <row r="301" spans="1:23" ht="20.100000000000001" customHeight="1" x14ac:dyDescent="0.25">
      <c r="H301" s="121">
        <f>E264</f>
        <v>89769.032654200957</v>
      </c>
      <c r="I301" s="122"/>
      <c r="J301" s="122"/>
      <c r="K301" s="122"/>
    </row>
    <row r="302" spans="1:23" ht="20.100000000000001" customHeight="1" x14ac:dyDescent="0.25">
      <c r="I302" s="48"/>
    </row>
    <row r="303" spans="1:23" ht="20.100000000000001" customHeight="1" x14ac:dyDescent="0.25">
      <c r="A303" s="112">
        <f>M291</f>
        <v>76303.677756070814</v>
      </c>
      <c r="B303" s="113"/>
      <c r="C303" s="113"/>
      <c r="D303" s="82" t="s">
        <v>35</v>
      </c>
      <c r="E303" s="83"/>
      <c r="F303" s="83"/>
      <c r="G303" s="83"/>
      <c r="H303" s="83"/>
      <c r="I303" s="83"/>
      <c r="J303" s="83"/>
      <c r="K303" s="83"/>
      <c r="L303" s="83"/>
      <c r="M303" s="83"/>
      <c r="N303" s="83"/>
      <c r="O303" s="83"/>
      <c r="P303" s="115">
        <f>M292</f>
        <v>103234.3875523311</v>
      </c>
      <c r="Q303" s="116"/>
      <c r="R303" s="116"/>
      <c r="V303" s="49" t="s">
        <v>228</v>
      </c>
      <c r="W303" s="49" t="s">
        <v>229</v>
      </c>
    </row>
    <row r="304" spans="1:23" ht="20.100000000000001" customHeight="1" x14ac:dyDescent="0.25">
      <c r="A304" s="81" t="s">
        <v>60</v>
      </c>
      <c r="B304" s="81"/>
      <c r="C304" s="81"/>
      <c r="P304" s="81" t="s">
        <v>59</v>
      </c>
      <c r="Q304" s="81"/>
      <c r="R304" s="81"/>
      <c r="V304" s="53">
        <f>E292-E291</f>
        <v>29290.242349677661</v>
      </c>
      <c r="W304" s="53">
        <f>M292-M291</f>
        <v>26930.709796260286</v>
      </c>
    </row>
    <row r="305" spans="1:18" ht="20.100000000000001" customHeight="1" x14ac:dyDescent="0.25">
      <c r="I305" s="48"/>
    </row>
    <row r="306" spans="1:18" ht="20.100000000000001" customHeight="1" x14ac:dyDescent="0.25">
      <c r="A306" s="112">
        <f>M291</f>
        <v>76303.677756070814</v>
      </c>
      <c r="B306" s="113"/>
      <c r="C306" s="113"/>
      <c r="D306" s="114" t="s">
        <v>70</v>
      </c>
      <c r="E306" s="72"/>
      <c r="F306" s="72"/>
      <c r="G306" s="72"/>
      <c r="H306" s="72"/>
      <c r="I306" s="72"/>
      <c r="J306" s="72"/>
      <c r="K306" s="72"/>
      <c r="L306" s="72"/>
      <c r="M306" s="72"/>
      <c r="N306" s="72"/>
      <c r="O306" s="72"/>
      <c r="P306" s="115">
        <f>M292</f>
        <v>103234.3875523311</v>
      </c>
      <c r="Q306" s="116"/>
      <c r="R306" s="116"/>
    </row>
    <row r="307" spans="1:18" ht="20.100000000000001" customHeight="1" x14ac:dyDescent="0.25">
      <c r="A307" s="81" t="s">
        <v>60</v>
      </c>
      <c r="B307" s="81"/>
      <c r="C307" s="81"/>
      <c r="P307" s="81" t="s">
        <v>59</v>
      </c>
      <c r="Q307" s="81"/>
      <c r="R307" s="81"/>
    </row>
    <row r="308" spans="1:18" ht="20.100000000000001" customHeight="1" x14ac:dyDescent="0.25">
      <c r="A308" s="36"/>
      <c r="B308" s="36"/>
      <c r="C308" s="36"/>
      <c r="P308" s="36"/>
      <c r="Q308" s="36"/>
      <c r="R308" s="36"/>
    </row>
    <row r="309" spans="1:18" ht="20.100000000000001" customHeight="1" x14ac:dyDescent="0.25">
      <c r="A309" s="36"/>
      <c r="B309" s="36"/>
      <c r="C309" s="36"/>
      <c r="P309" s="36"/>
      <c r="Q309" s="36"/>
      <c r="R309" s="36"/>
    </row>
    <row r="310" spans="1:18" ht="20.100000000000001" customHeight="1" x14ac:dyDescent="0.25">
      <c r="A310" s="36"/>
      <c r="B310" s="36"/>
      <c r="C310" s="36"/>
      <c r="P310" s="36"/>
      <c r="Q310" s="36"/>
      <c r="R310" s="36"/>
    </row>
    <row r="311" spans="1:18" ht="20.100000000000001" customHeight="1" x14ac:dyDescent="0.25">
      <c r="A311" s="36"/>
      <c r="B311" s="36"/>
      <c r="C311" s="36"/>
      <c r="P311" s="36"/>
      <c r="Q311" s="36"/>
      <c r="R311" s="36"/>
    </row>
    <row r="312" spans="1:18" ht="20.100000000000001" customHeight="1" x14ac:dyDescent="0.25">
      <c r="A312" s="36"/>
      <c r="B312" s="36"/>
      <c r="C312" s="36"/>
      <c r="P312" s="36"/>
      <c r="Q312" s="36"/>
      <c r="R312" s="36"/>
    </row>
    <row r="313" spans="1:18" ht="20.100000000000001" customHeight="1" x14ac:dyDescent="0.25">
      <c r="A313" s="36"/>
      <c r="B313" s="36"/>
      <c r="C313" s="36"/>
      <c r="P313" s="36"/>
      <c r="Q313" s="36"/>
      <c r="R313" s="36"/>
    </row>
    <row r="314" spans="1:18" ht="20.100000000000001" customHeight="1" x14ac:dyDescent="0.25">
      <c r="A314" s="36"/>
      <c r="B314" s="36"/>
      <c r="C314" s="36"/>
      <c r="P314" s="36"/>
      <c r="Q314" s="36"/>
      <c r="R314" s="36"/>
    </row>
    <row r="317" spans="1:18" ht="20.100000000000001" customHeight="1" x14ac:dyDescent="0.25">
      <c r="A317" s="73" t="s">
        <v>42</v>
      </c>
      <c r="B317" s="73"/>
      <c r="C317" s="73"/>
      <c r="D317" s="73"/>
      <c r="E317" s="73"/>
      <c r="F317" s="73"/>
      <c r="G317" s="73"/>
      <c r="H317" s="73"/>
      <c r="I317" s="73"/>
      <c r="J317" s="73"/>
      <c r="K317" s="73"/>
      <c r="L317" s="73"/>
      <c r="M317" s="73"/>
      <c r="N317" s="73"/>
      <c r="O317" s="73"/>
      <c r="P317" s="73"/>
      <c r="Q317" s="73"/>
      <c r="R317" s="73"/>
    </row>
    <row r="319" spans="1:18" ht="20.100000000000001" customHeight="1" x14ac:dyDescent="0.25">
      <c r="A319" s="60" t="s">
        <v>225</v>
      </c>
      <c r="B319" s="60"/>
      <c r="C319" s="60"/>
      <c r="D319" s="60"/>
      <c r="E319" s="60"/>
      <c r="F319" s="60"/>
      <c r="G319" s="60"/>
      <c r="H319" s="60"/>
      <c r="I319" s="60"/>
      <c r="J319" s="60"/>
      <c r="K319" s="60"/>
      <c r="L319" s="60"/>
      <c r="M319" s="77">
        <v>17.579999999999998</v>
      </c>
      <c r="N319" s="77"/>
      <c r="O319" s="77"/>
      <c r="P319" s="77"/>
      <c r="Q319" s="77"/>
      <c r="R319" s="77"/>
    </row>
    <row r="320" spans="1:18" ht="20.100000000000001" customHeight="1" x14ac:dyDescent="0.25">
      <c r="A320" s="60" t="s">
        <v>107</v>
      </c>
      <c r="B320" s="60"/>
      <c r="C320" s="60"/>
      <c r="D320" s="60"/>
      <c r="E320" s="60"/>
      <c r="F320" s="60"/>
      <c r="G320" s="60"/>
      <c r="H320" s="60"/>
      <c r="I320" s="60"/>
      <c r="J320" s="60"/>
      <c r="K320" s="60"/>
      <c r="L320" s="60"/>
      <c r="M320" s="77">
        <f>E264</f>
        <v>89769.032654200957</v>
      </c>
      <c r="N320" s="77"/>
      <c r="O320" s="77"/>
      <c r="P320" s="77"/>
      <c r="Q320" s="77"/>
      <c r="R320" s="77"/>
    </row>
    <row r="321" spans="1:21" ht="20.100000000000001" customHeight="1" x14ac:dyDescent="0.25">
      <c r="A321" s="60" t="s">
        <v>108</v>
      </c>
      <c r="B321" s="60"/>
      <c r="C321" s="60"/>
      <c r="D321" s="60"/>
      <c r="E321" s="60"/>
      <c r="F321" s="60"/>
      <c r="G321" s="60"/>
      <c r="H321" s="60"/>
      <c r="I321" s="60"/>
      <c r="J321" s="60"/>
      <c r="K321" s="60"/>
      <c r="L321" s="60"/>
      <c r="M321" s="77">
        <f>M319*M320</f>
        <v>1578139.5940608527</v>
      </c>
      <c r="N321" s="77"/>
      <c r="O321" s="77"/>
      <c r="P321" s="77"/>
      <c r="Q321" s="77"/>
      <c r="R321" s="77"/>
    </row>
    <row r="323" spans="1:21" ht="20.100000000000001" customHeight="1" x14ac:dyDescent="0.25">
      <c r="A323" s="80" t="s">
        <v>43</v>
      </c>
      <c r="B323" s="80"/>
      <c r="C323" s="80"/>
      <c r="D323" s="80"/>
      <c r="E323" s="80"/>
      <c r="F323" s="80"/>
      <c r="G323" s="80"/>
      <c r="H323" s="80"/>
      <c r="I323" s="80"/>
      <c r="J323" s="80"/>
      <c r="K323" s="80"/>
      <c r="L323" s="80"/>
      <c r="M323" s="61"/>
      <c r="N323" s="61"/>
      <c r="O323" s="61"/>
      <c r="P323" s="61"/>
      <c r="Q323" s="61"/>
      <c r="R323" s="61"/>
    </row>
    <row r="324" spans="1:21" ht="20.100000000000001" customHeight="1" x14ac:dyDescent="0.25">
      <c r="A324" s="60" t="s">
        <v>44</v>
      </c>
      <c r="B324" s="60"/>
      <c r="C324" s="60"/>
      <c r="D324" s="60"/>
      <c r="E324" s="60"/>
      <c r="F324" s="60"/>
      <c r="G324" s="60"/>
      <c r="H324" s="60"/>
      <c r="I324" s="60"/>
      <c r="J324" s="60"/>
      <c r="K324" s="60"/>
      <c r="L324" s="60"/>
      <c r="M324" s="60">
        <v>4</v>
      </c>
      <c r="N324" s="60"/>
      <c r="O324" s="60"/>
      <c r="P324" s="60"/>
      <c r="Q324" s="60"/>
      <c r="R324" s="60"/>
      <c r="S324" s="64" t="str">
        <f>IF(M326&gt;0.01,"Reduzir o número de casas decimais","")</f>
        <v/>
      </c>
      <c r="T324" s="64"/>
      <c r="U324" s="64"/>
    </row>
    <row r="325" spans="1:21" ht="20.100000000000001" customHeight="1" x14ac:dyDescent="0.25">
      <c r="A325" s="58" t="s">
        <v>45</v>
      </c>
      <c r="B325" s="58"/>
      <c r="C325" s="58"/>
      <c r="D325" s="58"/>
      <c r="E325" s="58"/>
      <c r="F325" s="58"/>
      <c r="G325" s="58"/>
      <c r="H325" s="58"/>
      <c r="I325" s="58"/>
      <c r="J325" s="58"/>
      <c r="K325" s="58"/>
      <c r="L325" s="58"/>
      <c r="M325" s="68">
        <f>M328-M321</f>
        <v>1860.405939147342</v>
      </c>
      <c r="N325" s="58"/>
      <c r="O325" s="58"/>
      <c r="P325" s="58"/>
      <c r="Q325" s="58"/>
      <c r="R325" s="58"/>
    </row>
    <row r="326" spans="1:21" ht="20.100000000000001" customHeight="1" x14ac:dyDescent="0.25">
      <c r="A326" s="58" t="s">
        <v>46</v>
      </c>
      <c r="B326" s="58"/>
      <c r="C326" s="58"/>
      <c r="D326" s="58"/>
      <c r="E326" s="58"/>
      <c r="F326" s="58"/>
      <c r="G326" s="58"/>
      <c r="H326" s="58"/>
      <c r="I326" s="58"/>
      <c r="J326" s="58"/>
      <c r="K326" s="58"/>
      <c r="L326" s="58"/>
      <c r="M326" s="117">
        <f>M325/M321</f>
        <v>1.1788601883817923E-3</v>
      </c>
      <c r="N326" s="117"/>
      <c r="O326" s="117"/>
      <c r="P326" s="117"/>
      <c r="Q326" s="117"/>
      <c r="R326" s="117"/>
    </row>
    <row r="328" spans="1:21" ht="20.100000000000001" customHeight="1" x14ac:dyDescent="0.25">
      <c r="A328" s="118" t="s">
        <v>42</v>
      </c>
      <c r="B328" s="118"/>
      <c r="C328" s="118"/>
      <c r="D328" s="118"/>
      <c r="E328" s="118"/>
      <c r="F328" s="118"/>
      <c r="G328" s="118"/>
      <c r="H328" s="118"/>
      <c r="I328" s="118"/>
      <c r="J328" s="118"/>
      <c r="K328" s="118"/>
      <c r="L328" s="118"/>
      <c r="M328" s="119">
        <f>ROUNDUP(M321,-M324)</f>
        <v>1580000</v>
      </c>
      <c r="N328" s="119"/>
      <c r="O328" s="119"/>
      <c r="P328" s="119"/>
      <c r="Q328" s="119"/>
      <c r="R328" s="119"/>
    </row>
    <row r="331" spans="1:21" ht="20.100000000000001" customHeight="1" x14ac:dyDescent="0.25">
      <c r="A331" s="79"/>
      <c r="B331" s="79"/>
      <c r="C331" s="79"/>
      <c r="D331" s="79"/>
      <c r="E331" s="79"/>
      <c r="F331" s="79"/>
      <c r="G331" s="79"/>
      <c r="H331" s="79"/>
      <c r="I331" s="79"/>
      <c r="J331" s="79"/>
      <c r="K331" s="79"/>
      <c r="L331" s="79"/>
      <c r="M331" s="79"/>
      <c r="N331" s="79"/>
      <c r="O331" s="79"/>
      <c r="P331" s="79"/>
      <c r="Q331" s="79"/>
      <c r="R331" s="79"/>
    </row>
    <row r="332" spans="1:21" ht="20.100000000000001" customHeight="1" x14ac:dyDescent="0.25">
      <c r="A332" s="79" t="s">
        <v>50</v>
      </c>
      <c r="B332" s="79"/>
      <c r="C332" s="79"/>
      <c r="D332" s="79"/>
      <c r="E332" s="79"/>
      <c r="F332" s="79"/>
      <c r="G332" s="79"/>
      <c r="H332" s="79"/>
      <c r="I332" s="79"/>
      <c r="J332" s="79"/>
      <c r="K332" s="79"/>
      <c r="L332" s="79"/>
      <c r="M332" s="79"/>
      <c r="N332" s="79"/>
      <c r="O332" s="79"/>
      <c r="P332" s="79"/>
      <c r="Q332" s="79"/>
      <c r="R332" s="79"/>
    </row>
    <row r="333" spans="1:21" ht="20.100000000000001" customHeight="1" x14ac:dyDescent="0.25">
      <c r="A333" s="79" t="s">
        <v>49</v>
      </c>
      <c r="B333" s="79"/>
      <c r="C333" s="79"/>
      <c r="D333" s="79"/>
      <c r="E333" s="79"/>
      <c r="F333" s="79"/>
      <c r="G333" s="79"/>
      <c r="H333" s="79"/>
      <c r="I333" s="79"/>
      <c r="J333" s="79"/>
      <c r="K333" s="79"/>
      <c r="L333" s="79"/>
      <c r="M333" s="79"/>
      <c r="N333" s="79"/>
      <c r="O333" s="79"/>
      <c r="P333" s="79"/>
      <c r="Q333" s="79"/>
      <c r="R333" s="79"/>
    </row>
    <row r="334" spans="1:21" ht="20.100000000000001" customHeight="1" x14ac:dyDescent="0.25">
      <c r="A334" s="47"/>
      <c r="B334" s="47"/>
      <c r="C334" s="47"/>
      <c r="D334" s="47"/>
      <c r="E334" s="47"/>
      <c r="F334" s="47"/>
      <c r="G334" s="47"/>
      <c r="H334" s="47"/>
      <c r="I334" s="47"/>
      <c r="J334" s="47"/>
      <c r="K334" s="47"/>
      <c r="L334" s="47"/>
      <c r="M334" s="47"/>
      <c r="N334" s="47"/>
      <c r="O334" s="47"/>
      <c r="P334" s="47"/>
      <c r="Q334" s="47"/>
      <c r="R334" s="47"/>
    </row>
    <row r="335" spans="1:21" ht="20.100000000000001" customHeight="1" x14ac:dyDescent="0.25">
      <c r="A335" s="47"/>
      <c r="B335" s="47"/>
      <c r="C335" s="47"/>
      <c r="D335" s="47"/>
      <c r="E335" s="47"/>
      <c r="F335" s="47"/>
      <c r="G335" s="47"/>
      <c r="H335" s="47"/>
      <c r="I335" s="47"/>
      <c r="J335" s="47"/>
      <c r="K335" s="47"/>
      <c r="L335" s="47"/>
      <c r="M335" s="47"/>
      <c r="N335" s="47"/>
      <c r="O335" s="47"/>
      <c r="P335" s="47"/>
      <c r="Q335" s="47"/>
      <c r="R335" s="47"/>
    </row>
    <row r="337" spans="1:30" ht="20.100000000000001" customHeight="1" x14ac:dyDescent="0.25">
      <c r="A337" s="76" t="s">
        <v>47</v>
      </c>
      <c r="B337" s="76"/>
      <c r="C337" s="76"/>
      <c r="D337" s="76"/>
      <c r="E337" s="76"/>
      <c r="F337" s="76"/>
      <c r="G337" s="76"/>
      <c r="H337" s="76"/>
      <c r="I337" s="76"/>
      <c r="J337" s="76"/>
      <c r="K337" s="76"/>
      <c r="L337" s="76"/>
      <c r="M337" s="76"/>
      <c r="N337" s="76"/>
      <c r="O337" s="76"/>
      <c r="P337" s="76"/>
      <c r="Q337" s="76"/>
      <c r="R337" s="76"/>
    </row>
    <row r="338" spans="1:30" ht="20.100000000000001" customHeight="1" x14ac:dyDescent="0.25">
      <c r="A338" s="76" t="s">
        <v>87</v>
      </c>
      <c r="B338" s="76"/>
      <c r="C338" s="76"/>
      <c r="D338" s="76"/>
      <c r="E338" s="76"/>
      <c r="F338" s="76"/>
      <c r="G338" s="76"/>
      <c r="H338" s="76"/>
      <c r="I338" s="76"/>
      <c r="J338" s="76"/>
      <c r="K338" s="76"/>
      <c r="L338" s="76"/>
      <c r="M338" s="76"/>
      <c r="N338" s="76"/>
      <c r="O338" s="76"/>
      <c r="P338" s="76"/>
      <c r="Q338" s="76"/>
      <c r="R338" s="76"/>
    </row>
    <row r="339" spans="1:30" ht="20.100000000000001" customHeight="1" x14ac:dyDescent="0.25">
      <c r="A339" s="76" t="s">
        <v>71</v>
      </c>
      <c r="B339" s="76"/>
      <c r="C339" s="76"/>
      <c r="D339" s="76"/>
      <c r="E339" s="76"/>
      <c r="F339" s="76"/>
      <c r="G339" s="76"/>
      <c r="H339" s="76"/>
      <c r="I339" s="76"/>
      <c r="J339" s="76"/>
      <c r="K339" s="76"/>
      <c r="L339" s="76"/>
      <c r="M339" s="76"/>
      <c r="N339" s="76"/>
      <c r="O339" s="76"/>
      <c r="P339" s="76"/>
      <c r="Q339" s="76"/>
      <c r="R339" s="76"/>
    </row>
    <row r="340" spans="1:30" ht="20.100000000000001" customHeight="1" x14ac:dyDescent="0.25">
      <c r="A340" s="76" t="s">
        <v>75</v>
      </c>
      <c r="B340" s="76"/>
      <c r="C340" s="76"/>
      <c r="D340" s="76"/>
      <c r="E340" s="76"/>
      <c r="F340" s="76"/>
      <c r="G340" s="76"/>
      <c r="H340" s="76"/>
      <c r="I340" s="76"/>
      <c r="J340" s="76"/>
      <c r="K340" s="76"/>
      <c r="L340" s="76"/>
      <c r="M340" s="76"/>
      <c r="N340" s="76"/>
      <c r="O340" s="76"/>
      <c r="P340" s="76"/>
      <c r="Q340" s="76"/>
      <c r="R340" s="76"/>
    </row>
    <row r="341" spans="1:30" ht="20.100000000000001" customHeight="1" x14ac:dyDescent="0.25">
      <c r="A341" s="76" t="s">
        <v>76</v>
      </c>
      <c r="B341" s="76"/>
      <c r="C341" s="76"/>
      <c r="D341" s="76"/>
      <c r="E341" s="76"/>
      <c r="F341" s="76"/>
      <c r="G341" s="76"/>
      <c r="H341" s="76"/>
      <c r="I341" s="76"/>
      <c r="J341" s="76"/>
      <c r="K341" s="76"/>
      <c r="L341" s="76"/>
      <c r="M341" s="76"/>
      <c r="N341" s="76"/>
      <c r="O341" s="76"/>
      <c r="P341" s="76"/>
      <c r="Q341" s="76"/>
      <c r="R341" s="76"/>
    </row>
    <row r="342" spans="1:30" ht="20.100000000000001" customHeight="1" x14ac:dyDescent="0.25">
      <c r="A342" s="76" t="s">
        <v>77</v>
      </c>
      <c r="B342" s="76"/>
      <c r="C342" s="76"/>
      <c r="D342" s="76"/>
      <c r="E342" s="76"/>
      <c r="F342" s="76"/>
      <c r="G342" s="76"/>
      <c r="H342" s="76"/>
      <c r="I342" s="76"/>
      <c r="J342" s="76"/>
      <c r="K342" s="76"/>
      <c r="L342" s="76"/>
      <c r="M342" s="76"/>
      <c r="N342" s="76"/>
      <c r="O342" s="76"/>
      <c r="P342" s="76"/>
      <c r="Q342" s="76"/>
      <c r="R342" s="76"/>
    </row>
    <row r="343" spans="1:30" ht="20.100000000000001" customHeight="1" x14ac:dyDescent="0.25">
      <c r="A343" s="76" t="s">
        <v>78</v>
      </c>
      <c r="B343" s="76"/>
      <c r="C343" s="76"/>
      <c r="D343" s="76"/>
      <c r="E343" s="76"/>
      <c r="F343" s="76"/>
      <c r="G343" s="76"/>
      <c r="H343" s="76"/>
      <c r="I343" s="76"/>
      <c r="J343" s="76"/>
      <c r="K343" s="76"/>
      <c r="L343" s="76"/>
      <c r="M343" s="76"/>
      <c r="N343" s="76"/>
      <c r="O343" s="76"/>
      <c r="P343" s="76"/>
      <c r="Q343" s="76"/>
      <c r="R343" s="76"/>
    </row>
    <row r="344" spans="1:30" ht="20.100000000000001" customHeight="1" x14ac:dyDescent="0.25">
      <c r="A344" s="76" t="s">
        <v>230</v>
      </c>
      <c r="B344" s="76"/>
      <c r="C344" s="76"/>
      <c r="D344" s="76"/>
      <c r="E344" s="76"/>
      <c r="F344" s="76"/>
      <c r="G344" s="76"/>
      <c r="H344" s="76"/>
      <c r="I344" s="76"/>
      <c r="J344" s="76"/>
      <c r="K344" s="76"/>
      <c r="L344" s="76"/>
      <c r="M344" s="76"/>
      <c r="N344" s="76"/>
      <c r="O344" s="76"/>
      <c r="P344" s="76"/>
      <c r="Q344" s="76"/>
      <c r="R344" s="76"/>
    </row>
    <row r="345" spans="1:30" ht="20.100000000000001" customHeight="1" x14ac:dyDescent="0.25">
      <c r="A345" s="76"/>
      <c r="B345" s="76"/>
      <c r="C345" s="76"/>
      <c r="D345" s="76"/>
      <c r="E345" s="76"/>
      <c r="F345" s="76"/>
      <c r="G345" s="76"/>
      <c r="H345" s="76"/>
      <c r="I345" s="76"/>
      <c r="J345" s="76"/>
      <c r="K345" s="76"/>
      <c r="L345" s="76"/>
      <c r="M345" s="76"/>
      <c r="N345" s="76"/>
      <c r="O345" s="76"/>
      <c r="P345" s="76"/>
      <c r="Q345" s="76"/>
      <c r="R345" s="76"/>
    </row>
    <row r="346" spans="1:30" ht="20.100000000000001" customHeight="1" x14ac:dyDescent="0.25">
      <c r="A346" s="76" t="s">
        <v>232</v>
      </c>
      <c r="B346" s="76"/>
      <c r="C346" s="76"/>
      <c r="D346" s="76"/>
      <c r="E346" s="76"/>
      <c r="F346" s="76"/>
      <c r="G346" s="76"/>
      <c r="H346" s="76"/>
      <c r="I346" s="76"/>
      <c r="J346" s="76"/>
      <c r="K346" s="76"/>
      <c r="L346" s="76"/>
      <c r="M346" s="76"/>
      <c r="N346" s="76"/>
      <c r="O346" s="76"/>
      <c r="P346" s="76"/>
      <c r="Q346" s="76"/>
      <c r="R346" s="76"/>
    </row>
    <row r="347" spans="1:30" ht="20.100000000000001" customHeight="1" x14ac:dyDescent="0.25">
      <c r="A347" s="76" t="s">
        <v>231</v>
      </c>
      <c r="B347" s="76"/>
      <c r="C347" s="76"/>
      <c r="D347" s="76"/>
      <c r="E347" s="76"/>
      <c r="F347" s="76"/>
      <c r="G347" s="76"/>
      <c r="H347" s="76"/>
      <c r="I347" s="76"/>
      <c r="J347" s="76"/>
      <c r="K347" s="76"/>
      <c r="L347" s="76"/>
      <c r="M347" s="76"/>
      <c r="N347" s="76"/>
      <c r="O347" s="76"/>
      <c r="P347" s="76"/>
      <c r="Q347" s="76"/>
      <c r="R347" s="76"/>
    </row>
    <row r="348" spans="1:30" ht="20.100000000000001" customHeight="1" x14ac:dyDescent="0.25">
      <c r="A348" s="76"/>
      <c r="B348" s="76"/>
      <c r="C348" s="76"/>
      <c r="D348" s="76"/>
      <c r="E348" s="76"/>
      <c r="F348" s="76"/>
      <c r="G348" s="76"/>
      <c r="H348" s="76"/>
      <c r="I348" s="76"/>
      <c r="J348" s="76"/>
      <c r="K348" s="76"/>
      <c r="L348" s="76"/>
      <c r="M348" s="76"/>
      <c r="N348" s="76"/>
      <c r="O348" s="76"/>
      <c r="P348" s="76"/>
      <c r="Q348" s="76"/>
      <c r="R348" s="76"/>
    </row>
    <row r="349" spans="1:30" ht="20.100000000000001" customHeight="1" x14ac:dyDescent="0.25">
      <c r="A349" s="76" t="s">
        <v>79</v>
      </c>
      <c r="B349" s="76"/>
      <c r="C349" s="76"/>
      <c r="D349" s="76"/>
      <c r="E349" s="76"/>
      <c r="F349" s="76"/>
      <c r="G349" s="76"/>
      <c r="H349" s="76"/>
      <c r="I349" s="76"/>
      <c r="J349" s="76"/>
      <c r="K349" s="76"/>
      <c r="L349" s="76"/>
      <c r="M349" s="76"/>
      <c r="N349" s="76"/>
      <c r="O349" s="76"/>
      <c r="P349" s="76"/>
      <c r="Q349" s="76"/>
      <c r="R349" s="76"/>
    </row>
    <row r="350" spans="1:30" ht="20.100000000000001" customHeight="1" x14ac:dyDescent="0.25">
      <c r="A350" s="76" t="s">
        <v>80</v>
      </c>
      <c r="B350" s="76"/>
      <c r="C350" s="76"/>
      <c r="D350" s="76"/>
      <c r="E350" s="76"/>
      <c r="F350" s="76"/>
      <c r="G350" s="76"/>
      <c r="H350" s="76"/>
      <c r="I350" s="76"/>
      <c r="J350" s="76"/>
      <c r="K350" s="76"/>
      <c r="L350" s="76"/>
      <c r="M350" s="76"/>
      <c r="N350" s="76"/>
      <c r="O350" s="76"/>
      <c r="P350" s="76"/>
      <c r="Q350" s="76"/>
      <c r="R350" s="76"/>
      <c r="AA350" s="56"/>
      <c r="AC350" s="57"/>
      <c r="AD350" s="57"/>
    </row>
    <row r="351" spans="1:30" ht="20.100000000000001" customHeight="1" x14ac:dyDescent="0.25">
      <c r="A351" s="76" t="s">
        <v>238</v>
      </c>
      <c r="B351" s="76"/>
      <c r="C351" s="76"/>
      <c r="D351" s="76"/>
      <c r="E351" s="76"/>
      <c r="F351" s="76"/>
      <c r="G351" s="76"/>
      <c r="H351" s="76"/>
      <c r="I351" s="76"/>
      <c r="J351" s="76"/>
      <c r="K351" s="76"/>
      <c r="L351" s="76"/>
      <c r="M351" s="76"/>
      <c r="N351" s="76"/>
      <c r="O351" s="76"/>
      <c r="P351" s="76"/>
      <c r="Q351" s="76"/>
      <c r="R351" s="76"/>
      <c r="AA351" s="56"/>
      <c r="AC351" s="57"/>
      <c r="AD351" s="57"/>
    </row>
    <row r="352" spans="1:30" ht="20.100000000000001" customHeight="1" x14ac:dyDescent="0.25">
      <c r="AA352" s="56"/>
      <c r="AC352" s="57"/>
      <c r="AD352" s="57"/>
    </row>
    <row r="353" spans="10:30" ht="20.100000000000001" customHeight="1" x14ac:dyDescent="0.25">
      <c r="AA353" s="56"/>
      <c r="AC353" s="57"/>
      <c r="AD353" s="57"/>
    </row>
    <row r="354" spans="10:30" ht="20.100000000000001" customHeight="1" x14ac:dyDescent="0.25">
      <c r="AA354" s="56"/>
      <c r="AC354" s="57"/>
      <c r="AD354" s="57"/>
    </row>
    <row r="355" spans="10:30" ht="20.100000000000001" customHeight="1" x14ac:dyDescent="0.25">
      <c r="AA355" s="56"/>
      <c r="AC355" s="57"/>
      <c r="AD355" s="57"/>
    </row>
    <row r="356" spans="10:30" ht="20.100000000000001" customHeight="1" x14ac:dyDescent="0.25">
      <c r="AA356" s="56"/>
      <c r="AC356" s="57"/>
      <c r="AD356" s="57"/>
    </row>
    <row r="357" spans="10:30" ht="20.100000000000001" customHeight="1" x14ac:dyDescent="0.25">
      <c r="AA357" s="56"/>
      <c r="AC357" s="57"/>
      <c r="AD357" s="57"/>
    </row>
    <row r="358" spans="10:30" ht="20.100000000000001" customHeight="1" x14ac:dyDescent="0.25">
      <c r="AA358" s="56"/>
      <c r="AC358" s="57"/>
      <c r="AD358" s="57"/>
    </row>
    <row r="359" spans="10:30" ht="20.100000000000001" customHeight="1" x14ac:dyDescent="0.25">
      <c r="AA359" s="56"/>
      <c r="AC359" s="57"/>
      <c r="AD359" s="57"/>
    </row>
    <row r="360" spans="10:30" ht="20.100000000000001" customHeight="1" x14ac:dyDescent="0.25">
      <c r="AA360" s="56"/>
      <c r="AC360" s="57"/>
      <c r="AD360" s="57"/>
    </row>
    <row r="361" spans="10:30" ht="20.100000000000001" customHeight="1" x14ac:dyDescent="0.25">
      <c r="AA361" s="56"/>
      <c r="AC361" s="57"/>
      <c r="AD361" s="57"/>
    </row>
    <row r="362" spans="10:30" ht="20.100000000000001" customHeight="1" x14ac:dyDescent="0.25">
      <c r="AA362" s="56"/>
      <c r="AC362" s="57"/>
      <c r="AD362" s="57"/>
    </row>
    <row r="363" spans="10:30" ht="20.100000000000001" customHeight="1" x14ac:dyDescent="0.25">
      <c r="AA363" s="56"/>
      <c r="AC363" s="57"/>
      <c r="AD363" s="57"/>
    </row>
    <row r="364" spans="10:30" ht="20.100000000000001" customHeight="1" x14ac:dyDescent="0.25">
      <c r="AA364" s="56"/>
      <c r="AC364" s="57"/>
      <c r="AD364" s="57"/>
    </row>
    <row r="365" spans="10:30" ht="20.100000000000001" customHeight="1" x14ac:dyDescent="0.25">
      <c r="AA365" s="56"/>
      <c r="AC365" s="57"/>
      <c r="AD365" s="57"/>
    </row>
    <row r="366" spans="10:30" ht="20.100000000000001" customHeight="1" x14ac:dyDescent="0.25">
      <c r="AA366" s="56"/>
      <c r="AC366" s="57"/>
      <c r="AD366" s="57"/>
    </row>
    <row r="367" spans="10:30" ht="20.100000000000001" customHeight="1" x14ac:dyDescent="0.25">
      <c r="AA367" s="56"/>
      <c r="AC367" s="57"/>
      <c r="AD367" s="57"/>
    </row>
    <row r="368" spans="10:30" ht="20.100000000000001" customHeight="1" x14ac:dyDescent="0.25">
      <c r="J368" s="43"/>
      <c r="K368" s="43"/>
      <c r="L368" s="43"/>
      <c r="AA368" s="56"/>
      <c r="AC368" s="57"/>
      <c r="AD368" s="57"/>
    </row>
    <row r="369" spans="27:30" ht="20.100000000000001" customHeight="1" x14ac:dyDescent="0.25">
      <c r="AA369" s="56"/>
      <c r="AC369" s="57"/>
      <c r="AD369" s="57"/>
    </row>
    <row r="370" spans="27:30" ht="20.100000000000001" customHeight="1" x14ac:dyDescent="0.25">
      <c r="AA370" s="56"/>
      <c r="AC370" s="57"/>
      <c r="AD370" s="57"/>
    </row>
    <row r="371" spans="27:30" ht="20.100000000000001" customHeight="1" x14ac:dyDescent="0.25">
      <c r="AA371" s="56"/>
      <c r="AC371" s="57"/>
      <c r="AD371" s="57"/>
    </row>
    <row r="372" spans="27:30" ht="20.100000000000001" customHeight="1" x14ac:dyDescent="0.25">
      <c r="AA372" s="56"/>
      <c r="AC372" s="57"/>
      <c r="AD372" s="57"/>
    </row>
    <row r="373" spans="27:30" ht="20.100000000000001" customHeight="1" x14ac:dyDescent="0.25">
      <c r="AA373" s="56"/>
      <c r="AC373" s="57"/>
      <c r="AD373" s="57"/>
    </row>
    <row r="374" spans="27:30" ht="20.100000000000001" customHeight="1" x14ac:dyDescent="0.25">
      <c r="AA374" s="56"/>
      <c r="AC374" s="57"/>
      <c r="AD374" s="57"/>
    </row>
    <row r="375" spans="27:30" ht="20.100000000000001" customHeight="1" x14ac:dyDescent="0.25">
      <c r="AA375" s="56"/>
      <c r="AC375" s="57"/>
      <c r="AD375" s="57"/>
    </row>
    <row r="376" spans="27:30" ht="20.100000000000001" customHeight="1" x14ac:dyDescent="0.25">
      <c r="AA376" s="56"/>
      <c r="AC376" s="57"/>
      <c r="AD376" s="57"/>
    </row>
    <row r="377" spans="27:30" ht="20.100000000000001" customHeight="1" x14ac:dyDescent="0.25">
      <c r="AA377" s="56"/>
      <c r="AC377" s="57"/>
      <c r="AD377" s="57"/>
    </row>
    <row r="378" spans="27:30" ht="20.100000000000001" customHeight="1" x14ac:dyDescent="0.25">
      <c r="AA378" s="56"/>
      <c r="AC378" s="57"/>
      <c r="AD378" s="57"/>
    </row>
    <row r="379" spans="27:30" ht="20.100000000000001" customHeight="1" x14ac:dyDescent="0.25">
      <c r="AA379" s="56"/>
      <c r="AC379" s="57"/>
      <c r="AD379" s="57"/>
    </row>
    <row r="380" spans="27:30" ht="20.100000000000001" customHeight="1" x14ac:dyDescent="0.25">
      <c r="AA380" s="56"/>
      <c r="AC380" s="57"/>
      <c r="AD380" s="57"/>
    </row>
    <row r="381" spans="27:30" ht="20.100000000000001" customHeight="1" x14ac:dyDescent="0.25">
      <c r="AA381" s="56"/>
      <c r="AC381" s="57"/>
      <c r="AD381" s="57"/>
    </row>
    <row r="382" spans="27:30" ht="20.100000000000001" customHeight="1" x14ac:dyDescent="0.25">
      <c r="AA382" s="56"/>
      <c r="AC382" s="57"/>
      <c r="AD382" s="57"/>
    </row>
    <row r="383" spans="27:30" ht="20.100000000000001" customHeight="1" x14ac:dyDescent="0.25">
      <c r="AA383" s="56"/>
      <c r="AC383" s="57"/>
      <c r="AD383" s="57"/>
    </row>
    <row r="384" spans="27:30" ht="20.100000000000001" customHeight="1" x14ac:dyDescent="0.25">
      <c r="AA384" s="56"/>
      <c r="AC384" s="57"/>
      <c r="AD384" s="57"/>
    </row>
    <row r="385" spans="27:30" ht="20.100000000000001" customHeight="1" x14ac:dyDescent="0.25">
      <c r="AA385" s="56"/>
      <c r="AC385" s="57"/>
      <c r="AD385" s="57"/>
    </row>
    <row r="386" spans="27:30" ht="20.100000000000001" customHeight="1" x14ac:dyDescent="0.25">
      <c r="AA386" s="56"/>
      <c r="AC386" s="57"/>
      <c r="AD386" s="57"/>
    </row>
    <row r="387" spans="27:30" ht="20.100000000000001" customHeight="1" x14ac:dyDescent="0.25">
      <c r="AA387" s="56"/>
      <c r="AC387" s="57"/>
      <c r="AD387" s="57"/>
    </row>
    <row r="388" spans="27:30" ht="20.100000000000001" customHeight="1" x14ac:dyDescent="0.25">
      <c r="AA388" s="56"/>
      <c r="AC388" s="57"/>
      <c r="AD388" s="57"/>
    </row>
    <row r="389" spans="27:30" ht="20.100000000000001" customHeight="1" x14ac:dyDescent="0.25">
      <c r="AA389" s="56"/>
      <c r="AC389" s="57"/>
      <c r="AD389" s="57"/>
    </row>
    <row r="390" spans="27:30" ht="20.100000000000001" customHeight="1" x14ac:dyDescent="0.25">
      <c r="AA390" s="56"/>
      <c r="AC390" s="57"/>
      <c r="AD390" s="57"/>
    </row>
    <row r="391" spans="27:30" ht="20.100000000000001" customHeight="1" x14ac:dyDescent="0.25">
      <c r="AA391" s="56"/>
      <c r="AC391" s="57"/>
      <c r="AD391" s="57"/>
    </row>
    <row r="392" spans="27:30" ht="20.100000000000001" customHeight="1" x14ac:dyDescent="0.25">
      <c r="AA392" s="56"/>
      <c r="AC392" s="57"/>
      <c r="AD392" s="57"/>
    </row>
    <row r="393" spans="27:30" ht="20.100000000000001" customHeight="1" x14ac:dyDescent="0.25">
      <c r="AA393" s="56"/>
      <c r="AC393" s="57"/>
      <c r="AD393" s="57"/>
    </row>
    <row r="394" spans="27:30" ht="20.100000000000001" customHeight="1" x14ac:dyDescent="0.25">
      <c r="AA394" s="56"/>
      <c r="AC394" s="57"/>
      <c r="AD394" s="57"/>
    </row>
    <row r="395" spans="27:30" ht="20.100000000000001" customHeight="1" x14ac:dyDescent="0.25">
      <c r="AA395" s="56"/>
      <c r="AC395" s="57"/>
      <c r="AD395" s="57"/>
    </row>
    <row r="396" spans="27:30" ht="20.100000000000001" customHeight="1" x14ac:dyDescent="0.25">
      <c r="AA396" s="56"/>
      <c r="AC396" s="57"/>
      <c r="AD396" s="57"/>
    </row>
    <row r="397" spans="27:30" ht="20.100000000000001" customHeight="1" x14ac:dyDescent="0.25">
      <c r="AA397" s="56"/>
      <c r="AC397" s="57"/>
      <c r="AD397" s="57"/>
    </row>
    <row r="398" spans="27:30" ht="20.100000000000001" customHeight="1" x14ac:dyDescent="0.25">
      <c r="AA398" s="56"/>
      <c r="AC398" s="57"/>
      <c r="AD398" s="57"/>
    </row>
    <row r="399" spans="27:30" ht="20.100000000000001" customHeight="1" x14ac:dyDescent="0.25">
      <c r="AA399" s="56"/>
      <c r="AC399" s="57"/>
      <c r="AD399" s="57"/>
    </row>
    <row r="400" spans="27:30" ht="20.100000000000001" customHeight="1" x14ac:dyDescent="0.25">
      <c r="AA400" s="56"/>
      <c r="AC400" s="57"/>
      <c r="AD400" s="57"/>
    </row>
    <row r="401" spans="27:30" ht="20.100000000000001" customHeight="1" x14ac:dyDescent="0.25">
      <c r="AA401" s="56"/>
      <c r="AC401" s="57"/>
      <c r="AD401" s="57"/>
    </row>
    <row r="402" spans="27:30" ht="20.100000000000001" customHeight="1" x14ac:dyDescent="0.25">
      <c r="AA402" s="56"/>
      <c r="AC402" s="57"/>
      <c r="AD402" s="57"/>
    </row>
    <row r="403" spans="27:30" ht="20.100000000000001" customHeight="1" x14ac:dyDescent="0.25">
      <c r="AA403" s="56"/>
      <c r="AC403" s="57"/>
      <c r="AD403" s="57"/>
    </row>
    <row r="404" spans="27:30" ht="20.100000000000001" customHeight="1" x14ac:dyDescent="0.25">
      <c r="AA404" s="56"/>
      <c r="AC404" s="57"/>
      <c r="AD404" s="57"/>
    </row>
    <row r="405" spans="27:30" ht="20.100000000000001" customHeight="1" x14ac:dyDescent="0.25">
      <c r="AA405" s="56"/>
      <c r="AC405" s="57"/>
      <c r="AD405" s="57"/>
    </row>
    <row r="406" spans="27:30" ht="20.100000000000001" customHeight="1" x14ac:dyDescent="0.25">
      <c r="AA406" s="56"/>
      <c r="AC406" s="57"/>
      <c r="AD406" s="57"/>
    </row>
    <row r="407" spans="27:30" ht="20.100000000000001" customHeight="1" x14ac:dyDescent="0.25">
      <c r="AA407" s="56"/>
      <c r="AC407" s="57"/>
      <c r="AD407" s="57"/>
    </row>
    <row r="408" spans="27:30" ht="20.100000000000001" customHeight="1" x14ac:dyDescent="0.25">
      <c r="AA408" s="56"/>
      <c r="AC408" s="57"/>
      <c r="AD408" s="57"/>
    </row>
    <row r="409" spans="27:30" ht="20.100000000000001" customHeight="1" x14ac:dyDescent="0.25">
      <c r="AA409" s="56"/>
      <c r="AC409" s="57"/>
      <c r="AD409" s="57"/>
    </row>
    <row r="410" spans="27:30" ht="20.100000000000001" customHeight="1" x14ac:dyDescent="0.25">
      <c r="AA410" s="56"/>
      <c r="AC410" s="57"/>
      <c r="AD410" s="57"/>
    </row>
    <row r="411" spans="27:30" ht="20.100000000000001" customHeight="1" x14ac:dyDescent="0.25">
      <c r="AA411" s="56"/>
      <c r="AC411" s="57"/>
      <c r="AD411" s="57"/>
    </row>
    <row r="412" spans="27:30" ht="20.100000000000001" customHeight="1" x14ac:dyDescent="0.25">
      <c r="AA412" s="56"/>
      <c r="AC412" s="57"/>
      <c r="AD412" s="57"/>
    </row>
    <row r="413" spans="27:30" ht="20.100000000000001" customHeight="1" x14ac:dyDescent="0.25">
      <c r="AA413" s="56"/>
      <c r="AC413" s="57"/>
      <c r="AD413" s="57"/>
    </row>
    <row r="414" spans="27:30" ht="20.100000000000001" customHeight="1" x14ac:dyDescent="0.25">
      <c r="AA414" s="56"/>
      <c r="AC414" s="57"/>
      <c r="AD414" s="57"/>
    </row>
    <row r="415" spans="27:30" ht="20.100000000000001" customHeight="1" x14ac:dyDescent="0.25">
      <c r="AA415" s="56"/>
      <c r="AC415" s="57"/>
      <c r="AD415" s="57"/>
    </row>
    <row r="416" spans="27:30" ht="20.100000000000001" customHeight="1" x14ac:dyDescent="0.25">
      <c r="AA416" s="56"/>
      <c r="AC416" s="57"/>
      <c r="AD416" s="57"/>
    </row>
    <row r="417" spans="27:30" ht="20.100000000000001" customHeight="1" x14ac:dyDescent="0.25">
      <c r="AA417" s="56"/>
      <c r="AC417" s="57"/>
      <c r="AD417" s="57"/>
    </row>
    <row r="418" spans="27:30" ht="20.100000000000001" customHeight="1" x14ac:dyDescent="0.25">
      <c r="AA418" s="56"/>
      <c r="AC418" s="57"/>
      <c r="AD418" s="57"/>
    </row>
    <row r="419" spans="27:30" ht="20.100000000000001" customHeight="1" x14ac:dyDescent="0.25">
      <c r="AA419" s="56"/>
      <c r="AC419" s="57"/>
      <c r="AD419" s="57"/>
    </row>
    <row r="420" spans="27:30" ht="20.100000000000001" customHeight="1" x14ac:dyDescent="0.25">
      <c r="AA420" s="56"/>
      <c r="AC420" s="57"/>
      <c r="AD420" s="57"/>
    </row>
    <row r="421" spans="27:30" ht="20.100000000000001" customHeight="1" x14ac:dyDescent="0.25">
      <c r="AA421" s="56"/>
      <c r="AC421" s="57"/>
      <c r="AD421" s="57"/>
    </row>
    <row r="422" spans="27:30" ht="20.100000000000001" customHeight="1" x14ac:dyDescent="0.25">
      <c r="AA422" s="56"/>
      <c r="AC422" s="57"/>
      <c r="AD422" s="57"/>
    </row>
    <row r="423" spans="27:30" ht="20.100000000000001" customHeight="1" x14ac:dyDescent="0.25">
      <c r="AA423" s="56"/>
      <c r="AC423" s="57"/>
      <c r="AD423" s="57"/>
    </row>
    <row r="424" spans="27:30" ht="20.100000000000001" customHeight="1" x14ac:dyDescent="0.25">
      <c r="AA424" s="56"/>
      <c r="AC424" s="57"/>
      <c r="AD424" s="57"/>
    </row>
    <row r="425" spans="27:30" ht="20.100000000000001" customHeight="1" x14ac:dyDescent="0.25">
      <c r="AA425" s="56"/>
      <c r="AC425" s="57"/>
      <c r="AD425" s="57"/>
    </row>
    <row r="426" spans="27:30" ht="20.100000000000001" customHeight="1" x14ac:dyDescent="0.25">
      <c r="AA426" s="56"/>
      <c r="AC426" s="57"/>
      <c r="AD426" s="57"/>
    </row>
    <row r="427" spans="27:30" ht="20.100000000000001" customHeight="1" x14ac:dyDescent="0.25">
      <c r="AA427" s="56"/>
      <c r="AC427" s="57"/>
      <c r="AD427" s="57"/>
    </row>
    <row r="428" spans="27:30" ht="20.100000000000001" customHeight="1" x14ac:dyDescent="0.25">
      <c r="AA428" s="56"/>
      <c r="AC428" s="57"/>
      <c r="AD428" s="57"/>
    </row>
    <row r="429" spans="27:30" ht="20.100000000000001" customHeight="1" x14ac:dyDescent="0.25">
      <c r="AA429" s="56"/>
      <c r="AC429" s="57"/>
      <c r="AD429" s="57"/>
    </row>
    <row r="430" spans="27:30" ht="20.100000000000001" customHeight="1" x14ac:dyDescent="0.25">
      <c r="AA430" s="56"/>
      <c r="AC430" s="57"/>
      <c r="AD430" s="57"/>
    </row>
    <row r="431" spans="27:30" ht="20.100000000000001" customHeight="1" x14ac:dyDescent="0.25">
      <c r="AA431" s="56"/>
      <c r="AC431" s="57"/>
      <c r="AD431" s="57"/>
    </row>
    <row r="432" spans="27:30" ht="20.100000000000001" customHeight="1" x14ac:dyDescent="0.25">
      <c r="AA432" s="56"/>
      <c r="AC432" s="57"/>
      <c r="AD432" s="57"/>
    </row>
    <row r="433" spans="27:30" ht="20.100000000000001" customHeight="1" x14ac:dyDescent="0.25">
      <c r="AA433" s="56"/>
      <c r="AC433" s="57"/>
      <c r="AD433" s="57"/>
    </row>
    <row r="434" spans="27:30" ht="20.100000000000001" customHeight="1" x14ac:dyDescent="0.25">
      <c r="AA434" s="56"/>
      <c r="AC434" s="57"/>
      <c r="AD434" s="57"/>
    </row>
    <row r="435" spans="27:30" ht="20.100000000000001" customHeight="1" x14ac:dyDescent="0.25">
      <c r="AA435" s="56"/>
      <c r="AC435" s="57"/>
      <c r="AD435" s="57"/>
    </row>
    <row r="436" spans="27:30" ht="20.100000000000001" customHeight="1" x14ac:dyDescent="0.25">
      <c r="AA436" s="56"/>
      <c r="AC436" s="57"/>
      <c r="AD436" s="57"/>
    </row>
    <row r="437" spans="27:30" ht="20.100000000000001" customHeight="1" x14ac:dyDescent="0.25">
      <c r="AA437" s="56"/>
      <c r="AC437" s="57"/>
      <c r="AD437" s="57"/>
    </row>
    <row r="438" spans="27:30" ht="20.100000000000001" customHeight="1" x14ac:dyDescent="0.25">
      <c r="AA438" s="56"/>
      <c r="AC438" s="57"/>
      <c r="AD438" s="57"/>
    </row>
    <row r="439" spans="27:30" ht="20.100000000000001" customHeight="1" x14ac:dyDescent="0.25">
      <c r="AA439" s="56"/>
      <c r="AC439" s="57"/>
      <c r="AD439" s="57"/>
    </row>
    <row r="440" spans="27:30" ht="20.100000000000001" customHeight="1" x14ac:dyDescent="0.25">
      <c r="AA440" s="56"/>
      <c r="AC440" s="57"/>
      <c r="AD440" s="57"/>
    </row>
    <row r="441" spans="27:30" ht="20.100000000000001" customHeight="1" x14ac:dyDescent="0.25">
      <c r="AA441" s="56"/>
      <c r="AC441" s="57"/>
      <c r="AD441" s="57"/>
    </row>
    <row r="442" spans="27:30" ht="20.100000000000001" customHeight="1" x14ac:dyDescent="0.25">
      <c r="AA442" s="56"/>
      <c r="AC442" s="57"/>
      <c r="AD442" s="57"/>
    </row>
    <row r="443" spans="27:30" ht="20.100000000000001" customHeight="1" x14ac:dyDescent="0.25">
      <c r="AA443" s="56"/>
      <c r="AC443" s="57"/>
      <c r="AD443" s="57"/>
    </row>
    <row r="444" spans="27:30" ht="20.100000000000001" customHeight="1" x14ac:dyDescent="0.25">
      <c r="AA444" s="56"/>
      <c r="AC444" s="57"/>
      <c r="AD444" s="57"/>
    </row>
    <row r="445" spans="27:30" ht="20.100000000000001" customHeight="1" x14ac:dyDescent="0.25">
      <c r="AA445" s="56"/>
      <c r="AC445" s="57"/>
      <c r="AD445" s="57"/>
    </row>
    <row r="446" spans="27:30" ht="20.100000000000001" customHeight="1" x14ac:dyDescent="0.25">
      <c r="AA446" s="56"/>
      <c r="AC446" s="57"/>
      <c r="AD446" s="57"/>
    </row>
    <row r="447" spans="27:30" ht="20.100000000000001" customHeight="1" x14ac:dyDescent="0.25">
      <c r="AA447" s="56"/>
      <c r="AC447" s="57"/>
      <c r="AD447" s="57"/>
    </row>
    <row r="448" spans="27:30" ht="20.100000000000001" customHeight="1" x14ac:dyDescent="0.25">
      <c r="AA448" s="56"/>
      <c r="AC448" s="57"/>
      <c r="AD448" s="57"/>
    </row>
    <row r="449" spans="27:30" ht="20.100000000000001" customHeight="1" x14ac:dyDescent="0.25">
      <c r="AA449" s="56"/>
      <c r="AC449" s="57"/>
      <c r="AD449" s="57"/>
    </row>
    <row r="450" spans="27:30" ht="20.100000000000001" customHeight="1" x14ac:dyDescent="0.25">
      <c r="AA450" s="56"/>
      <c r="AC450" s="57"/>
      <c r="AD450" s="57"/>
    </row>
    <row r="451" spans="27:30" ht="20.100000000000001" customHeight="1" x14ac:dyDescent="0.25">
      <c r="AA451" s="56"/>
      <c r="AC451" s="57"/>
      <c r="AD451" s="57"/>
    </row>
    <row r="452" spans="27:30" ht="20.100000000000001" customHeight="1" x14ac:dyDescent="0.25">
      <c r="AA452" s="56"/>
      <c r="AC452" s="57"/>
      <c r="AD452" s="57"/>
    </row>
    <row r="453" spans="27:30" ht="20.100000000000001" customHeight="1" x14ac:dyDescent="0.25">
      <c r="AA453" s="56"/>
      <c r="AC453" s="57"/>
      <c r="AD453" s="57"/>
    </row>
    <row r="454" spans="27:30" ht="20.100000000000001" customHeight="1" x14ac:dyDescent="0.25">
      <c r="AA454" s="56"/>
      <c r="AC454" s="57"/>
      <c r="AD454" s="57"/>
    </row>
    <row r="455" spans="27:30" ht="20.100000000000001" customHeight="1" x14ac:dyDescent="0.25">
      <c r="AA455" s="56"/>
      <c r="AC455" s="57"/>
      <c r="AD455" s="57"/>
    </row>
    <row r="456" spans="27:30" ht="20.100000000000001" customHeight="1" x14ac:dyDescent="0.25">
      <c r="AA456" s="56"/>
      <c r="AC456" s="57"/>
      <c r="AD456" s="57"/>
    </row>
    <row r="457" spans="27:30" ht="20.100000000000001" customHeight="1" x14ac:dyDescent="0.25">
      <c r="AA457" s="56"/>
      <c r="AC457" s="57"/>
      <c r="AD457" s="57"/>
    </row>
    <row r="458" spans="27:30" ht="20.100000000000001" customHeight="1" x14ac:dyDescent="0.25">
      <c r="AA458" s="56"/>
      <c r="AC458" s="57"/>
      <c r="AD458" s="57"/>
    </row>
    <row r="459" spans="27:30" ht="20.100000000000001" customHeight="1" x14ac:dyDescent="0.25">
      <c r="AA459" s="56"/>
      <c r="AC459" s="57"/>
      <c r="AD459" s="57"/>
    </row>
    <row r="460" spans="27:30" ht="20.100000000000001" customHeight="1" x14ac:dyDescent="0.25">
      <c r="AA460" s="56"/>
      <c r="AC460" s="57"/>
      <c r="AD460" s="57"/>
    </row>
    <row r="461" spans="27:30" ht="20.100000000000001" customHeight="1" x14ac:dyDescent="0.25">
      <c r="AA461" s="56"/>
      <c r="AC461" s="57"/>
      <c r="AD461" s="57"/>
    </row>
    <row r="462" spans="27:30" ht="20.100000000000001" customHeight="1" x14ac:dyDescent="0.25">
      <c r="AA462" s="56"/>
      <c r="AC462" s="57"/>
      <c r="AD462" s="57"/>
    </row>
    <row r="463" spans="27:30" ht="20.100000000000001" customHeight="1" x14ac:dyDescent="0.25">
      <c r="AA463" s="56"/>
      <c r="AC463" s="57"/>
      <c r="AD463" s="57"/>
    </row>
    <row r="464" spans="27:30" ht="20.100000000000001" customHeight="1" x14ac:dyDescent="0.25">
      <c r="AA464" s="56"/>
      <c r="AC464" s="57"/>
      <c r="AD464" s="57"/>
    </row>
    <row r="465" spans="27:30" ht="20.100000000000001" customHeight="1" x14ac:dyDescent="0.25">
      <c r="AA465" s="56"/>
      <c r="AC465" s="57"/>
      <c r="AD465" s="57"/>
    </row>
    <row r="466" spans="27:30" ht="20.100000000000001" customHeight="1" x14ac:dyDescent="0.25">
      <c r="AA466" s="56"/>
      <c r="AC466" s="57"/>
      <c r="AD466" s="57"/>
    </row>
    <row r="467" spans="27:30" ht="20.100000000000001" customHeight="1" x14ac:dyDescent="0.25">
      <c r="AA467" s="56"/>
      <c r="AC467" s="57"/>
      <c r="AD467" s="57"/>
    </row>
    <row r="468" spans="27:30" ht="20.100000000000001" customHeight="1" x14ac:dyDescent="0.25">
      <c r="AA468" s="56"/>
      <c r="AC468" s="57"/>
      <c r="AD468" s="57"/>
    </row>
    <row r="469" spans="27:30" ht="20.100000000000001" customHeight="1" x14ac:dyDescent="0.25">
      <c r="AA469" s="56"/>
      <c r="AC469" s="57"/>
      <c r="AD469" s="57"/>
    </row>
    <row r="470" spans="27:30" ht="20.100000000000001" customHeight="1" x14ac:dyDescent="0.25">
      <c r="AA470" s="56"/>
      <c r="AC470" s="57"/>
      <c r="AD470" s="57"/>
    </row>
    <row r="471" spans="27:30" ht="20.100000000000001" customHeight="1" x14ac:dyDescent="0.25">
      <c r="AA471" s="56"/>
      <c r="AC471" s="57"/>
      <c r="AD471" s="57"/>
    </row>
    <row r="472" spans="27:30" ht="20.100000000000001" customHeight="1" x14ac:dyDescent="0.25">
      <c r="AA472" s="56"/>
      <c r="AC472" s="57"/>
      <c r="AD472" s="57"/>
    </row>
    <row r="473" spans="27:30" ht="20.100000000000001" customHeight="1" x14ac:dyDescent="0.25">
      <c r="AA473" s="56"/>
      <c r="AC473" s="57"/>
      <c r="AD473" s="57"/>
    </row>
    <row r="474" spans="27:30" ht="20.100000000000001" customHeight="1" x14ac:dyDescent="0.25">
      <c r="AA474" s="56"/>
      <c r="AC474" s="57"/>
      <c r="AD474" s="57"/>
    </row>
    <row r="475" spans="27:30" ht="20.100000000000001" customHeight="1" x14ac:dyDescent="0.25">
      <c r="AA475" s="56"/>
      <c r="AC475" s="57"/>
      <c r="AD475" s="57"/>
    </row>
    <row r="476" spans="27:30" ht="20.100000000000001" customHeight="1" x14ac:dyDescent="0.25">
      <c r="AA476" s="56"/>
      <c r="AC476" s="57"/>
      <c r="AD476" s="57"/>
    </row>
    <row r="477" spans="27:30" ht="20.100000000000001" customHeight="1" x14ac:dyDescent="0.25">
      <c r="AA477" s="56"/>
      <c r="AC477" s="57"/>
      <c r="AD477" s="57"/>
    </row>
    <row r="478" spans="27:30" ht="20.100000000000001" customHeight="1" x14ac:dyDescent="0.25">
      <c r="AA478" s="56"/>
      <c r="AC478" s="57"/>
      <c r="AD478" s="57"/>
    </row>
    <row r="479" spans="27:30" ht="20.100000000000001" customHeight="1" x14ac:dyDescent="0.25">
      <c r="AA479" s="56"/>
      <c r="AC479" s="57"/>
      <c r="AD479" s="57"/>
    </row>
    <row r="480" spans="27:30" ht="20.100000000000001" customHeight="1" x14ac:dyDescent="0.25">
      <c r="AA480" s="56"/>
      <c r="AC480" s="57"/>
      <c r="AD480" s="57"/>
    </row>
    <row r="481" spans="27:30" ht="20.100000000000001" customHeight="1" x14ac:dyDescent="0.25">
      <c r="AA481" s="56"/>
      <c r="AC481" s="57"/>
      <c r="AD481" s="57"/>
    </row>
    <row r="482" spans="27:30" ht="20.100000000000001" customHeight="1" x14ac:dyDescent="0.25">
      <c r="AA482" s="56"/>
      <c r="AC482" s="57"/>
      <c r="AD482" s="57"/>
    </row>
    <row r="483" spans="27:30" ht="20.100000000000001" customHeight="1" x14ac:dyDescent="0.25">
      <c r="AA483" s="56"/>
      <c r="AC483" s="57"/>
      <c r="AD483" s="57"/>
    </row>
    <row r="484" spans="27:30" ht="20.100000000000001" customHeight="1" x14ac:dyDescent="0.25">
      <c r="AA484" s="56"/>
      <c r="AC484" s="57"/>
      <c r="AD484" s="57"/>
    </row>
    <row r="485" spans="27:30" ht="20.100000000000001" customHeight="1" x14ac:dyDescent="0.25">
      <c r="AA485" s="56"/>
      <c r="AC485" s="57"/>
      <c r="AD485" s="57"/>
    </row>
    <row r="486" spans="27:30" ht="20.100000000000001" customHeight="1" x14ac:dyDescent="0.25">
      <c r="AA486" s="56"/>
      <c r="AC486" s="57"/>
      <c r="AD486" s="57"/>
    </row>
    <row r="487" spans="27:30" ht="20.100000000000001" customHeight="1" x14ac:dyDescent="0.25">
      <c r="AA487" s="56"/>
      <c r="AC487" s="57"/>
      <c r="AD487" s="57"/>
    </row>
    <row r="488" spans="27:30" ht="20.100000000000001" customHeight="1" x14ac:dyDescent="0.25">
      <c r="AA488" s="56"/>
      <c r="AC488" s="57"/>
      <c r="AD488" s="57"/>
    </row>
    <row r="489" spans="27:30" ht="20.100000000000001" customHeight="1" x14ac:dyDescent="0.25">
      <c r="AA489" s="56"/>
      <c r="AC489" s="57"/>
      <c r="AD489" s="57"/>
    </row>
    <row r="490" spans="27:30" ht="20.100000000000001" customHeight="1" x14ac:dyDescent="0.25">
      <c r="AA490" s="56"/>
      <c r="AC490" s="57"/>
      <c r="AD490" s="57"/>
    </row>
    <row r="491" spans="27:30" ht="20.100000000000001" customHeight="1" x14ac:dyDescent="0.25">
      <c r="AA491" s="56"/>
      <c r="AC491" s="57"/>
      <c r="AD491" s="57"/>
    </row>
    <row r="492" spans="27:30" ht="20.100000000000001" customHeight="1" x14ac:dyDescent="0.25">
      <c r="AA492" s="56"/>
      <c r="AC492" s="57"/>
      <c r="AD492" s="57"/>
    </row>
    <row r="493" spans="27:30" ht="20.100000000000001" customHeight="1" x14ac:dyDescent="0.25">
      <c r="AA493" s="56"/>
      <c r="AC493" s="57"/>
      <c r="AD493" s="57"/>
    </row>
    <row r="494" spans="27:30" ht="20.100000000000001" customHeight="1" x14ac:dyDescent="0.25">
      <c r="AA494" s="56"/>
      <c r="AC494" s="57"/>
      <c r="AD494" s="57"/>
    </row>
    <row r="495" spans="27:30" ht="20.100000000000001" customHeight="1" x14ac:dyDescent="0.25">
      <c r="AA495" s="56"/>
      <c r="AC495" s="57"/>
      <c r="AD495" s="57"/>
    </row>
    <row r="496" spans="27:30" ht="20.100000000000001" customHeight="1" x14ac:dyDescent="0.25">
      <c r="AA496" s="56"/>
      <c r="AC496" s="57"/>
      <c r="AD496" s="57"/>
    </row>
    <row r="497" spans="27:30" ht="20.100000000000001" customHeight="1" x14ac:dyDescent="0.25">
      <c r="AA497" s="56"/>
      <c r="AC497" s="57"/>
      <c r="AD497" s="57"/>
    </row>
    <row r="498" spans="27:30" ht="20.100000000000001" customHeight="1" x14ac:dyDescent="0.25">
      <c r="AA498" s="56"/>
      <c r="AC498" s="57"/>
      <c r="AD498" s="57"/>
    </row>
    <row r="499" spans="27:30" ht="20.100000000000001" customHeight="1" x14ac:dyDescent="0.25">
      <c r="AA499" s="56"/>
      <c r="AC499" s="57"/>
      <c r="AD499" s="57"/>
    </row>
    <row r="500" spans="27:30" ht="20.100000000000001" customHeight="1" x14ac:dyDescent="0.25">
      <c r="AA500" s="56"/>
      <c r="AC500" s="57"/>
      <c r="AD500" s="57"/>
    </row>
    <row r="501" spans="27:30" ht="20.100000000000001" customHeight="1" x14ac:dyDescent="0.25">
      <c r="AA501" s="56"/>
      <c r="AC501" s="57"/>
      <c r="AD501" s="57"/>
    </row>
    <row r="502" spans="27:30" ht="20.100000000000001" customHeight="1" x14ac:dyDescent="0.25">
      <c r="AA502" s="56"/>
      <c r="AC502" s="57"/>
      <c r="AD502" s="57"/>
    </row>
    <row r="503" spans="27:30" ht="20.100000000000001" customHeight="1" x14ac:dyDescent="0.25">
      <c r="AA503" s="56"/>
      <c r="AC503" s="57"/>
      <c r="AD503" s="57"/>
    </row>
    <row r="504" spans="27:30" ht="20.100000000000001" customHeight="1" x14ac:dyDescent="0.25">
      <c r="AA504" s="56"/>
      <c r="AC504" s="57"/>
      <c r="AD504" s="57"/>
    </row>
    <row r="505" spans="27:30" ht="20.100000000000001" customHeight="1" x14ac:dyDescent="0.25">
      <c r="AA505" s="56"/>
      <c r="AC505" s="57"/>
      <c r="AD505" s="57"/>
    </row>
    <row r="506" spans="27:30" ht="20.100000000000001" customHeight="1" x14ac:dyDescent="0.25">
      <c r="AA506" s="56"/>
      <c r="AC506" s="57"/>
      <c r="AD506" s="57"/>
    </row>
    <row r="507" spans="27:30" ht="20.100000000000001" customHeight="1" x14ac:dyDescent="0.25">
      <c r="AA507" s="56"/>
      <c r="AC507" s="57"/>
      <c r="AD507" s="57"/>
    </row>
    <row r="508" spans="27:30" ht="20.100000000000001" customHeight="1" x14ac:dyDescent="0.25">
      <c r="AA508" s="56"/>
      <c r="AC508" s="57"/>
      <c r="AD508" s="57"/>
    </row>
    <row r="509" spans="27:30" ht="20.100000000000001" customHeight="1" x14ac:dyDescent="0.25">
      <c r="AA509" s="56"/>
      <c r="AC509" s="57"/>
      <c r="AD509" s="57"/>
    </row>
    <row r="510" spans="27:30" ht="20.100000000000001" customHeight="1" x14ac:dyDescent="0.25">
      <c r="AA510" s="56"/>
      <c r="AC510" s="57"/>
      <c r="AD510" s="57"/>
    </row>
    <row r="511" spans="27:30" ht="20.100000000000001" customHeight="1" x14ac:dyDescent="0.25">
      <c r="AA511" s="56"/>
      <c r="AC511" s="57"/>
      <c r="AD511" s="57"/>
    </row>
    <row r="512" spans="27:30" ht="20.100000000000001" customHeight="1" x14ac:dyDescent="0.25">
      <c r="AA512" s="56"/>
      <c r="AC512" s="57"/>
      <c r="AD512" s="57"/>
    </row>
    <row r="513" spans="27:30" ht="20.100000000000001" customHeight="1" x14ac:dyDescent="0.25">
      <c r="AA513" s="56"/>
      <c r="AC513" s="57"/>
      <c r="AD513" s="57"/>
    </row>
    <row r="514" spans="27:30" ht="20.100000000000001" customHeight="1" x14ac:dyDescent="0.25">
      <c r="AA514" s="56"/>
      <c r="AC514" s="57"/>
      <c r="AD514" s="57"/>
    </row>
    <row r="515" spans="27:30" ht="20.100000000000001" customHeight="1" x14ac:dyDescent="0.25">
      <c r="AA515" s="56"/>
      <c r="AC515" s="57"/>
      <c r="AD515" s="57"/>
    </row>
    <row r="516" spans="27:30" ht="20.100000000000001" customHeight="1" x14ac:dyDescent="0.25">
      <c r="AA516" s="56"/>
      <c r="AC516" s="57"/>
      <c r="AD516" s="57"/>
    </row>
    <row r="517" spans="27:30" ht="20.100000000000001" customHeight="1" x14ac:dyDescent="0.25">
      <c r="AA517" s="56"/>
      <c r="AC517" s="57"/>
      <c r="AD517" s="57"/>
    </row>
    <row r="518" spans="27:30" ht="20.100000000000001" customHeight="1" x14ac:dyDescent="0.25">
      <c r="AA518" s="56"/>
      <c r="AC518" s="57"/>
      <c r="AD518" s="57"/>
    </row>
    <row r="519" spans="27:30" ht="20.100000000000001" customHeight="1" x14ac:dyDescent="0.25">
      <c r="AA519" s="56"/>
      <c r="AC519" s="57"/>
      <c r="AD519" s="57"/>
    </row>
    <row r="520" spans="27:30" ht="20.100000000000001" customHeight="1" x14ac:dyDescent="0.25">
      <c r="AA520" s="56"/>
      <c r="AC520" s="57"/>
      <c r="AD520" s="57"/>
    </row>
    <row r="521" spans="27:30" ht="20.100000000000001" customHeight="1" x14ac:dyDescent="0.25">
      <c r="AA521" s="56"/>
      <c r="AC521" s="57"/>
      <c r="AD521" s="57"/>
    </row>
    <row r="522" spans="27:30" ht="20.100000000000001" customHeight="1" x14ac:dyDescent="0.25">
      <c r="AA522" s="56"/>
      <c r="AC522" s="57"/>
      <c r="AD522" s="57"/>
    </row>
    <row r="523" spans="27:30" ht="20.100000000000001" customHeight="1" x14ac:dyDescent="0.25">
      <c r="AA523" s="56"/>
      <c r="AC523" s="57"/>
      <c r="AD523" s="57"/>
    </row>
    <row r="524" spans="27:30" ht="20.100000000000001" customHeight="1" x14ac:dyDescent="0.25">
      <c r="AA524" s="56"/>
      <c r="AC524" s="57"/>
      <c r="AD524" s="57"/>
    </row>
    <row r="525" spans="27:30" ht="20.100000000000001" customHeight="1" x14ac:dyDescent="0.25">
      <c r="AA525" s="56"/>
      <c r="AC525" s="57"/>
      <c r="AD525" s="57"/>
    </row>
    <row r="526" spans="27:30" ht="20.100000000000001" customHeight="1" x14ac:dyDescent="0.25">
      <c r="AA526" s="56"/>
      <c r="AC526" s="57"/>
      <c r="AD526" s="57"/>
    </row>
    <row r="527" spans="27:30" ht="20.100000000000001" customHeight="1" x14ac:dyDescent="0.25">
      <c r="AA527" s="56"/>
      <c r="AC527" s="57"/>
      <c r="AD527" s="57"/>
    </row>
    <row r="528" spans="27:30" ht="20.100000000000001" customHeight="1" x14ac:dyDescent="0.25">
      <c r="AA528" s="56"/>
      <c r="AC528" s="57"/>
      <c r="AD528" s="57"/>
    </row>
    <row r="529" spans="27:30" ht="20.100000000000001" customHeight="1" x14ac:dyDescent="0.25">
      <c r="AA529" s="56"/>
      <c r="AC529" s="57"/>
      <c r="AD529" s="57"/>
    </row>
    <row r="530" spans="27:30" ht="20.100000000000001" customHeight="1" x14ac:dyDescent="0.25">
      <c r="AA530" s="56"/>
      <c r="AC530" s="57"/>
      <c r="AD530" s="57"/>
    </row>
    <row r="531" spans="27:30" ht="20.100000000000001" customHeight="1" x14ac:dyDescent="0.25">
      <c r="AA531" s="56"/>
      <c r="AC531" s="57"/>
      <c r="AD531" s="57"/>
    </row>
    <row r="532" spans="27:30" ht="20.100000000000001" customHeight="1" x14ac:dyDescent="0.25">
      <c r="AA532" s="56"/>
      <c r="AC532" s="57"/>
      <c r="AD532" s="57"/>
    </row>
    <row r="533" spans="27:30" ht="20.100000000000001" customHeight="1" x14ac:dyDescent="0.25">
      <c r="AA533" s="56"/>
      <c r="AC533" s="57"/>
      <c r="AD533" s="57"/>
    </row>
    <row r="534" spans="27:30" ht="20.100000000000001" customHeight="1" x14ac:dyDescent="0.25">
      <c r="AA534" s="56"/>
      <c r="AC534" s="57"/>
      <c r="AD534" s="57"/>
    </row>
    <row r="535" spans="27:30" ht="20.100000000000001" customHeight="1" x14ac:dyDescent="0.25">
      <c r="AA535" s="56"/>
      <c r="AC535" s="57"/>
      <c r="AD535" s="57"/>
    </row>
    <row r="536" spans="27:30" ht="20.100000000000001" customHeight="1" x14ac:dyDescent="0.25">
      <c r="AA536" s="56"/>
      <c r="AC536" s="57"/>
      <c r="AD536" s="57"/>
    </row>
    <row r="537" spans="27:30" ht="20.100000000000001" customHeight="1" x14ac:dyDescent="0.25">
      <c r="AA537" s="56"/>
      <c r="AC537" s="57"/>
      <c r="AD537" s="57"/>
    </row>
    <row r="538" spans="27:30" ht="20.100000000000001" customHeight="1" x14ac:dyDescent="0.25">
      <c r="AA538" s="56"/>
      <c r="AC538" s="57"/>
      <c r="AD538" s="57"/>
    </row>
    <row r="539" spans="27:30" ht="20.100000000000001" customHeight="1" x14ac:dyDescent="0.25">
      <c r="AA539" s="56"/>
      <c r="AC539" s="57"/>
      <c r="AD539" s="57"/>
    </row>
    <row r="540" spans="27:30" ht="20.100000000000001" customHeight="1" x14ac:dyDescent="0.25">
      <c r="AA540" s="56"/>
      <c r="AC540" s="57"/>
      <c r="AD540" s="57"/>
    </row>
    <row r="541" spans="27:30" ht="20.100000000000001" customHeight="1" x14ac:dyDescent="0.25">
      <c r="AA541" s="56"/>
      <c r="AC541" s="57"/>
      <c r="AD541" s="57"/>
    </row>
    <row r="542" spans="27:30" ht="20.100000000000001" customHeight="1" x14ac:dyDescent="0.25">
      <c r="AA542" s="56"/>
      <c r="AC542" s="57"/>
      <c r="AD542" s="57"/>
    </row>
    <row r="543" spans="27:30" ht="20.100000000000001" customHeight="1" x14ac:dyDescent="0.25">
      <c r="AA543" s="56"/>
      <c r="AC543" s="57"/>
      <c r="AD543" s="57"/>
    </row>
    <row r="544" spans="27:30" ht="20.100000000000001" customHeight="1" x14ac:dyDescent="0.25">
      <c r="AA544" s="56"/>
      <c r="AC544" s="57"/>
      <c r="AD544" s="57"/>
    </row>
    <row r="545" spans="27:30" ht="20.100000000000001" customHeight="1" x14ac:dyDescent="0.25">
      <c r="AA545" s="56"/>
      <c r="AC545" s="57"/>
      <c r="AD545" s="57"/>
    </row>
    <row r="546" spans="27:30" ht="20.100000000000001" customHeight="1" x14ac:dyDescent="0.25">
      <c r="AA546" s="56"/>
      <c r="AC546" s="57"/>
      <c r="AD546" s="57"/>
    </row>
    <row r="547" spans="27:30" ht="20.100000000000001" customHeight="1" x14ac:dyDescent="0.25">
      <c r="AA547" s="56"/>
      <c r="AC547" s="57"/>
      <c r="AD547" s="57"/>
    </row>
    <row r="548" spans="27:30" ht="20.100000000000001" customHeight="1" x14ac:dyDescent="0.25">
      <c r="AA548" s="56"/>
      <c r="AC548" s="57"/>
      <c r="AD548" s="57"/>
    </row>
    <row r="549" spans="27:30" ht="20.100000000000001" customHeight="1" x14ac:dyDescent="0.25">
      <c r="AA549" s="56"/>
      <c r="AC549" s="57"/>
      <c r="AD549" s="57"/>
    </row>
    <row r="550" spans="27:30" ht="20.100000000000001" customHeight="1" x14ac:dyDescent="0.25">
      <c r="AA550" s="56"/>
      <c r="AC550" s="57"/>
      <c r="AD550" s="57"/>
    </row>
    <row r="551" spans="27:30" ht="20.100000000000001" customHeight="1" x14ac:dyDescent="0.25">
      <c r="AA551" s="56"/>
      <c r="AC551" s="57"/>
      <c r="AD551" s="57"/>
    </row>
    <row r="552" spans="27:30" ht="20.100000000000001" customHeight="1" x14ac:dyDescent="0.25">
      <c r="AA552" s="56"/>
      <c r="AC552" s="57"/>
      <c r="AD552" s="57"/>
    </row>
    <row r="553" spans="27:30" ht="20.100000000000001" customHeight="1" x14ac:dyDescent="0.25">
      <c r="AA553" s="56"/>
      <c r="AC553" s="57"/>
      <c r="AD553" s="57"/>
    </row>
    <row r="554" spans="27:30" ht="20.100000000000001" customHeight="1" x14ac:dyDescent="0.25">
      <c r="AA554" s="56"/>
      <c r="AC554" s="57"/>
      <c r="AD554" s="57"/>
    </row>
    <row r="555" spans="27:30" ht="20.100000000000001" customHeight="1" x14ac:dyDescent="0.25">
      <c r="AA555" s="56"/>
      <c r="AC555" s="57"/>
      <c r="AD555" s="57"/>
    </row>
    <row r="556" spans="27:30" ht="20.100000000000001" customHeight="1" x14ac:dyDescent="0.25">
      <c r="AA556" s="56"/>
      <c r="AC556" s="57"/>
      <c r="AD556" s="57"/>
    </row>
    <row r="557" spans="27:30" ht="20.100000000000001" customHeight="1" x14ac:dyDescent="0.25">
      <c r="AA557" s="56"/>
      <c r="AC557" s="57"/>
      <c r="AD557" s="57"/>
    </row>
    <row r="558" spans="27:30" ht="20.100000000000001" customHeight="1" x14ac:dyDescent="0.25">
      <c r="AA558" s="56"/>
      <c r="AC558" s="57"/>
      <c r="AD558" s="57"/>
    </row>
    <row r="559" spans="27:30" ht="20.100000000000001" customHeight="1" x14ac:dyDescent="0.25">
      <c r="AA559" s="56"/>
      <c r="AC559" s="57"/>
      <c r="AD559" s="57"/>
    </row>
    <row r="560" spans="27:30" ht="20.100000000000001" customHeight="1" x14ac:dyDescent="0.25">
      <c r="AA560" s="56"/>
      <c r="AC560" s="57"/>
      <c r="AD560" s="57"/>
    </row>
    <row r="561" spans="27:30" ht="20.100000000000001" customHeight="1" x14ac:dyDescent="0.25">
      <c r="AA561" s="56"/>
      <c r="AC561" s="57"/>
      <c r="AD561" s="57"/>
    </row>
    <row r="562" spans="27:30" ht="20.100000000000001" customHeight="1" x14ac:dyDescent="0.25">
      <c r="AA562" s="56"/>
      <c r="AC562" s="57"/>
      <c r="AD562" s="57"/>
    </row>
    <row r="563" spans="27:30" ht="20.100000000000001" customHeight="1" x14ac:dyDescent="0.25">
      <c r="AA563" s="56"/>
      <c r="AC563" s="57"/>
      <c r="AD563" s="57"/>
    </row>
    <row r="564" spans="27:30" ht="20.100000000000001" customHeight="1" x14ac:dyDescent="0.25">
      <c r="AA564" s="56"/>
      <c r="AC564" s="57"/>
      <c r="AD564" s="57"/>
    </row>
    <row r="565" spans="27:30" ht="20.100000000000001" customHeight="1" x14ac:dyDescent="0.25">
      <c r="AA565" s="56"/>
      <c r="AC565" s="57"/>
      <c r="AD565" s="57"/>
    </row>
    <row r="566" spans="27:30" ht="20.100000000000001" customHeight="1" x14ac:dyDescent="0.25">
      <c r="AA566" s="56"/>
      <c r="AC566" s="57"/>
      <c r="AD566" s="57"/>
    </row>
    <row r="567" spans="27:30" ht="20.100000000000001" customHeight="1" x14ac:dyDescent="0.25">
      <c r="AA567" s="56"/>
      <c r="AC567" s="57"/>
      <c r="AD567" s="57"/>
    </row>
    <row r="568" spans="27:30" ht="20.100000000000001" customHeight="1" x14ac:dyDescent="0.25">
      <c r="AA568" s="56"/>
      <c r="AC568" s="57"/>
      <c r="AD568" s="57"/>
    </row>
    <row r="569" spans="27:30" ht="20.100000000000001" customHeight="1" x14ac:dyDescent="0.25">
      <c r="AA569" s="56"/>
      <c r="AC569" s="57"/>
      <c r="AD569" s="57"/>
    </row>
    <row r="570" spans="27:30" ht="20.100000000000001" customHeight="1" x14ac:dyDescent="0.25">
      <c r="AA570" s="56"/>
      <c r="AC570" s="57"/>
      <c r="AD570" s="57"/>
    </row>
    <row r="571" spans="27:30" ht="20.100000000000001" customHeight="1" x14ac:dyDescent="0.25">
      <c r="AA571" s="56"/>
      <c r="AC571" s="57"/>
      <c r="AD571" s="57"/>
    </row>
    <row r="572" spans="27:30" ht="20.100000000000001" customHeight="1" x14ac:dyDescent="0.25">
      <c r="AA572" s="56"/>
      <c r="AC572" s="57"/>
      <c r="AD572" s="57"/>
    </row>
    <row r="573" spans="27:30" ht="20.100000000000001" customHeight="1" x14ac:dyDescent="0.25">
      <c r="AA573" s="56"/>
      <c r="AC573" s="57"/>
      <c r="AD573" s="57"/>
    </row>
    <row r="574" spans="27:30" ht="20.100000000000001" customHeight="1" x14ac:dyDescent="0.25">
      <c r="AA574" s="56"/>
      <c r="AC574" s="57"/>
      <c r="AD574" s="57"/>
    </row>
    <row r="575" spans="27:30" ht="20.100000000000001" customHeight="1" x14ac:dyDescent="0.25">
      <c r="AA575" s="56"/>
      <c r="AC575" s="57"/>
      <c r="AD575" s="57"/>
    </row>
    <row r="576" spans="27:30" ht="20.100000000000001" customHeight="1" x14ac:dyDescent="0.25">
      <c r="AA576" s="56"/>
      <c r="AC576" s="57"/>
      <c r="AD576" s="57"/>
    </row>
    <row r="577" spans="27:30" ht="20.100000000000001" customHeight="1" x14ac:dyDescent="0.25">
      <c r="AA577" s="56"/>
      <c r="AC577" s="57"/>
      <c r="AD577" s="57"/>
    </row>
    <row r="578" spans="27:30" ht="20.100000000000001" customHeight="1" x14ac:dyDescent="0.25">
      <c r="AA578" s="56"/>
      <c r="AC578" s="57"/>
      <c r="AD578" s="57"/>
    </row>
    <row r="579" spans="27:30" ht="20.100000000000001" customHeight="1" x14ac:dyDescent="0.25">
      <c r="AA579" s="56"/>
      <c r="AC579" s="57"/>
      <c r="AD579" s="57"/>
    </row>
    <row r="580" spans="27:30" ht="20.100000000000001" customHeight="1" x14ac:dyDescent="0.25">
      <c r="AA580" s="56"/>
      <c r="AC580" s="57"/>
      <c r="AD580" s="57"/>
    </row>
    <row r="581" spans="27:30" ht="20.100000000000001" customHeight="1" x14ac:dyDescent="0.25">
      <c r="AA581" s="56"/>
      <c r="AC581" s="57"/>
      <c r="AD581" s="57"/>
    </row>
    <row r="582" spans="27:30" ht="20.100000000000001" customHeight="1" x14ac:dyDescent="0.25">
      <c r="AA582" s="56"/>
      <c r="AC582" s="57"/>
      <c r="AD582" s="57"/>
    </row>
    <row r="583" spans="27:30" ht="20.100000000000001" customHeight="1" x14ac:dyDescent="0.25">
      <c r="AA583" s="56"/>
      <c r="AC583" s="57"/>
      <c r="AD583" s="57"/>
    </row>
    <row r="584" spans="27:30" ht="20.100000000000001" customHeight="1" x14ac:dyDescent="0.25">
      <c r="AA584" s="56"/>
      <c r="AC584" s="57"/>
      <c r="AD584" s="57"/>
    </row>
    <row r="585" spans="27:30" ht="20.100000000000001" customHeight="1" x14ac:dyDescent="0.25">
      <c r="AA585" s="56"/>
      <c r="AC585" s="57"/>
      <c r="AD585" s="57"/>
    </row>
    <row r="586" spans="27:30" ht="20.100000000000001" customHeight="1" x14ac:dyDescent="0.25">
      <c r="AA586" s="56"/>
      <c r="AC586" s="57"/>
      <c r="AD586" s="57"/>
    </row>
    <row r="587" spans="27:30" ht="20.100000000000001" customHeight="1" x14ac:dyDescent="0.25">
      <c r="AA587" s="56"/>
      <c r="AC587" s="57"/>
      <c r="AD587" s="57"/>
    </row>
    <row r="588" spans="27:30" ht="20.100000000000001" customHeight="1" x14ac:dyDescent="0.25">
      <c r="AA588" s="56"/>
      <c r="AC588" s="57"/>
      <c r="AD588" s="57"/>
    </row>
    <row r="589" spans="27:30" ht="20.100000000000001" customHeight="1" x14ac:dyDescent="0.25">
      <c r="AA589" s="56"/>
      <c r="AC589" s="57"/>
      <c r="AD589" s="57"/>
    </row>
    <row r="590" spans="27:30" ht="20.100000000000001" customHeight="1" x14ac:dyDescent="0.25">
      <c r="AA590" s="56"/>
      <c r="AC590" s="57"/>
      <c r="AD590" s="57"/>
    </row>
    <row r="591" spans="27:30" ht="20.100000000000001" customHeight="1" x14ac:dyDescent="0.25">
      <c r="AA591" s="56"/>
      <c r="AC591" s="57"/>
      <c r="AD591" s="57"/>
    </row>
    <row r="592" spans="27:30" ht="20.100000000000001" customHeight="1" x14ac:dyDescent="0.25">
      <c r="AA592" s="56"/>
      <c r="AC592" s="57"/>
      <c r="AD592" s="57"/>
    </row>
    <row r="593" spans="27:30" ht="20.100000000000001" customHeight="1" x14ac:dyDescent="0.25">
      <c r="AA593" s="56"/>
      <c r="AC593" s="57"/>
      <c r="AD593" s="57"/>
    </row>
    <row r="594" spans="27:30" ht="20.100000000000001" customHeight="1" x14ac:dyDescent="0.25">
      <c r="AA594" s="56"/>
      <c r="AC594" s="57"/>
      <c r="AD594" s="57"/>
    </row>
    <row r="595" spans="27:30" ht="20.100000000000001" customHeight="1" x14ac:dyDescent="0.25">
      <c r="AA595" s="56"/>
      <c r="AC595" s="57"/>
      <c r="AD595" s="57"/>
    </row>
    <row r="596" spans="27:30" ht="20.100000000000001" customHeight="1" x14ac:dyDescent="0.25">
      <c r="AA596" s="56"/>
      <c r="AC596" s="57"/>
      <c r="AD596" s="57"/>
    </row>
    <row r="597" spans="27:30" ht="20.100000000000001" customHeight="1" x14ac:dyDescent="0.25">
      <c r="AA597" s="56"/>
      <c r="AC597" s="57"/>
      <c r="AD597" s="57"/>
    </row>
    <row r="598" spans="27:30" ht="20.100000000000001" customHeight="1" x14ac:dyDescent="0.25">
      <c r="AA598" s="56"/>
      <c r="AC598" s="57"/>
      <c r="AD598" s="57"/>
    </row>
    <row r="599" spans="27:30" ht="20.100000000000001" customHeight="1" x14ac:dyDescent="0.25">
      <c r="AA599" s="56"/>
      <c r="AC599" s="57"/>
      <c r="AD599" s="57"/>
    </row>
    <row r="600" spans="27:30" ht="20.100000000000001" customHeight="1" x14ac:dyDescent="0.25">
      <c r="AA600" s="56"/>
      <c r="AC600" s="57"/>
      <c r="AD600" s="57"/>
    </row>
    <row r="601" spans="27:30" ht="20.100000000000001" customHeight="1" x14ac:dyDescent="0.25">
      <c r="AA601" s="56"/>
      <c r="AC601" s="57"/>
      <c r="AD601" s="57"/>
    </row>
    <row r="602" spans="27:30" ht="20.100000000000001" customHeight="1" x14ac:dyDescent="0.25">
      <c r="AA602" s="56"/>
      <c r="AC602" s="57"/>
      <c r="AD602" s="57"/>
    </row>
    <row r="603" spans="27:30" ht="20.100000000000001" customHeight="1" x14ac:dyDescent="0.25">
      <c r="AA603" s="56"/>
      <c r="AC603" s="57"/>
      <c r="AD603" s="57"/>
    </row>
    <row r="604" spans="27:30" ht="20.100000000000001" customHeight="1" x14ac:dyDescent="0.25">
      <c r="AA604" s="56"/>
      <c r="AC604" s="57"/>
      <c r="AD604" s="57"/>
    </row>
    <row r="605" spans="27:30" ht="20.100000000000001" customHeight="1" x14ac:dyDescent="0.25">
      <c r="AA605" s="56"/>
      <c r="AC605" s="57"/>
      <c r="AD605" s="57"/>
    </row>
    <row r="606" spans="27:30" ht="20.100000000000001" customHeight="1" x14ac:dyDescent="0.25">
      <c r="AA606" s="56"/>
      <c r="AC606" s="57"/>
      <c r="AD606" s="57"/>
    </row>
    <row r="607" spans="27:30" ht="20.100000000000001" customHeight="1" x14ac:dyDescent="0.25">
      <c r="AA607" s="56"/>
      <c r="AC607" s="57"/>
      <c r="AD607" s="57"/>
    </row>
    <row r="608" spans="27:30" ht="20.100000000000001" customHeight="1" x14ac:dyDescent="0.25">
      <c r="AA608" s="56"/>
      <c r="AC608" s="57"/>
      <c r="AD608" s="57"/>
    </row>
    <row r="609" spans="27:30" ht="20.100000000000001" customHeight="1" x14ac:dyDescent="0.25">
      <c r="AA609" s="56"/>
      <c r="AC609" s="57"/>
      <c r="AD609" s="57"/>
    </row>
    <row r="610" spans="27:30" ht="20.100000000000001" customHeight="1" x14ac:dyDescent="0.25">
      <c r="AA610" s="56"/>
      <c r="AC610" s="57"/>
      <c r="AD610" s="57"/>
    </row>
    <row r="611" spans="27:30" ht="20.100000000000001" customHeight="1" x14ac:dyDescent="0.25">
      <c r="AA611" s="56"/>
      <c r="AC611" s="57"/>
      <c r="AD611" s="57"/>
    </row>
    <row r="612" spans="27:30" ht="20.100000000000001" customHeight="1" x14ac:dyDescent="0.25">
      <c r="AA612" s="56"/>
      <c r="AC612" s="57"/>
      <c r="AD612" s="57"/>
    </row>
    <row r="613" spans="27:30" ht="20.100000000000001" customHeight="1" x14ac:dyDescent="0.25">
      <c r="AA613" s="56"/>
      <c r="AC613" s="57"/>
      <c r="AD613" s="57"/>
    </row>
    <row r="614" spans="27:30" ht="20.100000000000001" customHeight="1" x14ac:dyDescent="0.25">
      <c r="AA614" s="56"/>
      <c r="AC614" s="57"/>
      <c r="AD614" s="57"/>
    </row>
    <row r="615" spans="27:30" ht="20.100000000000001" customHeight="1" x14ac:dyDescent="0.25">
      <c r="AA615" s="56"/>
      <c r="AC615" s="57"/>
      <c r="AD615" s="57"/>
    </row>
    <row r="616" spans="27:30" ht="20.100000000000001" customHeight="1" x14ac:dyDescent="0.25">
      <c r="AA616" s="56"/>
      <c r="AC616" s="57"/>
      <c r="AD616" s="57"/>
    </row>
    <row r="617" spans="27:30" ht="20.100000000000001" customHeight="1" x14ac:dyDescent="0.25">
      <c r="AA617" s="56"/>
      <c r="AC617" s="57"/>
      <c r="AD617" s="57"/>
    </row>
    <row r="618" spans="27:30" ht="20.100000000000001" customHeight="1" x14ac:dyDescent="0.25">
      <c r="AA618" s="56"/>
      <c r="AC618" s="57"/>
      <c r="AD618" s="57"/>
    </row>
    <row r="619" spans="27:30" ht="20.100000000000001" customHeight="1" x14ac:dyDescent="0.25">
      <c r="AA619" s="56"/>
      <c r="AC619" s="57"/>
      <c r="AD619" s="57"/>
    </row>
    <row r="620" spans="27:30" ht="20.100000000000001" customHeight="1" x14ac:dyDescent="0.25">
      <c r="AA620" s="56"/>
      <c r="AC620" s="57"/>
      <c r="AD620" s="57"/>
    </row>
    <row r="621" spans="27:30" ht="20.100000000000001" customHeight="1" x14ac:dyDescent="0.25">
      <c r="AA621" s="56"/>
      <c r="AC621" s="57"/>
      <c r="AD621" s="57"/>
    </row>
    <row r="622" spans="27:30" ht="20.100000000000001" customHeight="1" x14ac:dyDescent="0.25">
      <c r="AA622" s="56"/>
      <c r="AC622" s="57"/>
      <c r="AD622" s="57"/>
    </row>
    <row r="623" spans="27:30" ht="20.100000000000001" customHeight="1" x14ac:dyDescent="0.25">
      <c r="AA623" s="56"/>
      <c r="AC623" s="57"/>
      <c r="AD623" s="57"/>
    </row>
    <row r="624" spans="27:30" ht="20.100000000000001" customHeight="1" x14ac:dyDescent="0.25">
      <c r="AA624" s="56"/>
      <c r="AC624" s="57"/>
      <c r="AD624" s="57"/>
    </row>
    <row r="625" spans="27:30" ht="20.100000000000001" customHeight="1" x14ac:dyDescent="0.25">
      <c r="AA625" s="56"/>
      <c r="AC625" s="57"/>
      <c r="AD625" s="57"/>
    </row>
    <row r="626" spans="27:30" ht="20.100000000000001" customHeight="1" x14ac:dyDescent="0.25">
      <c r="AA626" s="56"/>
      <c r="AC626" s="57"/>
      <c r="AD626" s="57"/>
    </row>
    <row r="627" spans="27:30" ht="20.100000000000001" customHeight="1" x14ac:dyDescent="0.25">
      <c r="AA627" s="56"/>
      <c r="AC627" s="57"/>
      <c r="AD627" s="57"/>
    </row>
    <row r="628" spans="27:30" ht="20.100000000000001" customHeight="1" x14ac:dyDescent="0.25">
      <c r="AA628" s="56"/>
      <c r="AC628" s="57"/>
      <c r="AD628" s="57"/>
    </row>
    <row r="629" spans="27:30" ht="20.100000000000001" customHeight="1" x14ac:dyDescent="0.25">
      <c r="AA629" s="56"/>
      <c r="AC629" s="57"/>
      <c r="AD629" s="57"/>
    </row>
    <row r="630" spans="27:30" ht="20.100000000000001" customHeight="1" x14ac:dyDescent="0.25">
      <c r="AA630" s="56"/>
      <c r="AC630" s="57"/>
      <c r="AD630" s="57"/>
    </row>
    <row r="631" spans="27:30" ht="20.100000000000001" customHeight="1" x14ac:dyDescent="0.25">
      <c r="AA631" s="56"/>
      <c r="AC631" s="57"/>
      <c r="AD631" s="57"/>
    </row>
    <row r="632" spans="27:30" ht="20.100000000000001" customHeight="1" x14ac:dyDescent="0.25">
      <c r="AA632" s="56"/>
      <c r="AC632" s="57"/>
      <c r="AD632" s="57"/>
    </row>
    <row r="633" spans="27:30" ht="20.100000000000001" customHeight="1" x14ac:dyDescent="0.25">
      <c r="AA633" s="56"/>
      <c r="AC633" s="57"/>
      <c r="AD633" s="57"/>
    </row>
    <row r="634" spans="27:30" ht="20.100000000000001" customHeight="1" x14ac:dyDescent="0.25">
      <c r="AA634" s="56"/>
      <c r="AC634" s="57"/>
      <c r="AD634" s="57"/>
    </row>
    <row r="635" spans="27:30" ht="20.100000000000001" customHeight="1" x14ac:dyDescent="0.25">
      <c r="AA635" s="56"/>
      <c r="AC635" s="57"/>
      <c r="AD635" s="57"/>
    </row>
    <row r="636" spans="27:30" ht="20.100000000000001" customHeight="1" x14ac:dyDescent="0.25">
      <c r="AA636" s="56"/>
      <c r="AC636" s="57"/>
      <c r="AD636" s="57"/>
    </row>
    <row r="637" spans="27:30" ht="20.100000000000001" customHeight="1" x14ac:dyDescent="0.25">
      <c r="AA637" s="56"/>
      <c r="AC637" s="57"/>
      <c r="AD637" s="57"/>
    </row>
    <row r="638" spans="27:30" ht="20.100000000000001" customHeight="1" x14ac:dyDescent="0.25">
      <c r="AA638" s="56"/>
      <c r="AC638" s="57"/>
      <c r="AD638" s="57"/>
    </row>
    <row r="639" spans="27:30" ht="20.100000000000001" customHeight="1" x14ac:dyDescent="0.25">
      <c r="AA639" s="56"/>
      <c r="AC639" s="57"/>
      <c r="AD639" s="57"/>
    </row>
    <row r="640" spans="27:30" ht="20.100000000000001" customHeight="1" x14ac:dyDescent="0.25">
      <c r="AA640" s="56"/>
      <c r="AC640" s="57"/>
      <c r="AD640" s="57"/>
    </row>
    <row r="641" spans="27:30" ht="20.100000000000001" customHeight="1" x14ac:dyDescent="0.25">
      <c r="AA641" s="56"/>
      <c r="AC641" s="57"/>
      <c r="AD641" s="57"/>
    </row>
    <row r="642" spans="27:30" ht="20.100000000000001" customHeight="1" x14ac:dyDescent="0.25">
      <c r="AA642" s="56"/>
      <c r="AC642" s="57"/>
      <c r="AD642" s="57"/>
    </row>
    <row r="643" spans="27:30" ht="20.100000000000001" customHeight="1" x14ac:dyDescent="0.25">
      <c r="AA643" s="56"/>
      <c r="AC643" s="57"/>
      <c r="AD643" s="57"/>
    </row>
    <row r="644" spans="27:30" ht="20.100000000000001" customHeight="1" x14ac:dyDescent="0.25">
      <c r="AA644" s="56"/>
      <c r="AC644" s="57"/>
      <c r="AD644" s="57"/>
    </row>
    <row r="645" spans="27:30" ht="20.100000000000001" customHeight="1" x14ac:dyDescent="0.25">
      <c r="AA645" s="56"/>
      <c r="AC645" s="57"/>
      <c r="AD645" s="57"/>
    </row>
    <row r="646" spans="27:30" ht="20.100000000000001" customHeight="1" x14ac:dyDescent="0.25">
      <c r="AA646" s="56"/>
      <c r="AC646" s="57"/>
      <c r="AD646" s="57"/>
    </row>
    <row r="647" spans="27:30" ht="20.100000000000001" customHeight="1" x14ac:dyDescent="0.25">
      <c r="AA647" s="56"/>
      <c r="AC647" s="57"/>
      <c r="AD647" s="57"/>
    </row>
    <row r="648" spans="27:30" ht="20.100000000000001" customHeight="1" x14ac:dyDescent="0.25">
      <c r="AA648" s="56"/>
      <c r="AC648" s="57"/>
      <c r="AD648" s="57"/>
    </row>
    <row r="649" spans="27:30" ht="20.100000000000001" customHeight="1" x14ac:dyDescent="0.25">
      <c r="AA649" s="56"/>
      <c r="AC649" s="57"/>
      <c r="AD649" s="57"/>
    </row>
    <row r="650" spans="27:30" ht="20.100000000000001" customHeight="1" x14ac:dyDescent="0.25">
      <c r="AA650" s="56"/>
      <c r="AC650" s="57"/>
      <c r="AD650" s="57"/>
    </row>
    <row r="651" spans="27:30" ht="20.100000000000001" customHeight="1" x14ac:dyDescent="0.25">
      <c r="AA651" s="56"/>
      <c r="AC651" s="57"/>
      <c r="AD651" s="57"/>
    </row>
    <row r="652" spans="27:30" ht="20.100000000000001" customHeight="1" x14ac:dyDescent="0.25">
      <c r="AA652" s="56"/>
      <c r="AC652" s="57"/>
      <c r="AD652" s="57"/>
    </row>
    <row r="653" spans="27:30" ht="20.100000000000001" customHeight="1" x14ac:dyDescent="0.25">
      <c r="AA653" s="56"/>
      <c r="AC653" s="57"/>
      <c r="AD653" s="57"/>
    </row>
    <row r="654" spans="27:30" ht="20.100000000000001" customHeight="1" x14ac:dyDescent="0.25">
      <c r="AA654" s="56"/>
      <c r="AC654" s="57"/>
      <c r="AD654" s="57"/>
    </row>
    <row r="655" spans="27:30" ht="20.100000000000001" customHeight="1" x14ac:dyDescent="0.25">
      <c r="AA655" s="56"/>
      <c r="AC655" s="57"/>
      <c r="AD655" s="57"/>
    </row>
    <row r="656" spans="27:30" ht="20.100000000000001" customHeight="1" x14ac:dyDescent="0.25">
      <c r="AA656" s="56"/>
      <c r="AC656" s="57"/>
      <c r="AD656" s="57"/>
    </row>
    <row r="657" spans="27:30" ht="20.100000000000001" customHeight="1" x14ac:dyDescent="0.25">
      <c r="AA657" s="56"/>
      <c r="AC657" s="57"/>
      <c r="AD657" s="57"/>
    </row>
    <row r="658" spans="27:30" ht="20.100000000000001" customHeight="1" x14ac:dyDescent="0.25">
      <c r="AA658" s="56"/>
      <c r="AC658" s="57"/>
      <c r="AD658" s="57"/>
    </row>
    <row r="659" spans="27:30" ht="20.100000000000001" customHeight="1" x14ac:dyDescent="0.25">
      <c r="AA659" s="56"/>
      <c r="AC659" s="57"/>
      <c r="AD659" s="57"/>
    </row>
    <row r="660" spans="27:30" ht="20.100000000000001" customHeight="1" x14ac:dyDescent="0.25">
      <c r="AA660" s="56"/>
      <c r="AC660" s="57"/>
      <c r="AD660" s="57"/>
    </row>
    <row r="661" spans="27:30" ht="20.100000000000001" customHeight="1" x14ac:dyDescent="0.25">
      <c r="AA661" s="56"/>
      <c r="AC661" s="57"/>
      <c r="AD661" s="57"/>
    </row>
    <row r="662" spans="27:30" ht="20.100000000000001" customHeight="1" x14ac:dyDescent="0.25">
      <c r="AA662" s="56"/>
      <c r="AC662" s="57"/>
      <c r="AD662" s="57"/>
    </row>
    <row r="663" spans="27:30" ht="20.100000000000001" customHeight="1" x14ac:dyDescent="0.25">
      <c r="AA663" s="56"/>
      <c r="AC663" s="57"/>
      <c r="AD663" s="57"/>
    </row>
    <row r="664" spans="27:30" ht="20.100000000000001" customHeight="1" x14ac:dyDescent="0.25">
      <c r="AA664" s="56"/>
      <c r="AC664" s="57"/>
      <c r="AD664" s="57"/>
    </row>
    <row r="665" spans="27:30" ht="20.100000000000001" customHeight="1" x14ac:dyDescent="0.25">
      <c r="AA665" s="56"/>
      <c r="AC665" s="57"/>
      <c r="AD665" s="57"/>
    </row>
    <row r="666" spans="27:30" ht="20.100000000000001" customHeight="1" x14ac:dyDescent="0.25">
      <c r="AA666" s="56"/>
      <c r="AC666" s="57"/>
      <c r="AD666" s="57"/>
    </row>
    <row r="667" spans="27:30" ht="20.100000000000001" customHeight="1" x14ac:dyDescent="0.25">
      <c r="AA667" s="56"/>
      <c r="AC667" s="57"/>
      <c r="AD667" s="57"/>
    </row>
    <row r="668" spans="27:30" ht="20.100000000000001" customHeight="1" x14ac:dyDescent="0.25">
      <c r="AA668" s="56"/>
      <c r="AC668" s="57"/>
      <c r="AD668" s="57"/>
    </row>
    <row r="669" spans="27:30" ht="20.100000000000001" customHeight="1" x14ac:dyDescent="0.25">
      <c r="AA669" s="56"/>
      <c r="AC669" s="57"/>
      <c r="AD669" s="57"/>
    </row>
    <row r="670" spans="27:30" ht="20.100000000000001" customHeight="1" x14ac:dyDescent="0.25">
      <c r="AA670" s="56"/>
      <c r="AC670" s="57"/>
      <c r="AD670" s="57"/>
    </row>
    <row r="671" spans="27:30" ht="20.100000000000001" customHeight="1" x14ac:dyDescent="0.25">
      <c r="AA671" s="56"/>
      <c r="AC671" s="57"/>
      <c r="AD671" s="57"/>
    </row>
    <row r="672" spans="27:30" ht="20.100000000000001" customHeight="1" x14ac:dyDescent="0.25">
      <c r="AA672" s="56"/>
      <c r="AC672" s="57"/>
      <c r="AD672" s="57"/>
    </row>
    <row r="673" spans="27:30" ht="20.100000000000001" customHeight="1" x14ac:dyDescent="0.25">
      <c r="AA673" s="56"/>
      <c r="AC673" s="57"/>
      <c r="AD673" s="57"/>
    </row>
    <row r="674" spans="27:30" ht="20.100000000000001" customHeight="1" x14ac:dyDescent="0.25">
      <c r="AA674" s="56"/>
      <c r="AC674" s="57"/>
      <c r="AD674" s="57"/>
    </row>
    <row r="675" spans="27:30" ht="20.100000000000001" customHeight="1" x14ac:dyDescent="0.25">
      <c r="AA675" s="56"/>
      <c r="AC675" s="57"/>
      <c r="AD675" s="57"/>
    </row>
    <row r="676" spans="27:30" ht="20.100000000000001" customHeight="1" x14ac:dyDescent="0.25">
      <c r="AA676" s="56"/>
      <c r="AC676" s="57"/>
      <c r="AD676" s="57"/>
    </row>
    <row r="677" spans="27:30" ht="20.100000000000001" customHeight="1" x14ac:dyDescent="0.25">
      <c r="AA677" s="56"/>
      <c r="AC677" s="57"/>
      <c r="AD677" s="57"/>
    </row>
    <row r="678" spans="27:30" ht="20.100000000000001" customHeight="1" x14ac:dyDescent="0.25">
      <c r="AA678" s="56"/>
      <c r="AC678" s="57"/>
      <c r="AD678" s="57"/>
    </row>
    <row r="679" spans="27:30" ht="20.100000000000001" customHeight="1" x14ac:dyDescent="0.25">
      <c r="AA679" s="56"/>
      <c r="AC679" s="57"/>
      <c r="AD679" s="57"/>
    </row>
    <row r="680" spans="27:30" ht="20.100000000000001" customHeight="1" x14ac:dyDescent="0.25">
      <c r="AA680" s="56"/>
      <c r="AC680" s="57"/>
      <c r="AD680" s="57"/>
    </row>
    <row r="681" spans="27:30" ht="20.100000000000001" customHeight="1" x14ac:dyDescent="0.25">
      <c r="AA681" s="56"/>
      <c r="AC681" s="57"/>
      <c r="AD681" s="57"/>
    </row>
    <row r="682" spans="27:30" ht="20.100000000000001" customHeight="1" x14ac:dyDescent="0.25">
      <c r="AA682" s="56"/>
      <c r="AC682" s="57"/>
      <c r="AD682" s="57"/>
    </row>
    <row r="683" spans="27:30" ht="20.100000000000001" customHeight="1" x14ac:dyDescent="0.25">
      <c r="AA683" s="56"/>
      <c r="AC683" s="57"/>
      <c r="AD683" s="57"/>
    </row>
    <row r="684" spans="27:30" ht="20.100000000000001" customHeight="1" x14ac:dyDescent="0.25">
      <c r="AA684" s="56"/>
      <c r="AC684" s="57"/>
      <c r="AD684" s="57"/>
    </row>
    <row r="685" spans="27:30" ht="20.100000000000001" customHeight="1" x14ac:dyDescent="0.25">
      <c r="AA685" s="56"/>
      <c r="AC685" s="57"/>
      <c r="AD685" s="57"/>
    </row>
    <row r="686" spans="27:30" ht="20.100000000000001" customHeight="1" x14ac:dyDescent="0.25">
      <c r="AA686" s="56"/>
      <c r="AC686" s="57"/>
      <c r="AD686" s="57"/>
    </row>
    <row r="687" spans="27:30" ht="20.100000000000001" customHeight="1" x14ac:dyDescent="0.25">
      <c r="AA687" s="56"/>
      <c r="AC687" s="57"/>
      <c r="AD687" s="57"/>
    </row>
    <row r="688" spans="27:30" ht="20.100000000000001" customHeight="1" x14ac:dyDescent="0.25">
      <c r="AA688" s="56"/>
      <c r="AC688" s="57"/>
      <c r="AD688" s="57"/>
    </row>
    <row r="689" spans="27:30" ht="20.100000000000001" customHeight="1" x14ac:dyDescent="0.25">
      <c r="AA689" s="56"/>
      <c r="AC689" s="57"/>
      <c r="AD689" s="57"/>
    </row>
    <row r="690" spans="27:30" ht="20.100000000000001" customHeight="1" x14ac:dyDescent="0.25">
      <c r="AA690" s="56"/>
      <c r="AC690" s="57"/>
      <c r="AD690" s="57"/>
    </row>
    <row r="691" spans="27:30" ht="20.100000000000001" customHeight="1" x14ac:dyDescent="0.25">
      <c r="AA691" s="56"/>
      <c r="AC691" s="57"/>
      <c r="AD691" s="57"/>
    </row>
    <row r="692" spans="27:30" ht="20.100000000000001" customHeight="1" x14ac:dyDescent="0.25">
      <c r="AA692" s="56"/>
      <c r="AC692" s="57"/>
      <c r="AD692" s="57"/>
    </row>
    <row r="693" spans="27:30" ht="20.100000000000001" customHeight="1" x14ac:dyDescent="0.25">
      <c r="AA693" s="56"/>
      <c r="AC693" s="57"/>
      <c r="AD693" s="57"/>
    </row>
    <row r="694" spans="27:30" ht="20.100000000000001" customHeight="1" x14ac:dyDescent="0.25">
      <c r="AA694" s="56"/>
      <c r="AC694" s="57"/>
      <c r="AD694" s="57"/>
    </row>
    <row r="695" spans="27:30" ht="20.100000000000001" customHeight="1" x14ac:dyDescent="0.25">
      <c r="AA695" s="56"/>
      <c r="AC695" s="57"/>
      <c r="AD695" s="57"/>
    </row>
    <row r="696" spans="27:30" ht="20.100000000000001" customHeight="1" x14ac:dyDescent="0.25">
      <c r="AA696" s="56"/>
      <c r="AC696" s="57"/>
      <c r="AD696" s="57"/>
    </row>
    <row r="697" spans="27:30" ht="20.100000000000001" customHeight="1" x14ac:dyDescent="0.25">
      <c r="AA697" s="56"/>
      <c r="AC697" s="57"/>
      <c r="AD697" s="57"/>
    </row>
    <row r="698" spans="27:30" ht="20.100000000000001" customHeight="1" x14ac:dyDescent="0.25">
      <c r="AA698" s="56"/>
      <c r="AC698" s="57"/>
      <c r="AD698" s="57"/>
    </row>
    <row r="699" spans="27:30" ht="20.100000000000001" customHeight="1" x14ac:dyDescent="0.25">
      <c r="AA699" s="56"/>
      <c r="AC699" s="57"/>
      <c r="AD699" s="57"/>
    </row>
    <row r="700" spans="27:30" ht="20.100000000000001" customHeight="1" x14ac:dyDescent="0.25">
      <c r="AA700" s="56"/>
      <c r="AC700" s="57"/>
      <c r="AD700" s="57"/>
    </row>
    <row r="701" spans="27:30" ht="20.100000000000001" customHeight="1" x14ac:dyDescent="0.25">
      <c r="AA701" s="56"/>
      <c r="AC701" s="57"/>
      <c r="AD701" s="57"/>
    </row>
    <row r="702" spans="27:30" ht="20.100000000000001" customHeight="1" x14ac:dyDescent="0.25">
      <c r="AA702" s="56"/>
      <c r="AC702" s="57"/>
      <c r="AD702" s="57"/>
    </row>
    <row r="703" spans="27:30" ht="20.100000000000001" customHeight="1" x14ac:dyDescent="0.25">
      <c r="AA703" s="56"/>
      <c r="AC703" s="57"/>
      <c r="AD703" s="57"/>
    </row>
    <row r="704" spans="27:30" ht="20.100000000000001" customHeight="1" x14ac:dyDescent="0.25">
      <c r="AA704" s="56"/>
      <c r="AC704" s="57"/>
      <c r="AD704" s="57"/>
    </row>
    <row r="705" spans="27:30" ht="20.100000000000001" customHeight="1" x14ac:dyDescent="0.25">
      <c r="AA705" s="56"/>
      <c r="AC705" s="57"/>
      <c r="AD705" s="57"/>
    </row>
    <row r="706" spans="27:30" ht="20.100000000000001" customHeight="1" x14ac:dyDescent="0.25">
      <c r="AA706" s="56"/>
      <c r="AC706" s="57"/>
      <c r="AD706" s="57"/>
    </row>
    <row r="707" spans="27:30" ht="20.100000000000001" customHeight="1" x14ac:dyDescent="0.25">
      <c r="AA707" s="56"/>
      <c r="AC707" s="57"/>
      <c r="AD707" s="57"/>
    </row>
    <row r="708" spans="27:30" ht="20.100000000000001" customHeight="1" x14ac:dyDescent="0.25">
      <c r="AA708" s="56"/>
      <c r="AC708" s="57"/>
      <c r="AD708" s="57"/>
    </row>
    <row r="709" spans="27:30" ht="20.100000000000001" customHeight="1" x14ac:dyDescent="0.25">
      <c r="AA709" s="56"/>
      <c r="AC709" s="57"/>
      <c r="AD709" s="57"/>
    </row>
    <row r="710" spans="27:30" ht="20.100000000000001" customHeight="1" x14ac:dyDescent="0.25">
      <c r="AA710" s="56"/>
      <c r="AC710" s="57"/>
      <c r="AD710" s="57"/>
    </row>
    <row r="711" spans="27:30" ht="20.100000000000001" customHeight="1" x14ac:dyDescent="0.25">
      <c r="AA711" s="56"/>
      <c r="AC711" s="57"/>
      <c r="AD711" s="57"/>
    </row>
    <row r="712" spans="27:30" ht="20.100000000000001" customHeight="1" x14ac:dyDescent="0.25">
      <c r="AA712" s="56"/>
      <c r="AC712" s="57"/>
      <c r="AD712" s="57"/>
    </row>
    <row r="713" spans="27:30" ht="20.100000000000001" customHeight="1" x14ac:dyDescent="0.25">
      <c r="AA713" s="56"/>
      <c r="AC713" s="57"/>
      <c r="AD713" s="57"/>
    </row>
    <row r="714" spans="27:30" ht="20.100000000000001" customHeight="1" x14ac:dyDescent="0.25">
      <c r="AA714" s="56"/>
      <c r="AC714" s="57"/>
      <c r="AD714" s="57"/>
    </row>
    <row r="715" spans="27:30" ht="20.100000000000001" customHeight="1" x14ac:dyDescent="0.25">
      <c r="AA715" s="56"/>
      <c r="AC715" s="57"/>
      <c r="AD715" s="57"/>
    </row>
    <row r="716" spans="27:30" ht="20.100000000000001" customHeight="1" x14ac:dyDescent="0.25">
      <c r="AA716" s="56"/>
      <c r="AC716" s="57"/>
      <c r="AD716" s="57"/>
    </row>
    <row r="717" spans="27:30" ht="20.100000000000001" customHeight="1" x14ac:dyDescent="0.25">
      <c r="AA717" s="56"/>
      <c r="AC717" s="57"/>
      <c r="AD717" s="57"/>
    </row>
    <row r="718" spans="27:30" ht="20.100000000000001" customHeight="1" x14ac:dyDescent="0.25">
      <c r="AA718" s="56"/>
      <c r="AC718" s="57"/>
      <c r="AD718" s="57"/>
    </row>
    <row r="719" spans="27:30" ht="20.100000000000001" customHeight="1" x14ac:dyDescent="0.25">
      <c r="AA719" s="56"/>
      <c r="AC719" s="57"/>
      <c r="AD719" s="57"/>
    </row>
    <row r="720" spans="27:30" ht="20.100000000000001" customHeight="1" x14ac:dyDescent="0.25">
      <c r="AA720" s="56"/>
      <c r="AC720" s="57"/>
      <c r="AD720" s="57"/>
    </row>
    <row r="721" spans="27:30" ht="20.100000000000001" customHeight="1" x14ac:dyDescent="0.25">
      <c r="AA721" s="56"/>
      <c r="AC721" s="57"/>
      <c r="AD721" s="57"/>
    </row>
    <row r="722" spans="27:30" ht="20.100000000000001" customHeight="1" x14ac:dyDescent="0.25">
      <c r="AA722" s="56"/>
      <c r="AC722" s="57"/>
      <c r="AD722" s="57"/>
    </row>
    <row r="723" spans="27:30" ht="20.100000000000001" customHeight="1" x14ac:dyDescent="0.25">
      <c r="AA723" s="56"/>
      <c r="AC723" s="57"/>
      <c r="AD723" s="57"/>
    </row>
    <row r="724" spans="27:30" ht="20.100000000000001" customHeight="1" x14ac:dyDescent="0.25">
      <c r="AA724" s="56"/>
      <c r="AC724" s="57"/>
      <c r="AD724" s="57"/>
    </row>
    <row r="725" spans="27:30" ht="20.100000000000001" customHeight="1" x14ac:dyDescent="0.25">
      <c r="AA725" s="56"/>
      <c r="AC725" s="57"/>
      <c r="AD725" s="57"/>
    </row>
    <row r="726" spans="27:30" ht="20.100000000000001" customHeight="1" x14ac:dyDescent="0.25">
      <c r="AA726" s="56"/>
      <c r="AC726" s="57"/>
      <c r="AD726" s="57"/>
    </row>
    <row r="727" spans="27:30" ht="20.100000000000001" customHeight="1" x14ac:dyDescent="0.25">
      <c r="AA727" s="56"/>
      <c r="AC727" s="57"/>
      <c r="AD727" s="57"/>
    </row>
    <row r="728" spans="27:30" ht="20.100000000000001" customHeight="1" x14ac:dyDescent="0.25">
      <c r="AA728" s="56"/>
      <c r="AC728" s="57"/>
      <c r="AD728" s="57"/>
    </row>
    <row r="729" spans="27:30" ht="20.100000000000001" customHeight="1" x14ac:dyDescent="0.25">
      <c r="AA729" s="56"/>
      <c r="AC729" s="57"/>
      <c r="AD729" s="57"/>
    </row>
    <row r="730" spans="27:30" ht="20.100000000000001" customHeight="1" x14ac:dyDescent="0.25">
      <c r="AA730" s="56"/>
      <c r="AC730" s="57"/>
      <c r="AD730" s="57"/>
    </row>
    <row r="731" spans="27:30" ht="20.100000000000001" customHeight="1" x14ac:dyDescent="0.25">
      <c r="AA731" s="56"/>
      <c r="AC731" s="57"/>
      <c r="AD731" s="57"/>
    </row>
    <row r="732" spans="27:30" ht="20.100000000000001" customHeight="1" x14ac:dyDescent="0.25">
      <c r="AA732" s="56"/>
      <c r="AC732" s="57"/>
      <c r="AD732" s="57"/>
    </row>
    <row r="733" spans="27:30" ht="20.100000000000001" customHeight="1" x14ac:dyDescent="0.25">
      <c r="AA733" s="56"/>
      <c r="AC733" s="57"/>
      <c r="AD733" s="57"/>
    </row>
    <row r="734" spans="27:30" ht="20.100000000000001" customHeight="1" x14ac:dyDescent="0.25">
      <c r="AA734" s="56"/>
      <c r="AC734" s="57"/>
      <c r="AD734" s="57"/>
    </row>
    <row r="735" spans="27:30" ht="20.100000000000001" customHeight="1" x14ac:dyDescent="0.25">
      <c r="AA735" s="56"/>
      <c r="AC735" s="57"/>
      <c r="AD735" s="57"/>
    </row>
    <row r="736" spans="27:30" ht="20.100000000000001" customHeight="1" x14ac:dyDescent="0.25">
      <c r="AA736" s="56"/>
      <c r="AC736" s="57"/>
      <c r="AD736" s="57"/>
    </row>
    <row r="737" spans="27:30" ht="20.100000000000001" customHeight="1" x14ac:dyDescent="0.25">
      <c r="AA737" s="56"/>
      <c r="AC737" s="57"/>
      <c r="AD737" s="57"/>
    </row>
    <row r="738" spans="27:30" ht="20.100000000000001" customHeight="1" x14ac:dyDescent="0.25">
      <c r="AA738" s="56"/>
      <c r="AC738" s="57"/>
      <c r="AD738" s="57"/>
    </row>
    <row r="739" spans="27:30" ht="20.100000000000001" customHeight="1" x14ac:dyDescent="0.25">
      <c r="AA739" s="56"/>
      <c r="AC739" s="57"/>
      <c r="AD739" s="57"/>
    </row>
    <row r="740" spans="27:30" ht="20.100000000000001" customHeight="1" x14ac:dyDescent="0.25">
      <c r="AA740" s="56"/>
      <c r="AC740" s="57"/>
      <c r="AD740" s="57"/>
    </row>
    <row r="741" spans="27:30" ht="20.100000000000001" customHeight="1" x14ac:dyDescent="0.25">
      <c r="AA741" s="56"/>
      <c r="AC741" s="57"/>
      <c r="AD741" s="57"/>
    </row>
    <row r="742" spans="27:30" ht="20.100000000000001" customHeight="1" x14ac:dyDescent="0.25">
      <c r="AA742" s="56"/>
      <c r="AC742" s="57"/>
      <c r="AD742" s="57"/>
    </row>
    <row r="743" spans="27:30" ht="20.100000000000001" customHeight="1" x14ac:dyDescent="0.25">
      <c r="AA743" s="56"/>
      <c r="AC743" s="57"/>
      <c r="AD743" s="57"/>
    </row>
    <row r="744" spans="27:30" ht="20.100000000000001" customHeight="1" x14ac:dyDescent="0.25">
      <c r="AA744" s="56"/>
      <c r="AC744" s="57"/>
      <c r="AD744" s="57"/>
    </row>
    <row r="745" spans="27:30" ht="20.100000000000001" customHeight="1" x14ac:dyDescent="0.25">
      <c r="AA745" s="56"/>
      <c r="AC745" s="57"/>
      <c r="AD745" s="57"/>
    </row>
    <row r="746" spans="27:30" ht="20.100000000000001" customHeight="1" x14ac:dyDescent="0.25">
      <c r="AA746" s="56"/>
      <c r="AC746" s="57"/>
      <c r="AD746" s="57"/>
    </row>
    <row r="747" spans="27:30" ht="20.100000000000001" customHeight="1" x14ac:dyDescent="0.25">
      <c r="AA747" s="56"/>
      <c r="AC747" s="57"/>
      <c r="AD747" s="57"/>
    </row>
    <row r="748" spans="27:30" ht="20.100000000000001" customHeight="1" x14ac:dyDescent="0.25">
      <c r="AA748" s="56"/>
      <c r="AC748" s="57"/>
      <c r="AD748" s="57"/>
    </row>
    <row r="749" spans="27:30" ht="20.100000000000001" customHeight="1" x14ac:dyDescent="0.25">
      <c r="AA749" s="56"/>
      <c r="AC749" s="57"/>
      <c r="AD749" s="57"/>
    </row>
    <row r="750" spans="27:30" ht="20.100000000000001" customHeight="1" x14ac:dyDescent="0.25">
      <c r="AA750" s="56"/>
      <c r="AC750" s="57"/>
      <c r="AD750" s="57"/>
    </row>
    <row r="751" spans="27:30" ht="20.100000000000001" customHeight="1" x14ac:dyDescent="0.25">
      <c r="AA751" s="56"/>
      <c r="AC751" s="57"/>
      <c r="AD751" s="57"/>
    </row>
    <row r="752" spans="27:30" ht="20.100000000000001" customHeight="1" x14ac:dyDescent="0.25">
      <c r="AA752" s="56"/>
      <c r="AC752" s="57"/>
      <c r="AD752" s="57"/>
    </row>
    <row r="753" spans="27:30" ht="20.100000000000001" customHeight="1" x14ac:dyDescent="0.25">
      <c r="AA753" s="56"/>
      <c r="AC753" s="57"/>
      <c r="AD753" s="57"/>
    </row>
    <row r="754" spans="27:30" ht="20.100000000000001" customHeight="1" x14ac:dyDescent="0.25">
      <c r="AA754" s="56"/>
      <c r="AC754" s="57"/>
      <c r="AD754" s="57"/>
    </row>
    <row r="755" spans="27:30" ht="20.100000000000001" customHeight="1" x14ac:dyDescent="0.25">
      <c r="AA755" s="56"/>
      <c r="AC755" s="57"/>
      <c r="AD755" s="57"/>
    </row>
    <row r="756" spans="27:30" ht="20.100000000000001" customHeight="1" x14ac:dyDescent="0.25">
      <c r="AA756" s="56"/>
      <c r="AC756" s="57"/>
      <c r="AD756" s="57"/>
    </row>
    <row r="757" spans="27:30" ht="20.100000000000001" customHeight="1" x14ac:dyDescent="0.25">
      <c r="AA757" s="56"/>
      <c r="AC757" s="57"/>
      <c r="AD757" s="57"/>
    </row>
    <row r="758" spans="27:30" ht="20.100000000000001" customHeight="1" x14ac:dyDescent="0.25">
      <c r="AA758" s="56"/>
      <c r="AC758" s="57"/>
      <c r="AD758" s="57"/>
    </row>
    <row r="759" spans="27:30" ht="20.100000000000001" customHeight="1" x14ac:dyDescent="0.25">
      <c r="AA759" s="56"/>
      <c r="AC759" s="57"/>
      <c r="AD759" s="57"/>
    </row>
    <row r="760" spans="27:30" ht="20.100000000000001" customHeight="1" x14ac:dyDescent="0.25">
      <c r="AA760" s="56"/>
      <c r="AC760" s="57"/>
      <c r="AD760" s="57"/>
    </row>
    <row r="761" spans="27:30" ht="20.100000000000001" customHeight="1" x14ac:dyDescent="0.25">
      <c r="AA761" s="56"/>
      <c r="AC761" s="57"/>
      <c r="AD761" s="57"/>
    </row>
    <row r="762" spans="27:30" ht="20.100000000000001" customHeight="1" x14ac:dyDescent="0.25">
      <c r="AA762" s="56"/>
      <c r="AC762" s="57"/>
      <c r="AD762" s="57"/>
    </row>
    <row r="763" spans="27:30" ht="20.100000000000001" customHeight="1" x14ac:dyDescent="0.25">
      <c r="AA763" s="56"/>
      <c r="AC763" s="57"/>
      <c r="AD763" s="57"/>
    </row>
    <row r="764" spans="27:30" ht="20.100000000000001" customHeight="1" x14ac:dyDescent="0.25">
      <c r="AA764" s="56"/>
      <c r="AC764" s="57"/>
      <c r="AD764" s="57"/>
    </row>
    <row r="765" spans="27:30" ht="20.100000000000001" customHeight="1" x14ac:dyDescent="0.25">
      <c r="AA765" s="56"/>
      <c r="AC765" s="57"/>
      <c r="AD765" s="57"/>
    </row>
    <row r="766" spans="27:30" ht="20.100000000000001" customHeight="1" x14ac:dyDescent="0.25">
      <c r="AA766" s="56"/>
      <c r="AC766" s="57"/>
      <c r="AD766" s="57"/>
    </row>
    <row r="767" spans="27:30" ht="20.100000000000001" customHeight="1" x14ac:dyDescent="0.25">
      <c r="AA767" s="56"/>
      <c r="AC767" s="57"/>
      <c r="AD767" s="57"/>
    </row>
    <row r="768" spans="27:30" ht="20.100000000000001" customHeight="1" x14ac:dyDescent="0.25">
      <c r="AA768" s="56"/>
      <c r="AC768" s="57"/>
      <c r="AD768" s="57"/>
    </row>
    <row r="769" spans="27:30" ht="20.100000000000001" customHeight="1" x14ac:dyDescent="0.25">
      <c r="AA769" s="56"/>
      <c r="AC769" s="57"/>
      <c r="AD769" s="57"/>
    </row>
    <row r="770" spans="27:30" ht="20.100000000000001" customHeight="1" x14ac:dyDescent="0.25">
      <c r="AA770" s="56"/>
      <c r="AC770" s="57"/>
      <c r="AD770" s="57"/>
    </row>
    <row r="771" spans="27:30" ht="20.100000000000001" customHeight="1" x14ac:dyDescent="0.25">
      <c r="AA771" s="56"/>
      <c r="AC771" s="57"/>
      <c r="AD771" s="57"/>
    </row>
    <row r="772" spans="27:30" ht="20.100000000000001" customHeight="1" x14ac:dyDescent="0.25">
      <c r="AA772" s="56"/>
      <c r="AC772" s="57"/>
      <c r="AD772" s="57"/>
    </row>
    <row r="773" spans="27:30" ht="20.100000000000001" customHeight="1" x14ac:dyDescent="0.25">
      <c r="AA773" s="56"/>
      <c r="AC773" s="57"/>
      <c r="AD773" s="57"/>
    </row>
    <row r="774" spans="27:30" ht="20.100000000000001" customHeight="1" x14ac:dyDescent="0.25">
      <c r="AA774" s="56"/>
      <c r="AC774" s="57"/>
      <c r="AD774" s="57"/>
    </row>
    <row r="775" spans="27:30" ht="20.100000000000001" customHeight="1" x14ac:dyDescent="0.25">
      <c r="AA775" s="56"/>
      <c r="AC775" s="57"/>
      <c r="AD775" s="57"/>
    </row>
    <row r="776" spans="27:30" ht="20.100000000000001" customHeight="1" x14ac:dyDescent="0.25">
      <c r="AA776" s="56"/>
      <c r="AC776" s="57"/>
      <c r="AD776" s="57"/>
    </row>
    <row r="777" spans="27:30" ht="20.100000000000001" customHeight="1" x14ac:dyDescent="0.25">
      <c r="AA777" s="56"/>
      <c r="AC777" s="57"/>
      <c r="AD777" s="57"/>
    </row>
    <row r="778" spans="27:30" ht="20.100000000000001" customHeight="1" x14ac:dyDescent="0.25">
      <c r="AA778" s="56"/>
      <c r="AC778" s="57"/>
      <c r="AD778" s="57"/>
    </row>
    <row r="779" spans="27:30" ht="20.100000000000001" customHeight="1" x14ac:dyDescent="0.25">
      <c r="AA779" s="56"/>
      <c r="AC779" s="57"/>
      <c r="AD779" s="57"/>
    </row>
    <row r="780" spans="27:30" ht="20.100000000000001" customHeight="1" x14ac:dyDescent="0.25">
      <c r="AA780" s="56"/>
      <c r="AC780" s="57"/>
      <c r="AD780" s="57"/>
    </row>
    <row r="781" spans="27:30" ht="20.100000000000001" customHeight="1" x14ac:dyDescent="0.25">
      <c r="AA781" s="56"/>
      <c r="AC781" s="57"/>
      <c r="AD781" s="57"/>
    </row>
    <row r="782" spans="27:30" ht="20.100000000000001" customHeight="1" x14ac:dyDescent="0.25">
      <c r="AA782" s="56"/>
      <c r="AC782" s="57"/>
      <c r="AD782" s="57"/>
    </row>
    <row r="783" spans="27:30" ht="20.100000000000001" customHeight="1" x14ac:dyDescent="0.25">
      <c r="AA783" s="56"/>
      <c r="AC783" s="57"/>
      <c r="AD783" s="57"/>
    </row>
    <row r="784" spans="27:30" ht="20.100000000000001" customHeight="1" x14ac:dyDescent="0.25">
      <c r="AA784" s="56"/>
      <c r="AC784" s="57"/>
      <c r="AD784" s="57"/>
    </row>
    <row r="785" spans="27:30" ht="20.100000000000001" customHeight="1" x14ac:dyDescent="0.25">
      <c r="AA785" s="56"/>
      <c r="AC785" s="57"/>
      <c r="AD785" s="57"/>
    </row>
    <row r="786" spans="27:30" ht="20.100000000000001" customHeight="1" x14ac:dyDescent="0.25">
      <c r="AA786" s="56"/>
      <c r="AC786" s="57"/>
      <c r="AD786" s="57"/>
    </row>
    <row r="787" spans="27:30" ht="20.100000000000001" customHeight="1" x14ac:dyDescent="0.25">
      <c r="AA787" s="56"/>
      <c r="AC787" s="57"/>
      <c r="AD787" s="57"/>
    </row>
    <row r="788" spans="27:30" ht="20.100000000000001" customHeight="1" x14ac:dyDescent="0.25">
      <c r="AA788" s="56"/>
      <c r="AC788" s="57"/>
      <c r="AD788" s="57"/>
    </row>
    <row r="789" spans="27:30" ht="20.100000000000001" customHeight="1" x14ac:dyDescent="0.25">
      <c r="AA789" s="56"/>
      <c r="AC789" s="57"/>
      <c r="AD789" s="57"/>
    </row>
    <row r="790" spans="27:30" ht="20.100000000000001" customHeight="1" x14ac:dyDescent="0.25">
      <c r="AA790" s="56"/>
      <c r="AC790" s="57"/>
      <c r="AD790" s="57"/>
    </row>
    <row r="791" spans="27:30" ht="20.100000000000001" customHeight="1" x14ac:dyDescent="0.25">
      <c r="AA791" s="56"/>
      <c r="AC791" s="57"/>
      <c r="AD791" s="57"/>
    </row>
    <row r="792" spans="27:30" ht="20.100000000000001" customHeight="1" x14ac:dyDescent="0.25">
      <c r="AA792" s="56"/>
      <c r="AC792" s="57"/>
      <c r="AD792" s="57"/>
    </row>
    <row r="793" spans="27:30" ht="20.100000000000001" customHeight="1" x14ac:dyDescent="0.25">
      <c r="AA793" s="56"/>
      <c r="AC793" s="57"/>
      <c r="AD793" s="57"/>
    </row>
    <row r="794" spans="27:30" ht="20.100000000000001" customHeight="1" x14ac:dyDescent="0.25">
      <c r="AA794" s="56"/>
      <c r="AC794" s="57"/>
      <c r="AD794" s="57"/>
    </row>
    <row r="795" spans="27:30" ht="20.100000000000001" customHeight="1" x14ac:dyDescent="0.25">
      <c r="AA795" s="56"/>
      <c r="AC795" s="57"/>
      <c r="AD795" s="57"/>
    </row>
    <row r="796" spans="27:30" ht="20.100000000000001" customHeight="1" x14ac:dyDescent="0.25">
      <c r="AA796" s="56"/>
      <c r="AC796" s="57"/>
      <c r="AD796" s="57"/>
    </row>
    <row r="797" spans="27:30" ht="20.100000000000001" customHeight="1" x14ac:dyDescent="0.25">
      <c r="AA797" s="56"/>
      <c r="AC797" s="57"/>
      <c r="AD797" s="57"/>
    </row>
    <row r="798" spans="27:30" ht="20.100000000000001" customHeight="1" x14ac:dyDescent="0.25">
      <c r="AA798" s="56"/>
      <c r="AC798" s="57"/>
      <c r="AD798" s="57"/>
    </row>
    <row r="799" spans="27:30" ht="20.100000000000001" customHeight="1" x14ac:dyDescent="0.25">
      <c r="AA799" s="56"/>
      <c r="AC799" s="57"/>
      <c r="AD799" s="57"/>
    </row>
    <row r="800" spans="27:30" ht="20.100000000000001" customHeight="1" x14ac:dyDescent="0.25">
      <c r="AA800" s="56"/>
      <c r="AC800" s="57"/>
      <c r="AD800" s="57"/>
    </row>
    <row r="801" spans="27:30" ht="20.100000000000001" customHeight="1" x14ac:dyDescent="0.25">
      <c r="AA801" s="56"/>
      <c r="AC801" s="57"/>
      <c r="AD801" s="57"/>
    </row>
    <row r="802" spans="27:30" ht="20.100000000000001" customHeight="1" x14ac:dyDescent="0.25">
      <c r="AA802" s="56"/>
      <c r="AC802" s="57"/>
      <c r="AD802" s="57"/>
    </row>
    <row r="803" spans="27:30" ht="20.100000000000001" customHeight="1" x14ac:dyDescent="0.25">
      <c r="AA803" s="56"/>
      <c r="AC803" s="57"/>
      <c r="AD803" s="57"/>
    </row>
    <row r="804" spans="27:30" ht="20.100000000000001" customHeight="1" x14ac:dyDescent="0.25">
      <c r="AA804" s="56"/>
      <c r="AC804" s="57"/>
      <c r="AD804" s="57"/>
    </row>
    <row r="805" spans="27:30" ht="20.100000000000001" customHeight="1" x14ac:dyDescent="0.25">
      <c r="AA805" s="56"/>
      <c r="AC805" s="57"/>
      <c r="AD805" s="57"/>
    </row>
    <row r="806" spans="27:30" ht="20.100000000000001" customHeight="1" x14ac:dyDescent="0.25">
      <c r="AA806" s="56"/>
      <c r="AC806" s="57"/>
      <c r="AD806" s="57"/>
    </row>
    <row r="807" spans="27:30" ht="20.100000000000001" customHeight="1" x14ac:dyDescent="0.25">
      <c r="AA807" s="56"/>
      <c r="AC807" s="57"/>
      <c r="AD807" s="57"/>
    </row>
    <row r="808" spans="27:30" ht="20.100000000000001" customHeight="1" x14ac:dyDescent="0.25">
      <c r="AA808" s="56"/>
      <c r="AC808" s="57"/>
      <c r="AD808" s="57"/>
    </row>
    <row r="809" spans="27:30" ht="20.100000000000001" customHeight="1" x14ac:dyDescent="0.25">
      <c r="AA809" s="56"/>
      <c r="AC809" s="57"/>
      <c r="AD809" s="57"/>
    </row>
    <row r="810" spans="27:30" ht="20.100000000000001" customHeight="1" x14ac:dyDescent="0.25">
      <c r="AA810" s="56"/>
      <c r="AC810" s="57"/>
      <c r="AD810" s="57"/>
    </row>
    <row r="811" spans="27:30" ht="20.100000000000001" customHeight="1" x14ac:dyDescent="0.25">
      <c r="AA811" s="56"/>
      <c r="AC811" s="57"/>
      <c r="AD811" s="57"/>
    </row>
    <row r="812" spans="27:30" ht="20.100000000000001" customHeight="1" x14ac:dyDescent="0.25">
      <c r="AA812" s="56"/>
      <c r="AC812" s="57"/>
      <c r="AD812" s="57"/>
    </row>
    <row r="813" spans="27:30" ht="20.100000000000001" customHeight="1" x14ac:dyDescent="0.25">
      <c r="AA813" s="56"/>
      <c r="AC813" s="57"/>
      <c r="AD813" s="57"/>
    </row>
    <row r="814" spans="27:30" ht="20.100000000000001" customHeight="1" x14ac:dyDescent="0.25">
      <c r="AA814" s="56"/>
      <c r="AC814" s="57"/>
      <c r="AD814" s="57"/>
    </row>
    <row r="815" spans="27:30" ht="20.100000000000001" customHeight="1" x14ac:dyDescent="0.25">
      <c r="AA815" s="56"/>
      <c r="AC815" s="57"/>
      <c r="AD815" s="57"/>
    </row>
    <row r="816" spans="27:30" ht="20.100000000000001" customHeight="1" x14ac:dyDescent="0.25">
      <c r="AA816" s="56"/>
      <c r="AC816" s="57"/>
      <c r="AD816" s="57"/>
    </row>
    <row r="817" spans="27:30" ht="20.100000000000001" customHeight="1" x14ac:dyDescent="0.25">
      <c r="AA817" s="56"/>
      <c r="AC817" s="57"/>
      <c r="AD817" s="57"/>
    </row>
    <row r="818" spans="27:30" ht="20.100000000000001" customHeight="1" x14ac:dyDescent="0.25">
      <c r="AA818" s="56"/>
      <c r="AC818" s="57"/>
      <c r="AD818" s="57"/>
    </row>
    <row r="819" spans="27:30" ht="20.100000000000001" customHeight="1" x14ac:dyDescent="0.25">
      <c r="AA819" s="56"/>
      <c r="AC819" s="57"/>
      <c r="AD819" s="57"/>
    </row>
    <row r="820" spans="27:30" ht="20.100000000000001" customHeight="1" x14ac:dyDescent="0.25">
      <c r="AA820" s="56"/>
      <c r="AC820" s="57"/>
      <c r="AD820" s="57"/>
    </row>
    <row r="821" spans="27:30" ht="20.100000000000001" customHeight="1" x14ac:dyDescent="0.25">
      <c r="AA821" s="56"/>
      <c r="AC821" s="57"/>
      <c r="AD821" s="57"/>
    </row>
    <row r="822" spans="27:30" ht="20.100000000000001" customHeight="1" x14ac:dyDescent="0.25">
      <c r="AA822" s="56"/>
      <c r="AC822" s="57"/>
      <c r="AD822" s="57"/>
    </row>
    <row r="823" spans="27:30" ht="20.100000000000001" customHeight="1" x14ac:dyDescent="0.25">
      <c r="AA823" s="56"/>
      <c r="AC823" s="57"/>
      <c r="AD823" s="57"/>
    </row>
    <row r="824" spans="27:30" ht="20.100000000000001" customHeight="1" x14ac:dyDescent="0.25">
      <c r="AA824" s="56"/>
      <c r="AC824" s="57"/>
      <c r="AD824" s="57"/>
    </row>
    <row r="825" spans="27:30" ht="20.100000000000001" customHeight="1" x14ac:dyDescent="0.25">
      <c r="AA825" s="56"/>
      <c r="AC825" s="57"/>
      <c r="AD825" s="57"/>
    </row>
    <row r="826" spans="27:30" ht="20.100000000000001" customHeight="1" x14ac:dyDescent="0.25">
      <c r="AA826" s="56"/>
      <c r="AC826" s="57"/>
      <c r="AD826" s="57"/>
    </row>
    <row r="827" spans="27:30" ht="20.100000000000001" customHeight="1" x14ac:dyDescent="0.25">
      <c r="AA827" s="56"/>
      <c r="AC827" s="57"/>
      <c r="AD827" s="57"/>
    </row>
    <row r="828" spans="27:30" ht="20.100000000000001" customHeight="1" x14ac:dyDescent="0.25">
      <c r="AA828" s="56"/>
      <c r="AC828" s="57"/>
      <c r="AD828" s="57"/>
    </row>
    <row r="829" spans="27:30" ht="20.100000000000001" customHeight="1" x14ac:dyDescent="0.25">
      <c r="AA829" s="56"/>
      <c r="AC829" s="57"/>
      <c r="AD829" s="57"/>
    </row>
    <row r="830" spans="27:30" ht="20.100000000000001" customHeight="1" x14ac:dyDescent="0.25">
      <c r="AA830" s="56"/>
      <c r="AC830" s="57"/>
      <c r="AD830" s="57"/>
    </row>
    <row r="831" spans="27:30" ht="20.100000000000001" customHeight="1" x14ac:dyDescent="0.25">
      <c r="AA831" s="56"/>
      <c r="AC831" s="57"/>
      <c r="AD831" s="57"/>
    </row>
    <row r="832" spans="27:30" ht="20.100000000000001" customHeight="1" x14ac:dyDescent="0.25">
      <c r="AA832" s="56"/>
      <c r="AC832" s="57"/>
      <c r="AD832" s="57"/>
    </row>
    <row r="833" spans="27:30" ht="20.100000000000001" customHeight="1" x14ac:dyDescent="0.25">
      <c r="AA833" s="56"/>
      <c r="AC833" s="57"/>
      <c r="AD833" s="57"/>
    </row>
    <row r="834" spans="27:30" ht="20.100000000000001" customHeight="1" x14ac:dyDescent="0.25">
      <c r="AA834" s="56"/>
      <c r="AC834" s="57"/>
      <c r="AD834" s="57"/>
    </row>
    <row r="835" spans="27:30" ht="20.100000000000001" customHeight="1" x14ac:dyDescent="0.25">
      <c r="AA835" s="56"/>
      <c r="AC835" s="57"/>
      <c r="AD835" s="57"/>
    </row>
    <row r="836" spans="27:30" ht="20.100000000000001" customHeight="1" x14ac:dyDescent="0.25">
      <c r="AA836" s="56"/>
      <c r="AC836" s="57"/>
      <c r="AD836" s="57"/>
    </row>
    <row r="837" spans="27:30" ht="20.100000000000001" customHeight="1" x14ac:dyDescent="0.25">
      <c r="AA837" s="56"/>
      <c r="AC837" s="57"/>
      <c r="AD837" s="57"/>
    </row>
    <row r="838" spans="27:30" ht="20.100000000000001" customHeight="1" x14ac:dyDescent="0.25">
      <c r="AA838" s="56"/>
      <c r="AC838" s="57"/>
      <c r="AD838" s="57"/>
    </row>
    <row r="839" spans="27:30" ht="20.100000000000001" customHeight="1" x14ac:dyDescent="0.25">
      <c r="AA839" s="56"/>
      <c r="AC839" s="57"/>
      <c r="AD839" s="57"/>
    </row>
    <row r="840" spans="27:30" ht="20.100000000000001" customHeight="1" x14ac:dyDescent="0.25">
      <c r="AA840" s="56"/>
      <c r="AC840" s="57"/>
      <c r="AD840" s="57"/>
    </row>
    <row r="841" spans="27:30" ht="20.100000000000001" customHeight="1" x14ac:dyDescent="0.25">
      <c r="AA841" s="56"/>
      <c r="AC841" s="57"/>
      <c r="AD841" s="57"/>
    </row>
    <row r="842" spans="27:30" ht="20.100000000000001" customHeight="1" x14ac:dyDescent="0.25">
      <c r="AA842" s="56"/>
      <c r="AC842" s="57"/>
      <c r="AD842" s="57"/>
    </row>
    <row r="843" spans="27:30" ht="20.100000000000001" customHeight="1" x14ac:dyDescent="0.25">
      <c r="AA843" s="56"/>
      <c r="AC843" s="57"/>
      <c r="AD843" s="57"/>
    </row>
    <row r="844" spans="27:30" ht="20.100000000000001" customHeight="1" x14ac:dyDescent="0.25">
      <c r="AA844" s="56"/>
      <c r="AC844" s="57"/>
      <c r="AD844" s="57"/>
    </row>
    <row r="845" spans="27:30" ht="20.100000000000001" customHeight="1" x14ac:dyDescent="0.25">
      <c r="AA845" s="56"/>
      <c r="AC845" s="57"/>
      <c r="AD845" s="57"/>
    </row>
    <row r="846" spans="27:30" ht="20.100000000000001" customHeight="1" x14ac:dyDescent="0.25">
      <c r="AA846" s="56"/>
      <c r="AC846" s="57"/>
      <c r="AD846" s="57"/>
    </row>
    <row r="847" spans="27:30" ht="20.100000000000001" customHeight="1" x14ac:dyDescent="0.25">
      <c r="AA847" s="56"/>
      <c r="AC847" s="57"/>
      <c r="AD847" s="57"/>
    </row>
    <row r="848" spans="27:30" ht="20.100000000000001" customHeight="1" x14ac:dyDescent="0.25">
      <c r="AA848" s="56"/>
      <c r="AC848" s="57"/>
      <c r="AD848" s="57"/>
    </row>
    <row r="849" spans="27:30" ht="20.100000000000001" customHeight="1" x14ac:dyDescent="0.25">
      <c r="AA849" s="56"/>
      <c r="AC849" s="57"/>
      <c r="AD849" s="57"/>
    </row>
    <row r="850" spans="27:30" ht="20.100000000000001" customHeight="1" x14ac:dyDescent="0.25">
      <c r="AA850" s="56"/>
      <c r="AC850" s="57"/>
      <c r="AD850" s="57"/>
    </row>
    <row r="851" spans="27:30" ht="20.100000000000001" customHeight="1" x14ac:dyDescent="0.25">
      <c r="AA851" s="56"/>
      <c r="AC851" s="57"/>
      <c r="AD851" s="57"/>
    </row>
    <row r="852" spans="27:30" ht="20.100000000000001" customHeight="1" x14ac:dyDescent="0.25">
      <c r="AA852" s="56"/>
      <c r="AC852" s="57"/>
      <c r="AD852" s="57"/>
    </row>
    <row r="853" spans="27:30" ht="20.100000000000001" customHeight="1" x14ac:dyDescent="0.25">
      <c r="AA853" s="56"/>
      <c r="AC853" s="57"/>
      <c r="AD853" s="57"/>
    </row>
    <row r="854" spans="27:30" ht="20.100000000000001" customHeight="1" x14ac:dyDescent="0.25">
      <c r="AA854" s="56"/>
      <c r="AC854" s="57"/>
      <c r="AD854" s="57"/>
    </row>
    <row r="855" spans="27:30" ht="20.100000000000001" customHeight="1" x14ac:dyDescent="0.25">
      <c r="AA855" s="56"/>
      <c r="AC855" s="57"/>
      <c r="AD855" s="57"/>
    </row>
    <row r="856" spans="27:30" ht="20.100000000000001" customHeight="1" x14ac:dyDescent="0.25">
      <c r="AA856" s="56"/>
      <c r="AC856" s="57"/>
      <c r="AD856" s="57"/>
    </row>
    <row r="857" spans="27:30" ht="20.100000000000001" customHeight="1" x14ac:dyDescent="0.25">
      <c r="AA857" s="56"/>
      <c r="AC857" s="57"/>
      <c r="AD857" s="57"/>
    </row>
    <row r="858" spans="27:30" ht="20.100000000000001" customHeight="1" x14ac:dyDescent="0.25">
      <c r="AA858" s="56"/>
      <c r="AC858" s="57"/>
      <c r="AD858" s="57"/>
    </row>
    <row r="859" spans="27:30" ht="20.100000000000001" customHeight="1" x14ac:dyDescent="0.25">
      <c r="AA859" s="56"/>
      <c r="AC859" s="57"/>
      <c r="AD859" s="57"/>
    </row>
    <row r="860" spans="27:30" ht="20.100000000000001" customHeight="1" x14ac:dyDescent="0.25">
      <c r="AA860" s="56"/>
      <c r="AC860" s="57"/>
      <c r="AD860" s="57"/>
    </row>
    <row r="861" spans="27:30" ht="20.100000000000001" customHeight="1" x14ac:dyDescent="0.25">
      <c r="AA861" s="56"/>
      <c r="AC861" s="57"/>
      <c r="AD861" s="57"/>
    </row>
    <row r="862" spans="27:30" ht="20.100000000000001" customHeight="1" x14ac:dyDescent="0.25">
      <c r="AA862" s="56"/>
      <c r="AC862" s="57"/>
      <c r="AD862" s="57"/>
    </row>
    <row r="863" spans="27:30" ht="20.100000000000001" customHeight="1" x14ac:dyDescent="0.25">
      <c r="AA863" s="56"/>
      <c r="AC863" s="57"/>
      <c r="AD863" s="57"/>
    </row>
    <row r="864" spans="27:30" ht="20.100000000000001" customHeight="1" x14ac:dyDescent="0.25">
      <c r="AA864" s="56"/>
      <c r="AC864" s="57"/>
      <c r="AD864" s="57"/>
    </row>
    <row r="865" spans="27:30" ht="20.100000000000001" customHeight="1" x14ac:dyDescent="0.25">
      <c r="AA865" s="56"/>
      <c r="AC865" s="57"/>
      <c r="AD865" s="57"/>
    </row>
    <row r="866" spans="27:30" ht="20.100000000000001" customHeight="1" x14ac:dyDescent="0.25">
      <c r="AA866" s="56"/>
      <c r="AC866" s="57"/>
      <c r="AD866" s="57"/>
    </row>
    <row r="867" spans="27:30" ht="20.100000000000001" customHeight="1" x14ac:dyDescent="0.25">
      <c r="AA867" s="56"/>
      <c r="AC867" s="57"/>
      <c r="AD867" s="57"/>
    </row>
    <row r="868" spans="27:30" ht="20.100000000000001" customHeight="1" x14ac:dyDescent="0.25">
      <c r="AA868" s="56"/>
      <c r="AC868" s="57"/>
      <c r="AD868" s="57"/>
    </row>
    <row r="869" spans="27:30" ht="20.100000000000001" customHeight="1" x14ac:dyDescent="0.25">
      <c r="AA869" s="56"/>
      <c r="AC869" s="57"/>
      <c r="AD869" s="57"/>
    </row>
    <row r="870" spans="27:30" ht="20.100000000000001" customHeight="1" x14ac:dyDescent="0.25">
      <c r="AA870" s="56"/>
      <c r="AC870" s="57"/>
      <c r="AD870" s="57"/>
    </row>
    <row r="871" spans="27:30" ht="20.100000000000001" customHeight="1" x14ac:dyDescent="0.25">
      <c r="AA871" s="56"/>
      <c r="AC871" s="57"/>
      <c r="AD871" s="57"/>
    </row>
    <row r="872" spans="27:30" ht="20.100000000000001" customHeight="1" x14ac:dyDescent="0.25">
      <c r="AA872" s="56"/>
      <c r="AC872" s="57"/>
      <c r="AD872" s="57"/>
    </row>
    <row r="873" spans="27:30" ht="20.100000000000001" customHeight="1" x14ac:dyDescent="0.25">
      <c r="AA873" s="56"/>
      <c r="AC873" s="57"/>
      <c r="AD873" s="57"/>
    </row>
    <row r="874" spans="27:30" ht="20.100000000000001" customHeight="1" x14ac:dyDescent="0.25">
      <c r="AA874" s="56"/>
      <c r="AC874" s="57"/>
      <c r="AD874" s="57"/>
    </row>
    <row r="875" spans="27:30" ht="20.100000000000001" customHeight="1" x14ac:dyDescent="0.25">
      <c r="AA875" s="56"/>
      <c r="AC875" s="57"/>
      <c r="AD875" s="57"/>
    </row>
    <row r="876" spans="27:30" ht="20.100000000000001" customHeight="1" x14ac:dyDescent="0.25">
      <c r="AA876" s="56"/>
      <c r="AC876" s="57"/>
      <c r="AD876" s="57"/>
    </row>
    <row r="877" spans="27:30" ht="20.100000000000001" customHeight="1" x14ac:dyDescent="0.25">
      <c r="AA877" s="56"/>
      <c r="AC877" s="57"/>
      <c r="AD877" s="57"/>
    </row>
    <row r="878" spans="27:30" ht="20.100000000000001" customHeight="1" x14ac:dyDescent="0.25">
      <c r="AA878" s="56"/>
      <c r="AC878" s="57"/>
      <c r="AD878" s="57"/>
    </row>
    <row r="879" spans="27:30" ht="20.100000000000001" customHeight="1" x14ac:dyDescent="0.25">
      <c r="AA879" s="56"/>
      <c r="AC879" s="57"/>
      <c r="AD879" s="57"/>
    </row>
    <row r="880" spans="27:30" ht="20.100000000000001" customHeight="1" x14ac:dyDescent="0.25">
      <c r="AA880" s="56"/>
      <c r="AC880" s="57"/>
      <c r="AD880" s="57"/>
    </row>
    <row r="881" spans="27:30" ht="20.100000000000001" customHeight="1" x14ac:dyDescent="0.25">
      <c r="AA881" s="56"/>
      <c r="AC881" s="57"/>
      <c r="AD881" s="57"/>
    </row>
    <row r="882" spans="27:30" ht="20.100000000000001" customHeight="1" x14ac:dyDescent="0.25">
      <c r="AA882" s="56"/>
      <c r="AC882" s="57"/>
      <c r="AD882" s="57"/>
    </row>
    <row r="883" spans="27:30" ht="20.100000000000001" customHeight="1" x14ac:dyDescent="0.25">
      <c r="AA883" s="56"/>
      <c r="AC883" s="57"/>
      <c r="AD883" s="57"/>
    </row>
    <row r="884" spans="27:30" ht="20.100000000000001" customHeight="1" x14ac:dyDescent="0.25">
      <c r="AA884" s="56"/>
      <c r="AC884" s="57"/>
      <c r="AD884" s="57"/>
    </row>
    <row r="885" spans="27:30" ht="20.100000000000001" customHeight="1" x14ac:dyDescent="0.25">
      <c r="AA885" s="56"/>
      <c r="AC885" s="57"/>
      <c r="AD885" s="57"/>
    </row>
    <row r="886" spans="27:30" ht="20.100000000000001" customHeight="1" x14ac:dyDescent="0.25">
      <c r="AA886" s="56"/>
      <c r="AC886" s="57"/>
      <c r="AD886" s="57"/>
    </row>
    <row r="887" spans="27:30" ht="20.100000000000001" customHeight="1" x14ac:dyDescent="0.25">
      <c r="AA887" s="56"/>
      <c r="AC887" s="57"/>
      <c r="AD887" s="57"/>
    </row>
    <row r="888" spans="27:30" ht="20.100000000000001" customHeight="1" x14ac:dyDescent="0.25">
      <c r="AA888" s="56"/>
      <c r="AC888" s="57"/>
      <c r="AD888" s="57"/>
    </row>
    <row r="889" spans="27:30" ht="20.100000000000001" customHeight="1" x14ac:dyDescent="0.25">
      <c r="AA889" s="56"/>
      <c r="AC889" s="57"/>
      <c r="AD889" s="57"/>
    </row>
    <row r="890" spans="27:30" ht="20.100000000000001" customHeight="1" x14ac:dyDescent="0.25">
      <c r="AA890" s="56"/>
      <c r="AC890" s="57"/>
      <c r="AD890" s="57"/>
    </row>
    <row r="891" spans="27:30" ht="20.100000000000001" customHeight="1" x14ac:dyDescent="0.25">
      <c r="AA891" s="56"/>
      <c r="AC891" s="57"/>
      <c r="AD891" s="57"/>
    </row>
    <row r="892" spans="27:30" ht="20.100000000000001" customHeight="1" x14ac:dyDescent="0.25">
      <c r="AA892" s="56"/>
      <c r="AC892" s="57"/>
      <c r="AD892" s="57"/>
    </row>
    <row r="893" spans="27:30" ht="20.100000000000001" customHeight="1" x14ac:dyDescent="0.25">
      <c r="AA893" s="56"/>
      <c r="AC893" s="57"/>
      <c r="AD893" s="57"/>
    </row>
    <row r="894" spans="27:30" ht="20.100000000000001" customHeight="1" x14ac:dyDescent="0.25">
      <c r="AA894" s="56"/>
      <c r="AC894" s="57"/>
      <c r="AD894" s="57"/>
    </row>
    <row r="895" spans="27:30" ht="20.100000000000001" customHeight="1" x14ac:dyDescent="0.25">
      <c r="AA895" s="56"/>
      <c r="AC895" s="57"/>
      <c r="AD895" s="57"/>
    </row>
    <row r="896" spans="27:30" ht="20.100000000000001" customHeight="1" x14ac:dyDescent="0.25">
      <c r="AA896" s="56"/>
      <c r="AC896" s="57"/>
      <c r="AD896" s="57"/>
    </row>
    <row r="897" spans="27:30" ht="20.100000000000001" customHeight="1" x14ac:dyDescent="0.25">
      <c r="AA897" s="56"/>
      <c r="AC897" s="57"/>
      <c r="AD897" s="57"/>
    </row>
    <row r="898" spans="27:30" ht="20.100000000000001" customHeight="1" x14ac:dyDescent="0.25">
      <c r="AA898" s="56"/>
      <c r="AC898" s="57"/>
      <c r="AD898" s="57"/>
    </row>
    <row r="899" spans="27:30" ht="20.100000000000001" customHeight="1" x14ac:dyDescent="0.25">
      <c r="AA899" s="56"/>
      <c r="AC899" s="57"/>
      <c r="AD899" s="57"/>
    </row>
    <row r="900" spans="27:30" ht="20.100000000000001" customHeight="1" x14ac:dyDescent="0.25">
      <c r="AA900" s="56"/>
      <c r="AC900" s="57"/>
      <c r="AD900" s="57"/>
    </row>
    <row r="901" spans="27:30" ht="20.100000000000001" customHeight="1" x14ac:dyDescent="0.25">
      <c r="AA901" s="56"/>
      <c r="AC901" s="57"/>
      <c r="AD901" s="57"/>
    </row>
    <row r="902" spans="27:30" ht="20.100000000000001" customHeight="1" x14ac:dyDescent="0.25">
      <c r="AA902" s="56"/>
      <c r="AC902" s="57"/>
      <c r="AD902" s="57"/>
    </row>
    <row r="903" spans="27:30" ht="20.100000000000001" customHeight="1" x14ac:dyDescent="0.25">
      <c r="AA903" s="56"/>
      <c r="AC903" s="57"/>
      <c r="AD903" s="57"/>
    </row>
    <row r="904" spans="27:30" ht="20.100000000000001" customHeight="1" x14ac:dyDescent="0.25">
      <c r="AA904" s="56"/>
      <c r="AC904" s="57"/>
      <c r="AD904" s="57"/>
    </row>
    <row r="905" spans="27:30" ht="20.100000000000001" customHeight="1" x14ac:dyDescent="0.25">
      <c r="AA905" s="56"/>
      <c r="AC905" s="57"/>
      <c r="AD905" s="57"/>
    </row>
    <row r="906" spans="27:30" ht="20.100000000000001" customHeight="1" x14ac:dyDescent="0.25">
      <c r="AA906" s="56"/>
      <c r="AC906" s="57"/>
      <c r="AD906" s="57"/>
    </row>
    <row r="907" spans="27:30" ht="20.100000000000001" customHeight="1" x14ac:dyDescent="0.25">
      <c r="AA907" s="56"/>
      <c r="AC907" s="57"/>
      <c r="AD907" s="57"/>
    </row>
    <row r="908" spans="27:30" ht="20.100000000000001" customHeight="1" x14ac:dyDescent="0.25">
      <c r="AA908" s="56"/>
      <c r="AC908" s="57"/>
      <c r="AD908" s="57"/>
    </row>
    <row r="909" spans="27:30" ht="20.100000000000001" customHeight="1" x14ac:dyDescent="0.25">
      <c r="AA909" s="56"/>
      <c r="AC909" s="57"/>
      <c r="AD909" s="57"/>
    </row>
    <row r="910" spans="27:30" ht="20.100000000000001" customHeight="1" x14ac:dyDescent="0.25">
      <c r="AA910" s="56"/>
      <c r="AC910" s="57"/>
      <c r="AD910" s="57"/>
    </row>
    <row r="911" spans="27:30" ht="20.100000000000001" customHeight="1" x14ac:dyDescent="0.25">
      <c r="AA911" s="56"/>
      <c r="AC911" s="57"/>
      <c r="AD911" s="57"/>
    </row>
    <row r="912" spans="27:30" ht="20.100000000000001" customHeight="1" x14ac:dyDescent="0.25">
      <c r="AA912" s="56"/>
      <c r="AC912" s="57"/>
      <c r="AD912" s="57"/>
    </row>
    <row r="913" spans="27:30" ht="20.100000000000001" customHeight="1" x14ac:dyDescent="0.25">
      <c r="AA913" s="56"/>
      <c r="AC913" s="57"/>
      <c r="AD913" s="57"/>
    </row>
    <row r="914" spans="27:30" ht="20.100000000000001" customHeight="1" x14ac:dyDescent="0.25">
      <c r="AA914" s="56"/>
      <c r="AC914" s="57"/>
      <c r="AD914" s="57"/>
    </row>
    <row r="915" spans="27:30" ht="20.100000000000001" customHeight="1" x14ac:dyDescent="0.25">
      <c r="AA915" s="56"/>
      <c r="AC915" s="57"/>
      <c r="AD915" s="57"/>
    </row>
    <row r="916" spans="27:30" ht="20.100000000000001" customHeight="1" x14ac:dyDescent="0.25">
      <c r="AA916" s="56"/>
      <c r="AC916" s="57"/>
      <c r="AD916" s="57"/>
    </row>
    <row r="917" spans="27:30" ht="20.100000000000001" customHeight="1" x14ac:dyDescent="0.25">
      <c r="AA917" s="56"/>
      <c r="AC917" s="57"/>
      <c r="AD917" s="57"/>
    </row>
    <row r="918" spans="27:30" ht="20.100000000000001" customHeight="1" x14ac:dyDescent="0.25">
      <c r="AA918" s="56"/>
      <c r="AC918" s="57"/>
      <c r="AD918" s="57"/>
    </row>
    <row r="919" spans="27:30" ht="20.100000000000001" customHeight="1" x14ac:dyDescent="0.25">
      <c r="AA919" s="56"/>
      <c r="AC919" s="57"/>
      <c r="AD919" s="57"/>
    </row>
    <row r="920" spans="27:30" ht="20.100000000000001" customHeight="1" x14ac:dyDescent="0.25">
      <c r="AA920" s="56"/>
      <c r="AC920" s="57"/>
      <c r="AD920" s="57"/>
    </row>
    <row r="921" spans="27:30" ht="20.100000000000001" customHeight="1" x14ac:dyDescent="0.25">
      <c r="AA921" s="56"/>
      <c r="AC921" s="57"/>
      <c r="AD921" s="57"/>
    </row>
    <row r="922" spans="27:30" ht="20.100000000000001" customHeight="1" x14ac:dyDescent="0.25">
      <c r="AA922" s="56"/>
      <c r="AC922" s="57"/>
      <c r="AD922" s="57"/>
    </row>
    <row r="923" spans="27:30" ht="20.100000000000001" customHeight="1" x14ac:dyDescent="0.25">
      <c r="AA923" s="56"/>
      <c r="AC923" s="57"/>
      <c r="AD923" s="57"/>
    </row>
    <row r="924" spans="27:30" ht="20.100000000000001" customHeight="1" x14ac:dyDescent="0.25">
      <c r="AA924" s="56"/>
      <c r="AC924" s="57"/>
      <c r="AD924" s="57"/>
    </row>
    <row r="925" spans="27:30" ht="20.100000000000001" customHeight="1" x14ac:dyDescent="0.25">
      <c r="AA925" s="56"/>
      <c r="AC925" s="57"/>
      <c r="AD925" s="57"/>
    </row>
    <row r="926" spans="27:30" ht="20.100000000000001" customHeight="1" x14ac:dyDescent="0.25">
      <c r="AA926" s="56"/>
      <c r="AC926" s="57"/>
      <c r="AD926" s="57"/>
    </row>
    <row r="927" spans="27:30" ht="20.100000000000001" customHeight="1" x14ac:dyDescent="0.25">
      <c r="AA927" s="56"/>
      <c r="AC927" s="57"/>
      <c r="AD927" s="57"/>
    </row>
    <row r="928" spans="27:30" ht="20.100000000000001" customHeight="1" x14ac:dyDescent="0.25">
      <c r="AA928" s="56"/>
      <c r="AC928" s="57"/>
      <c r="AD928" s="57"/>
    </row>
    <row r="929" spans="27:30" ht="20.100000000000001" customHeight="1" x14ac:dyDescent="0.25">
      <c r="AA929" s="56"/>
      <c r="AC929" s="57"/>
      <c r="AD929" s="57"/>
    </row>
    <row r="930" spans="27:30" ht="20.100000000000001" customHeight="1" x14ac:dyDescent="0.25">
      <c r="AA930" s="56"/>
      <c r="AC930" s="57"/>
      <c r="AD930" s="57"/>
    </row>
    <row r="931" spans="27:30" ht="20.100000000000001" customHeight="1" x14ac:dyDescent="0.25">
      <c r="AA931" s="56"/>
      <c r="AC931" s="57"/>
      <c r="AD931" s="57"/>
    </row>
    <row r="932" spans="27:30" ht="20.100000000000001" customHeight="1" x14ac:dyDescent="0.25">
      <c r="AA932" s="56"/>
      <c r="AC932" s="57"/>
      <c r="AD932" s="57"/>
    </row>
    <row r="933" spans="27:30" ht="20.100000000000001" customHeight="1" x14ac:dyDescent="0.25">
      <c r="AA933" s="56"/>
      <c r="AC933" s="57"/>
      <c r="AD933" s="57"/>
    </row>
    <row r="934" spans="27:30" ht="20.100000000000001" customHeight="1" x14ac:dyDescent="0.25">
      <c r="AA934" s="56"/>
      <c r="AC934" s="57"/>
      <c r="AD934" s="57"/>
    </row>
    <row r="935" spans="27:30" ht="20.100000000000001" customHeight="1" x14ac:dyDescent="0.25">
      <c r="AA935" s="56"/>
      <c r="AC935" s="57"/>
      <c r="AD935" s="57"/>
    </row>
    <row r="936" spans="27:30" ht="20.100000000000001" customHeight="1" x14ac:dyDescent="0.25">
      <c r="AA936" s="56"/>
      <c r="AC936" s="57"/>
      <c r="AD936" s="57"/>
    </row>
    <row r="937" spans="27:30" ht="20.100000000000001" customHeight="1" x14ac:dyDescent="0.25">
      <c r="AA937" s="56"/>
      <c r="AC937" s="57"/>
      <c r="AD937" s="57"/>
    </row>
    <row r="938" spans="27:30" ht="20.100000000000001" customHeight="1" x14ac:dyDescent="0.25">
      <c r="AA938" s="56"/>
      <c r="AC938" s="57"/>
      <c r="AD938" s="57"/>
    </row>
    <row r="939" spans="27:30" ht="20.100000000000001" customHeight="1" x14ac:dyDescent="0.25">
      <c r="AA939" s="56"/>
      <c r="AC939" s="57"/>
      <c r="AD939" s="57"/>
    </row>
    <row r="940" spans="27:30" ht="20.100000000000001" customHeight="1" x14ac:dyDescent="0.25">
      <c r="AA940" s="56"/>
      <c r="AC940" s="57"/>
      <c r="AD940" s="57"/>
    </row>
    <row r="941" spans="27:30" ht="20.100000000000001" customHeight="1" x14ac:dyDescent="0.25">
      <c r="AA941" s="56"/>
      <c r="AC941" s="57"/>
      <c r="AD941" s="57"/>
    </row>
    <row r="942" spans="27:30" ht="20.100000000000001" customHeight="1" x14ac:dyDescent="0.25">
      <c r="AA942" s="56"/>
      <c r="AC942" s="57"/>
      <c r="AD942" s="57"/>
    </row>
    <row r="943" spans="27:30" ht="20.100000000000001" customHeight="1" x14ac:dyDescent="0.25">
      <c r="AA943" s="56"/>
      <c r="AC943" s="57"/>
      <c r="AD943" s="57"/>
    </row>
    <row r="944" spans="27:30" ht="20.100000000000001" customHeight="1" x14ac:dyDescent="0.25">
      <c r="AA944" s="56"/>
      <c r="AC944" s="57"/>
      <c r="AD944" s="57"/>
    </row>
    <row r="945" spans="27:30" ht="20.100000000000001" customHeight="1" x14ac:dyDescent="0.25">
      <c r="AA945" s="56"/>
      <c r="AC945" s="57"/>
      <c r="AD945" s="57"/>
    </row>
    <row r="946" spans="27:30" ht="20.100000000000001" customHeight="1" x14ac:dyDescent="0.25">
      <c r="AA946" s="56"/>
      <c r="AC946" s="57"/>
      <c r="AD946" s="57"/>
    </row>
    <row r="947" spans="27:30" ht="20.100000000000001" customHeight="1" x14ac:dyDescent="0.25">
      <c r="AA947" s="56"/>
      <c r="AC947" s="57"/>
      <c r="AD947" s="57"/>
    </row>
    <row r="948" spans="27:30" ht="20.100000000000001" customHeight="1" x14ac:dyDescent="0.25">
      <c r="AA948" s="56"/>
      <c r="AC948" s="57"/>
      <c r="AD948" s="57"/>
    </row>
    <row r="949" spans="27:30" ht="20.100000000000001" customHeight="1" x14ac:dyDescent="0.25">
      <c r="AA949" s="56"/>
      <c r="AC949" s="57"/>
      <c r="AD949" s="57"/>
    </row>
    <row r="950" spans="27:30" ht="20.100000000000001" customHeight="1" x14ac:dyDescent="0.25">
      <c r="AA950" s="56"/>
      <c r="AC950" s="57"/>
      <c r="AD950" s="57"/>
    </row>
    <row r="951" spans="27:30" ht="20.100000000000001" customHeight="1" x14ac:dyDescent="0.25">
      <c r="AA951" s="56"/>
      <c r="AC951" s="57"/>
      <c r="AD951" s="57"/>
    </row>
    <row r="952" spans="27:30" ht="20.100000000000001" customHeight="1" x14ac:dyDescent="0.25">
      <c r="AA952" s="56"/>
      <c r="AC952" s="57"/>
      <c r="AD952" s="57"/>
    </row>
    <row r="953" spans="27:30" ht="20.100000000000001" customHeight="1" x14ac:dyDescent="0.25">
      <c r="AA953" s="56"/>
      <c r="AC953" s="57"/>
      <c r="AD953" s="57"/>
    </row>
    <row r="954" spans="27:30" ht="20.100000000000001" customHeight="1" x14ac:dyDescent="0.25">
      <c r="AA954" s="56"/>
      <c r="AC954" s="57"/>
      <c r="AD954" s="57"/>
    </row>
    <row r="955" spans="27:30" ht="20.100000000000001" customHeight="1" x14ac:dyDescent="0.25">
      <c r="AA955" s="56"/>
      <c r="AC955" s="57"/>
      <c r="AD955" s="57"/>
    </row>
    <row r="956" spans="27:30" ht="20.100000000000001" customHeight="1" x14ac:dyDescent="0.25">
      <c r="AA956" s="56"/>
      <c r="AC956" s="57"/>
      <c r="AD956" s="57"/>
    </row>
    <row r="957" spans="27:30" ht="20.100000000000001" customHeight="1" x14ac:dyDescent="0.25">
      <c r="AA957" s="56"/>
      <c r="AC957" s="57"/>
      <c r="AD957" s="57"/>
    </row>
    <row r="958" spans="27:30" ht="20.100000000000001" customHeight="1" x14ac:dyDescent="0.25">
      <c r="AA958" s="56"/>
      <c r="AC958" s="57"/>
      <c r="AD958" s="57"/>
    </row>
    <row r="959" spans="27:30" ht="20.100000000000001" customHeight="1" x14ac:dyDescent="0.25">
      <c r="AA959" s="56"/>
      <c r="AC959" s="57"/>
      <c r="AD959" s="57"/>
    </row>
    <row r="960" spans="27:30" ht="20.100000000000001" customHeight="1" x14ac:dyDescent="0.25">
      <c r="AA960" s="56"/>
      <c r="AC960" s="57"/>
      <c r="AD960" s="57"/>
    </row>
    <row r="961" spans="27:30" ht="20.100000000000001" customHeight="1" x14ac:dyDescent="0.25">
      <c r="AA961" s="56"/>
      <c r="AC961" s="57"/>
      <c r="AD961" s="57"/>
    </row>
    <row r="962" spans="27:30" ht="20.100000000000001" customHeight="1" x14ac:dyDescent="0.25">
      <c r="AA962" s="56"/>
      <c r="AC962" s="57"/>
      <c r="AD962" s="57"/>
    </row>
    <row r="963" spans="27:30" ht="20.100000000000001" customHeight="1" x14ac:dyDescent="0.25">
      <c r="AA963" s="56"/>
      <c r="AC963" s="57"/>
      <c r="AD963" s="57"/>
    </row>
    <row r="964" spans="27:30" ht="20.100000000000001" customHeight="1" x14ac:dyDescent="0.25">
      <c r="AA964" s="56"/>
      <c r="AC964" s="57"/>
      <c r="AD964" s="57"/>
    </row>
    <row r="965" spans="27:30" ht="20.100000000000001" customHeight="1" x14ac:dyDescent="0.25">
      <c r="AA965" s="56"/>
      <c r="AC965" s="57"/>
      <c r="AD965" s="57"/>
    </row>
    <row r="966" spans="27:30" ht="20.100000000000001" customHeight="1" x14ac:dyDescent="0.25">
      <c r="AA966" s="56"/>
      <c r="AC966" s="57"/>
      <c r="AD966" s="57"/>
    </row>
    <row r="967" spans="27:30" ht="20.100000000000001" customHeight="1" x14ac:dyDescent="0.25">
      <c r="AA967" s="56"/>
      <c r="AC967" s="57"/>
      <c r="AD967" s="57"/>
    </row>
    <row r="968" spans="27:30" ht="20.100000000000001" customHeight="1" x14ac:dyDescent="0.25">
      <c r="AA968" s="56"/>
      <c r="AC968" s="57"/>
      <c r="AD968" s="57"/>
    </row>
    <row r="969" spans="27:30" ht="20.100000000000001" customHeight="1" x14ac:dyDescent="0.25">
      <c r="AA969" s="56"/>
      <c r="AC969" s="57"/>
      <c r="AD969" s="57"/>
    </row>
    <row r="970" spans="27:30" ht="20.100000000000001" customHeight="1" x14ac:dyDescent="0.25">
      <c r="AA970" s="56"/>
      <c r="AC970" s="57"/>
      <c r="AD970" s="57"/>
    </row>
    <row r="971" spans="27:30" ht="20.100000000000001" customHeight="1" x14ac:dyDescent="0.25">
      <c r="AA971" s="56"/>
      <c r="AC971" s="57"/>
      <c r="AD971" s="57"/>
    </row>
    <row r="972" spans="27:30" ht="20.100000000000001" customHeight="1" x14ac:dyDescent="0.25">
      <c r="AA972" s="56"/>
      <c r="AC972" s="57"/>
      <c r="AD972" s="57"/>
    </row>
    <row r="973" spans="27:30" ht="20.100000000000001" customHeight="1" x14ac:dyDescent="0.25">
      <c r="AA973" s="56"/>
      <c r="AC973" s="57"/>
      <c r="AD973" s="57"/>
    </row>
    <row r="974" spans="27:30" ht="20.100000000000001" customHeight="1" x14ac:dyDescent="0.25">
      <c r="AA974" s="56"/>
      <c r="AC974" s="57"/>
      <c r="AD974" s="57"/>
    </row>
    <row r="975" spans="27:30" ht="20.100000000000001" customHeight="1" x14ac:dyDescent="0.25">
      <c r="AA975" s="56"/>
      <c r="AC975" s="57"/>
      <c r="AD975" s="57"/>
    </row>
    <row r="976" spans="27:30" ht="20.100000000000001" customHeight="1" x14ac:dyDescent="0.25">
      <c r="AA976" s="56"/>
      <c r="AC976" s="57"/>
      <c r="AD976" s="57"/>
    </row>
    <row r="977" spans="27:30" ht="20.100000000000001" customHeight="1" x14ac:dyDescent="0.25">
      <c r="AA977" s="56"/>
      <c r="AC977" s="57"/>
      <c r="AD977" s="57"/>
    </row>
    <row r="978" spans="27:30" ht="20.100000000000001" customHeight="1" x14ac:dyDescent="0.25">
      <c r="AA978" s="56"/>
      <c r="AC978" s="57"/>
      <c r="AD978" s="57"/>
    </row>
    <row r="979" spans="27:30" ht="20.100000000000001" customHeight="1" x14ac:dyDescent="0.25">
      <c r="AA979" s="56"/>
      <c r="AC979" s="57"/>
      <c r="AD979" s="57"/>
    </row>
    <row r="980" spans="27:30" ht="20.100000000000001" customHeight="1" x14ac:dyDescent="0.25">
      <c r="AA980" s="56"/>
      <c r="AC980" s="57"/>
      <c r="AD980" s="57"/>
    </row>
    <row r="981" spans="27:30" ht="20.100000000000001" customHeight="1" x14ac:dyDescent="0.25">
      <c r="AA981" s="56"/>
      <c r="AC981" s="57"/>
      <c r="AD981" s="57"/>
    </row>
    <row r="982" spans="27:30" ht="20.100000000000001" customHeight="1" x14ac:dyDescent="0.25">
      <c r="AA982" s="56"/>
      <c r="AC982" s="57"/>
      <c r="AD982" s="57"/>
    </row>
    <row r="983" spans="27:30" ht="20.100000000000001" customHeight="1" x14ac:dyDescent="0.25">
      <c r="AA983" s="56"/>
      <c r="AC983" s="57"/>
      <c r="AD983" s="57"/>
    </row>
    <row r="984" spans="27:30" ht="20.100000000000001" customHeight="1" x14ac:dyDescent="0.25">
      <c r="AA984" s="56"/>
      <c r="AC984" s="57"/>
      <c r="AD984" s="57"/>
    </row>
    <row r="985" spans="27:30" ht="20.100000000000001" customHeight="1" x14ac:dyDescent="0.25">
      <c r="AA985" s="56"/>
      <c r="AC985" s="57"/>
      <c r="AD985" s="57"/>
    </row>
    <row r="986" spans="27:30" ht="20.100000000000001" customHeight="1" x14ac:dyDescent="0.25">
      <c r="AA986" s="56"/>
      <c r="AC986" s="57"/>
      <c r="AD986" s="57"/>
    </row>
    <row r="987" spans="27:30" ht="20.100000000000001" customHeight="1" x14ac:dyDescent="0.25">
      <c r="AA987" s="56"/>
      <c r="AC987" s="57"/>
      <c r="AD987" s="57"/>
    </row>
    <row r="988" spans="27:30" ht="20.100000000000001" customHeight="1" x14ac:dyDescent="0.25">
      <c r="AA988" s="56"/>
      <c r="AC988" s="57"/>
      <c r="AD988" s="57"/>
    </row>
    <row r="989" spans="27:30" ht="20.100000000000001" customHeight="1" x14ac:dyDescent="0.25">
      <c r="AA989" s="56"/>
      <c r="AC989" s="57"/>
      <c r="AD989" s="57"/>
    </row>
    <row r="990" spans="27:30" ht="20.100000000000001" customHeight="1" x14ac:dyDescent="0.25">
      <c r="AA990" s="56"/>
      <c r="AC990" s="57"/>
      <c r="AD990" s="57"/>
    </row>
    <row r="991" spans="27:30" ht="20.100000000000001" customHeight="1" x14ac:dyDescent="0.25">
      <c r="AA991" s="56"/>
      <c r="AC991" s="57"/>
      <c r="AD991" s="57"/>
    </row>
    <row r="992" spans="27:30" ht="20.100000000000001" customHeight="1" x14ac:dyDescent="0.25">
      <c r="AA992" s="56"/>
      <c r="AC992" s="57"/>
      <c r="AD992" s="57"/>
    </row>
    <row r="993" spans="27:30" ht="20.100000000000001" customHeight="1" x14ac:dyDescent="0.25">
      <c r="AA993" s="56"/>
      <c r="AC993" s="57"/>
      <c r="AD993" s="57"/>
    </row>
    <row r="994" spans="27:30" ht="20.100000000000001" customHeight="1" x14ac:dyDescent="0.25">
      <c r="AA994" s="56"/>
      <c r="AC994" s="57"/>
      <c r="AD994" s="57"/>
    </row>
    <row r="995" spans="27:30" ht="20.100000000000001" customHeight="1" x14ac:dyDescent="0.25">
      <c r="AA995" s="56"/>
      <c r="AC995" s="57"/>
      <c r="AD995" s="57"/>
    </row>
    <row r="996" spans="27:30" ht="20.100000000000001" customHeight="1" x14ac:dyDescent="0.25">
      <c r="AA996" s="56"/>
      <c r="AC996" s="57"/>
      <c r="AD996" s="57"/>
    </row>
    <row r="997" spans="27:30" ht="20.100000000000001" customHeight="1" x14ac:dyDescent="0.25">
      <c r="AA997" s="56"/>
      <c r="AC997" s="57"/>
      <c r="AD997" s="57"/>
    </row>
    <row r="998" spans="27:30" ht="20.100000000000001" customHeight="1" x14ac:dyDescent="0.25">
      <c r="AA998" s="56"/>
      <c r="AC998" s="57"/>
      <c r="AD998" s="57"/>
    </row>
    <row r="999" spans="27:30" ht="20.100000000000001" customHeight="1" x14ac:dyDescent="0.25">
      <c r="AA999" s="56"/>
      <c r="AC999" s="57"/>
      <c r="AD999" s="57"/>
    </row>
    <row r="1000" spans="27:30" ht="20.100000000000001" customHeight="1" x14ac:dyDescent="0.25">
      <c r="AA1000" s="56"/>
      <c r="AC1000" s="57"/>
      <c r="AD1000" s="57"/>
    </row>
    <row r="1001" spans="27:30" ht="20.100000000000001" customHeight="1" x14ac:dyDescent="0.25">
      <c r="AA1001" s="56"/>
      <c r="AC1001" s="57"/>
      <c r="AD1001" s="57"/>
    </row>
    <row r="1002" spans="27:30" ht="20.100000000000001" customHeight="1" x14ac:dyDescent="0.25">
      <c r="AA1002" s="56"/>
      <c r="AC1002" s="57"/>
      <c r="AD1002" s="57"/>
    </row>
    <row r="1003" spans="27:30" ht="20.100000000000001" customHeight="1" x14ac:dyDescent="0.25">
      <c r="AA1003" s="56"/>
      <c r="AC1003" s="57"/>
      <c r="AD1003" s="57"/>
    </row>
    <row r="1004" spans="27:30" ht="20.100000000000001" customHeight="1" x14ac:dyDescent="0.25">
      <c r="AA1004" s="56"/>
      <c r="AC1004" s="57"/>
      <c r="AD1004" s="57"/>
    </row>
    <row r="1005" spans="27:30" ht="20.100000000000001" customHeight="1" x14ac:dyDescent="0.25">
      <c r="AA1005" s="56"/>
      <c r="AC1005" s="57"/>
      <c r="AD1005" s="57"/>
    </row>
    <row r="1006" spans="27:30" ht="20.100000000000001" customHeight="1" x14ac:dyDescent="0.25">
      <c r="AA1006" s="56"/>
      <c r="AC1006" s="57"/>
      <c r="AD1006" s="57"/>
    </row>
    <row r="1007" spans="27:30" ht="20.100000000000001" customHeight="1" x14ac:dyDescent="0.25">
      <c r="AA1007" s="56"/>
      <c r="AC1007" s="57"/>
      <c r="AD1007" s="57"/>
    </row>
    <row r="1008" spans="27:30" ht="20.100000000000001" customHeight="1" x14ac:dyDescent="0.25">
      <c r="AA1008" s="56"/>
      <c r="AC1008" s="57"/>
      <c r="AD1008" s="57"/>
    </row>
    <row r="1009" spans="27:30" ht="20.100000000000001" customHeight="1" x14ac:dyDescent="0.25">
      <c r="AA1009" s="56"/>
      <c r="AC1009" s="57"/>
      <c r="AD1009" s="57"/>
    </row>
    <row r="1010" spans="27:30" ht="20.100000000000001" customHeight="1" x14ac:dyDescent="0.25">
      <c r="AA1010" s="56"/>
      <c r="AC1010" s="57"/>
      <c r="AD1010" s="57"/>
    </row>
    <row r="1011" spans="27:30" ht="20.100000000000001" customHeight="1" x14ac:dyDescent="0.25">
      <c r="AA1011" s="56"/>
      <c r="AC1011" s="57"/>
      <c r="AD1011" s="57"/>
    </row>
    <row r="1012" spans="27:30" ht="20.100000000000001" customHeight="1" x14ac:dyDescent="0.25">
      <c r="AA1012" s="56"/>
      <c r="AC1012" s="57"/>
      <c r="AD1012" s="57"/>
    </row>
    <row r="1013" spans="27:30" ht="20.100000000000001" customHeight="1" x14ac:dyDescent="0.25">
      <c r="AA1013" s="56"/>
      <c r="AC1013" s="57"/>
      <c r="AD1013" s="57"/>
    </row>
    <row r="1014" spans="27:30" ht="20.100000000000001" customHeight="1" x14ac:dyDescent="0.25">
      <c r="AA1014" s="56"/>
      <c r="AC1014" s="57"/>
      <c r="AD1014" s="57"/>
    </row>
    <row r="1015" spans="27:30" ht="20.100000000000001" customHeight="1" x14ac:dyDescent="0.25">
      <c r="AA1015" s="56"/>
      <c r="AC1015" s="57"/>
      <c r="AD1015" s="57"/>
    </row>
    <row r="1016" spans="27:30" ht="20.100000000000001" customHeight="1" x14ac:dyDescent="0.25">
      <c r="AA1016" s="56"/>
      <c r="AC1016" s="57"/>
      <c r="AD1016" s="57"/>
    </row>
    <row r="1017" spans="27:30" ht="20.100000000000001" customHeight="1" x14ac:dyDescent="0.25">
      <c r="AA1017" s="56"/>
      <c r="AC1017" s="57"/>
      <c r="AD1017" s="57"/>
    </row>
    <row r="1018" spans="27:30" ht="20.100000000000001" customHeight="1" x14ac:dyDescent="0.25">
      <c r="AA1018" s="56"/>
      <c r="AC1018" s="57"/>
      <c r="AD1018" s="57"/>
    </row>
    <row r="1019" spans="27:30" ht="20.100000000000001" customHeight="1" x14ac:dyDescent="0.25">
      <c r="AA1019" s="56"/>
      <c r="AC1019" s="57"/>
      <c r="AD1019" s="57"/>
    </row>
    <row r="1020" spans="27:30" ht="20.100000000000001" customHeight="1" x14ac:dyDescent="0.25">
      <c r="AA1020" s="56"/>
      <c r="AC1020" s="57"/>
      <c r="AD1020" s="57"/>
    </row>
    <row r="1021" spans="27:30" ht="20.100000000000001" customHeight="1" x14ac:dyDescent="0.25">
      <c r="AA1021" s="56"/>
      <c r="AC1021" s="57"/>
      <c r="AD1021" s="57"/>
    </row>
    <row r="1022" spans="27:30" ht="20.100000000000001" customHeight="1" x14ac:dyDescent="0.25">
      <c r="AA1022" s="56"/>
      <c r="AC1022" s="57"/>
      <c r="AD1022" s="57"/>
    </row>
    <row r="1023" spans="27:30" ht="20.100000000000001" customHeight="1" x14ac:dyDescent="0.25">
      <c r="AA1023" s="56"/>
      <c r="AC1023" s="57"/>
      <c r="AD1023" s="57"/>
    </row>
    <row r="1024" spans="27:30" ht="20.100000000000001" customHeight="1" x14ac:dyDescent="0.25">
      <c r="AA1024" s="56"/>
      <c r="AC1024" s="57"/>
      <c r="AD1024" s="57"/>
    </row>
    <row r="1025" spans="27:30" ht="20.100000000000001" customHeight="1" x14ac:dyDescent="0.25">
      <c r="AA1025" s="56"/>
      <c r="AC1025" s="57"/>
      <c r="AD1025" s="57"/>
    </row>
    <row r="1026" spans="27:30" ht="20.100000000000001" customHeight="1" x14ac:dyDescent="0.25">
      <c r="AA1026" s="56"/>
      <c r="AC1026" s="57"/>
      <c r="AD1026" s="57"/>
    </row>
    <row r="1027" spans="27:30" ht="20.100000000000001" customHeight="1" x14ac:dyDescent="0.25">
      <c r="AA1027" s="56"/>
      <c r="AC1027" s="57"/>
      <c r="AD1027" s="57"/>
    </row>
    <row r="1028" spans="27:30" ht="20.100000000000001" customHeight="1" x14ac:dyDescent="0.25">
      <c r="AA1028" s="56"/>
      <c r="AC1028" s="57"/>
      <c r="AD1028" s="57"/>
    </row>
    <row r="1029" spans="27:30" ht="20.100000000000001" customHeight="1" x14ac:dyDescent="0.25">
      <c r="AA1029" s="56"/>
      <c r="AC1029" s="57"/>
      <c r="AD1029" s="57"/>
    </row>
    <row r="1030" spans="27:30" ht="20.100000000000001" customHeight="1" x14ac:dyDescent="0.25">
      <c r="AA1030" s="56"/>
      <c r="AC1030" s="57"/>
      <c r="AD1030" s="57"/>
    </row>
    <row r="1031" spans="27:30" ht="20.100000000000001" customHeight="1" x14ac:dyDescent="0.25">
      <c r="AA1031" s="56"/>
      <c r="AC1031" s="57"/>
      <c r="AD1031" s="57"/>
    </row>
    <row r="1032" spans="27:30" ht="20.100000000000001" customHeight="1" x14ac:dyDescent="0.25">
      <c r="AA1032" s="56"/>
      <c r="AC1032" s="57"/>
      <c r="AD1032" s="57"/>
    </row>
    <row r="1033" spans="27:30" ht="20.100000000000001" customHeight="1" x14ac:dyDescent="0.25">
      <c r="AA1033" s="56"/>
      <c r="AC1033" s="57"/>
      <c r="AD1033" s="57"/>
    </row>
    <row r="1034" spans="27:30" ht="20.100000000000001" customHeight="1" x14ac:dyDescent="0.25">
      <c r="AA1034" s="56"/>
      <c r="AC1034" s="57"/>
      <c r="AD1034" s="57"/>
    </row>
    <row r="1035" spans="27:30" ht="20.100000000000001" customHeight="1" x14ac:dyDescent="0.25">
      <c r="AA1035" s="56"/>
      <c r="AC1035" s="57"/>
      <c r="AD1035" s="57"/>
    </row>
    <row r="1036" spans="27:30" ht="20.100000000000001" customHeight="1" x14ac:dyDescent="0.25">
      <c r="AA1036" s="56"/>
      <c r="AC1036" s="57"/>
      <c r="AD1036" s="57"/>
    </row>
    <row r="1037" spans="27:30" ht="20.100000000000001" customHeight="1" x14ac:dyDescent="0.25">
      <c r="AA1037" s="56"/>
      <c r="AC1037" s="57"/>
      <c r="AD1037" s="57"/>
    </row>
    <row r="1038" spans="27:30" ht="20.100000000000001" customHeight="1" x14ac:dyDescent="0.25">
      <c r="AA1038" s="56"/>
      <c r="AC1038" s="57"/>
      <c r="AD1038" s="57"/>
    </row>
    <row r="1039" spans="27:30" ht="20.100000000000001" customHeight="1" x14ac:dyDescent="0.25">
      <c r="AA1039" s="56"/>
      <c r="AC1039" s="57"/>
      <c r="AD1039" s="57"/>
    </row>
    <row r="1040" spans="27:30" ht="20.100000000000001" customHeight="1" x14ac:dyDescent="0.25">
      <c r="AA1040" s="56"/>
      <c r="AC1040" s="57"/>
      <c r="AD1040" s="57"/>
    </row>
    <row r="1041" spans="27:30" ht="20.100000000000001" customHeight="1" x14ac:dyDescent="0.25">
      <c r="AA1041" s="56"/>
      <c r="AC1041" s="57"/>
      <c r="AD1041" s="57"/>
    </row>
    <row r="1042" spans="27:30" ht="20.100000000000001" customHeight="1" x14ac:dyDescent="0.25">
      <c r="AA1042" s="56"/>
      <c r="AC1042" s="57"/>
      <c r="AD1042" s="57"/>
    </row>
    <row r="1043" spans="27:30" ht="20.100000000000001" customHeight="1" x14ac:dyDescent="0.25">
      <c r="AA1043" s="56"/>
      <c r="AC1043" s="57"/>
      <c r="AD1043" s="57"/>
    </row>
    <row r="1044" spans="27:30" ht="20.100000000000001" customHeight="1" x14ac:dyDescent="0.25">
      <c r="AA1044" s="56"/>
      <c r="AC1044" s="57"/>
      <c r="AD1044" s="57"/>
    </row>
    <row r="1045" spans="27:30" ht="20.100000000000001" customHeight="1" x14ac:dyDescent="0.25">
      <c r="AA1045" s="56"/>
      <c r="AC1045" s="57"/>
      <c r="AD1045" s="57"/>
    </row>
    <row r="1046" spans="27:30" ht="20.100000000000001" customHeight="1" x14ac:dyDescent="0.25">
      <c r="AA1046" s="56"/>
      <c r="AC1046" s="57"/>
      <c r="AD1046" s="57"/>
    </row>
    <row r="1047" spans="27:30" ht="20.100000000000001" customHeight="1" x14ac:dyDescent="0.25">
      <c r="AA1047" s="56"/>
      <c r="AC1047" s="57"/>
      <c r="AD1047" s="57"/>
    </row>
    <row r="1048" spans="27:30" ht="20.100000000000001" customHeight="1" x14ac:dyDescent="0.25">
      <c r="AA1048" s="56"/>
      <c r="AC1048" s="57"/>
      <c r="AD1048" s="57"/>
    </row>
    <row r="1049" spans="27:30" ht="20.100000000000001" customHeight="1" x14ac:dyDescent="0.25">
      <c r="AA1049" s="56"/>
      <c r="AC1049" s="57"/>
      <c r="AD1049" s="57"/>
    </row>
    <row r="1050" spans="27:30" ht="20.100000000000001" customHeight="1" x14ac:dyDescent="0.25">
      <c r="AA1050" s="56"/>
      <c r="AC1050" s="57"/>
      <c r="AD1050" s="57"/>
    </row>
    <row r="1051" spans="27:30" ht="20.100000000000001" customHeight="1" x14ac:dyDescent="0.25">
      <c r="AA1051" s="56"/>
      <c r="AC1051" s="57"/>
      <c r="AD1051" s="57"/>
    </row>
    <row r="1052" spans="27:30" ht="20.100000000000001" customHeight="1" x14ac:dyDescent="0.25">
      <c r="AA1052" s="56"/>
      <c r="AC1052" s="57"/>
      <c r="AD1052" s="57"/>
    </row>
    <row r="1053" spans="27:30" ht="20.100000000000001" customHeight="1" x14ac:dyDescent="0.25">
      <c r="AA1053" s="56"/>
      <c r="AC1053" s="57"/>
      <c r="AD1053" s="57"/>
    </row>
    <row r="1054" spans="27:30" ht="20.100000000000001" customHeight="1" x14ac:dyDescent="0.25">
      <c r="AA1054" s="56"/>
      <c r="AC1054" s="57"/>
      <c r="AD1054" s="57"/>
    </row>
    <row r="1055" spans="27:30" ht="20.100000000000001" customHeight="1" x14ac:dyDescent="0.25">
      <c r="AA1055" s="56"/>
      <c r="AC1055" s="57"/>
      <c r="AD1055" s="57"/>
    </row>
    <row r="1056" spans="27:30" ht="20.100000000000001" customHeight="1" x14ac:dyDescent="0.25">
      <c r="AA1056" s="56"/>
      <c r="AC1056" s="57"/>
      <c r="AD1056" s="57"/>
    </row>
    <row r="1057" spans="27:30" ht="20.100000000000001" customHeight="1" x14ac:dyDescent="0.25">
      <c r="AA1057" s="56"/>
      <c r="AC1057" s="57"/>
      <c r="AD1057" s="57"/>
    </row>
    <row r="1058" spans="27:30" ht="20.100000000000001" customHeight="1" x14ac:dyDescent="0.25">
      <c r="AA1058" s="56"/>
      <c r="AC1058" s="57"/>
      <c r="AD1058" s="57"/>
    </row>
    <row r="1059" spans="27:30" ht="20.100000000000001" customHeight="1" x14ac:dyDescent="0.25">
      <c r="AA1059" s="56"/>
      <c r="AC1059" s="57"/>
      <c r="AD1059" s="57"/>
    </row>
    <row r="1060" spans="27:30" ht="20.100000000000001" customHeight="1" x14ac:dyDescent="0.25">
      <c r="AA1060" s="56"/>
      <c r="AC1060" s="57"/>
      <c r="AD1060" s="57"/>
    </row>
    <row r="1061" spans="27:30" ht="20.100000000000001" customHeight="1" x14ac:dyDescent="0.25">
      <c r="AA1061" s="56"/>
      <c r="AC1061" s="57"/>
      <c r="AD1061" s="57"/>
    </row>
    <row r="1062" spans="27:30" ht="20.100000000000001" customHeight="1" x14ac:dyDescent="0.25">
      <c r="AA1062" s="56"/>
      <c r="AC1062" s="57"/>
      <c r="AD1062" s="57"/>
    </row>
    <row r="1063" spans="27:30" ht="20.100000000000001" customHeight="1" x14ac:dyDescent="0.25">
      <c r="AA1063" s="56"/>
      <c r="AC1063" s="57"/>
      <c r="AD1063" s="57"/>
    </row>
    <row r="1064" spans="27:30" ht="20.100000000000001" customHeight="1" x14ac:dyDescent="0.25">
      <c r="AA1064" s="56"/>
      <c r="AC1064" s="57"/>
      <c r="AD1064" s="57"/>
    </row>
    <row r="1065" spans="27:30" ht="20.100000000000001" customHeight="1" x14ac:dyDescent="0.25">
      <c r="AA1065" s="56"/>
      <c r="AC1065" s="57"/>
      <c r="AD1065" s="57"/>
    </row>
    <row r="1066" spans="27:30" ht="20.100000000000001" customHeight="1" x14ac:dyDescent="0.25">
      <c r="AA1066" s="56"/>
      <c r="AC1066" s="57"/>
      <c r="AD1066" s="57"/>
    </row>
    <row r="1067" spans="27:30" ht="20.100000000000001" customHeight="1" x14ac:dyDescent="0.25">
      <c r="AA1067" s="56"/>
      <c r="AC1067" s="57"/>
      <c r="AD1067" s="57"/>
    </row>
    <row r="1068" spans="27:30" ht="20.100000000000001" customHeight="1" x14ac:dyDescent="0.25">
      <c r="AA1068" s="56"/>
      <c r="AC1068" s="57"/>
      <c r="AD1068" s="57"/>
    </row>
    <row r="1069" spans="27:30" ht="20.100000000000001" customHeight="1" x14ac:dyDescent="0.25">
      <c r="AA1069" s="56"/>
      <c r="AC1069" s="57"/>
      <c r="AD1069" s="57"/>
    </row>
    <row r="1070" spans="27:30" ht="20.100000000000001" customHeight="1" x14ac:dyDescent="0.25">
      <c r="AA1070" s="56"/>
      <c r="AC1070" s="57"/>
      <c r="AD1070" s="57"/>
    </row>
    <row r="1071" spans="27:30" ht="20.100000000000001" customHeight="1" x14ac:dyDescent="0.25">
      <c r="AA1071" s="56"/>
      <c r="AC1071" s="57"/>
      <c r="AD1071" s="57"/>
    </row>
    <row r="1072" spans="27:30" ht="20.100000000000001" customHeight="1" x14ac:dyDescent="0.25">
      <c r="AA1072" s="56"/>
      <c r="AC1072" s="57"/>
      <c r="AD1072" s="57"/>
    </row>
    <row r="1073" spans="27:30" ht="20.100000000000001" customHeight="1" x14ac:dyDescent="0.25">
      <c r="AA1073" s="56"/>
      <c r="AC1073" s="57"/>
      <c r="AD1073" s="57"/>
    </row>
    <row r="1074" spans="27:30" ht="20.100000000000001" customHeight="1" x14ac:dyDescent="0.25">
      <c r="AA1074" s="56"/>
      <c r="AC1074" s="57"/>
      <c r="AD1074" s="57"/>
    </row>
    <row r="1075" spans="27:30" ht="20.100000000000001" customHeight="1" x14ac:dyDescent="0.25">
      <c r="AA1075" s="56"/>
      <c r="AC1075" s="57"/>
      <c r="AD1075" s="57"/>
    </row>
    <row r="1076" spans="27:30" ht="20.100000000000001" customHeight="1" x14ac:dyDescent="0.25">
      <c r="AA1076" s="56"/>
      <c r="AC1076" s="57"/>
      <c r="AD1076" s="57"/>
    </row>
    <row r="1077" spans="27:30" ht="20.100000000000001" customHeight="1" x14ac:dyDescent="0.25">
      <c r="AA1077" s="56"/>
      <c r="AC1077" s="57"/>
      <c r="AD1077" s="57"/>
    </row>
    <row r="1078" spans="27:30" ht="20.100000000000001" customHeight="1" x14ac:dyDescent="0.25">
      <c r="AA1078" s="56"/>
      <c r="AC1078" s="57"/>
      <c r="AD1078" s="57"/>
    </row>
    <row r="1079" spans="27:30" ht="20.100000000000001" customHeight="1" x14ac:dyDescent="0.25">
      <c r="AA1079" s="56"/>
      <c r="AC1079" s="57"/>
      <c r="AD1079" s="57"/>
    </row>
    <row r="1080" spans="27:30" ht="20.100000000000001" customHeight="1" x14ac:dyDescent="0.25">
      <c r="AA1080" s="56"/>
      <c r="AC1080" s="57"/>
      <c r="AD1080" s="57"/>
    </row>
    <row r="1081" spans="27:30" ht="20.100000000000001" customHeight="1" x14ac:dyDescent="0.25">
      <c r="AA1081" s="56"/>
      <c r="AC1081" s="57"/>
      <c r="AD1081" s="57"/>
    </row>
    <row r="1082" spans="27:30" ht="20.100000000000001" customHeight="1" x14ac:dyDescent="0.25">
      <c r="AA1082" s="56"/>
      <c r="AC1082" s="57"/>
      <c r="AD1082" s="57"/>
    </row>
    <row r="1083" spans="27:30" ht="20.100000000000001" customHeight="1" x14ac:dyDescent="0.25">
      <c r="AA1083" s="56"/>
      <c r="AC1083" s="57"/>
      <c r="AD1083" s="57"/>
    </row>
    <row r="1084" spans="27:30" ht="20.100000000000001" customHeight="1" x14ac:dyDescent="0.25">
      <c r="AA1084" s="56"/>
      <c r="AC1084" s="57"/>
      <c r="AD1084" s="57"/>
    </row>
    <row r="1085" spans="27:30" ht="20.100000000000001" customHeight="1" x14ac:dyDescent="0.25">
      <c r="AA1085" s="56"/>
      <c r="AC1085" s="57"/>
      <c r="AD1085" s="57"/>
    </row>
    <row r="1086" spans="27:30" ht="20.100000000000001" customHeight="1" x14ac:dyDescent="0.25">
      <c r="AA1086" s="56"/>
      <c r="AC1086" s="57"/>
      <c r="AD1086" s="57"/>
    </row>
    <row r="1087" spans="27:30" ht="20.100000000000001" customHeight="1" x14ac:dyDescent="0.25">
      <c r="AA1087" s="56"/>
      <c r="AC1087" s="57"/>
      <c r="AD1087" s="57"/>
    </row>
    <row r="1088" spans="27:30" ht="20.100000000000001" customHeight="1" x14ac:dyDescent="0.25">
      <c r="AA1088" s="56"/>
      <c r="AC1088" s="57"/>
      <c r="AD1088" s="57"/>
    </row>
    <row r="1089" spans="27:30" ht="20.100000000000001" customHeight="1" x14ac:dyDescent="0.25">
      <c r="AA1089" s="56"/>
      <c r="AC1089" s="57"/>
      <c r="AD1089" s="57"/>
    </row>
    <row r="1090" spans="27:30" ht="20.100000000000001" customHeight="1" x14ac:dyDescent="0.25">
      <c r="AA1090" s="56"/>
      <c r="AC1090" s="57"/>
      <c r="AD1090" s="57"/>
    </row>
    <row r="1091" spans="27:30" ht="20.100000000000001" customHeight="1" x14ac:dyDescent="0.25">
      <c r="AA1091" s="56"/>
      <c r="AC1091" s="57"/>
      <c r="AD1091" s="57"/>
    </row>
    <row r="1092" spans="27:30" ht="20.100000000000001" customHeight="1" x14ac:dyDescent="0.25">
      <c r="AA1092" s="56"/>
      <c r="AC1092" s="57"/>
      <c r="AD1092" s="57"/>
    </row>
    <row r="1093" spans="27:30" ht="20.100000000000001" customHeight="1" x14ac:dyDescent="0.25">
      <c r="AA1093" s="56"/>
      <c r="AC1093" s="57"/>
      <c r="AD1093" s="57"/>
    </row>
    <row r="1094" spans="27:30" ht="20.100000000000001" customHeight="1" x14ac:dyDescent="0.25">
      <c r="AA1094" s="56"/>
      <c r="AC1094" s="57"/>
      <c r="AD1094" s="57"/>
    </row>
    <row r="1095" spans="27:30" ht="20.100000000000001" customHeight="1" x14ac:dyDescent="0.25">
      <c r="AA1095" s="56"/>
      <c r="AC1095" s="57"/>
      <c r="AD1095" s="57"/>
    </row>
    <row r="1096" spans="27:30" ht="20.100000000000001" customHeight="1" x14ac:dyDescent="0.25">
      <c r="AA1096" s="56"/>
      <c r="AC1096" s="57"/>
      <c r="AD1096" s="57"/>
    </row>
    <row r="1097" spans="27:30" ht="20.100000000000001" customHeight="1" x14ac:dyDescent="0.25">
      <c r="AA1097" s="56"/>
      <c r="AC1097" s="57"/>
      <c r="AD1097" s="57"/>
    </row>
    <row r="1098" spans="27:30" ht="20.100000000000001" customHeight="1" x14ac:dyDescent="0.25">
      <c r="AA1098" s="56"/>
      <c r="AC1098" s="57"/>
      <c r="AD1098" s="57"/>
    </row>
    <row r="1099" spans="27:30" ht="20.100000000000001" customHeight="1" x14ac:dyDescent="0.25">
      <c r="AA1099" s="56"/>
      <c r="AC1099" s="57"/>
      <c r="AD1099" s="57"/>
    </row>
    <row r="1100" spans="27:30" ht="20.100000000000001" customHeight="1" x14ac:dyDescent="0.25">
      <c r="AA1100" s="56"/>
      <c r="AC1100" s="57"/>
      <c r="AD1100" s="57"/>
    </row>
    <row r="1101" spans="27:30" ht="20.100000000000001" customHeight="1" x14ac:dyDescent="0.25">
      <c r="AA1101" s="56"/>
      <c r="AC1101" s="57"/>
      <c r="AD1101" s="57"/>
    </row>
    <row r="1102" spans="27:30" ht="20.100000000000001" customHeight="1" x14ac:dyDescent="0.25">
      <c r="AA1102" s="56"/>
      <c r="AC1102" s="57"/>
      <c r="AD1102" s="57"/>
    </row>
    <row r="1103" spans="27:30" ht="20.100000000000001" customHeight="1" x14ac:dyDescent="0.25">
      <c r="AA1103" s="56"/>
      <c r="AC1103" s="57"/>
      <c r="AD1103" s="57"/>
    </row>
    <row r="1104" spans="27:30" ht="20.100000000000001" customHeight="1" x14ac:dyDescent="0.25">
      <c r="AA1104" s="56"/>
      <c r="AC1104" s="57"/>
      <c r="AD1104" s="57"/>
    </row>
    <row r="1105" spans="27:30" ht="20.100000000000001" customHeight="1" x14ac:dyDescent="0.25">
      <c r="AA1105" s="56"/>
      <c r="AC1105" s="57"/>
      <c r="AD1105" s="57"/>
    </row>
    <row r="1106" spans="27:30" ht="20.100000000000001" customHeight="1" x14ac:dyDescent="0.25">
      <c r="AA1106" s="56"/>
      <c r="AC1106" s="57"/>
      <c r="AD1106" s="57"/>
    </row>
    <row r="1107" spans="27:30" ht="20.100000000000001" customHeight="1" x14ac:dyDescent="0.25">
      <c r="AA1107" s="56"/>
      <c r="AC1107" s="57"/>
      <c r="AD1107" s="57"/>
    </row>
    <row r="1108" spans="27:30" ht="20.100000000000001" customHeight="1" x14ac:dyDescent="0.25">
      <c r="AA1108" s="56"/>
      <c r="AC1108" s="57"/>
      <c r="AD1108" s="57"/>
    </row>
    <row r="1109" spans="27:30" ht="20.100000000000001" customHeight="1" x14ac:dyDescent="0.25">
      <c r="AA1109" s="56"/>
      <c r="AC1109" s="57"/>
      <c r="AD1109" s="57"/>
    </row>
    <row r="1110" spans="27:30" ht="20.100000000000001" customHeight="1" x14ac:dyDescent="0.25">
      <c r="AA1110" s="56"/>
      <c r="AC1110" s="57"/>
      <c r="AD1110" s="57"/>
    </row>
    <row r="1111" spans="27:30" ht="20.100000000000001" customHeight="1" x14ac:dyDescent="0.25">
      <c r="AA1111" s="56"/>
      <c r="AC1111" s="57"/>
      <c r="AD1111" s="57"/>
    </row>
    <row r="1112" spans="27:30" ht="20.100000000000001" customHeight="1" x14ac:dyDescent="0.25">
      <c r="AA1112" s="56"/>
      <c r="AC1112" s="57"/>
      <c r="AD1112" s="57"/>
    </row>
    <row r="1113" spans="27:30" ht="20.100000000000001" customHeight="1" x14ac:dyDescent="0.25">
      <c r="AA1113" s="56"/>
      <c r="AC1113" s="57"/>
      <c r="AD1113" s="57"/>
    </row>
    <row r="1114" spans="27:30" ht="20.100000000000001" customHeight="1" x14ac:dyDescent="0.25">
      <c r="AA1114" s="56"/>
      <c r="AC1114" s="57"/>
      <c r="AD1114" s="57"/>
    </row>
    <row r="1115" spans="27:30" ht="20.100000000000001" customHeight="1" x14ac:dyDescent="0.25">
      <c r="AA1115" s="56"/>
      <c r="AC1115" s="57"/>
      <c r="AD1115" s="57"/>
    </row>
    <row r="1116" spans="27:30" ht="20.100000000000001" customHeight="1" x14ac:dyDescent="0.25">
      <c r="AA1116" s="56"/>
      <c r="AC1116" s="57"/>
      <c r="AD1116" s="57"/>
    </row>
    <row r="1117" spans="27:30" ht="20.100000000000001" customHeight="1" x14ac:dyDescent="0.25">
      <c r="AA1117" s="56"/>
      <c r="AC1117" s="57"/>
      <c r="AD1117" s="57"/>
    </row>
    <row r="1118" spans="27:30" ht="20.100000000000001" customHeight="1" x14ac:dyDescent="0.25">
      <c r="AA1118" s="56"/>
      <c r="AC1118" s="57"/>
      <c r="AD1118" s="57"/>
    </row>
    <row r="1119" spans="27:30" ht="20.100000000000001" customHeight="1" x14ac:dyDescent="0.25">
      <c r="AA1119" s="56"/>
      <c r="AC1119" s="57"/>
      <c r="AD1119" s="57"/>
    </row>
    <row r="1120" spans="27:30" ht="20.100000000000001" customHeight="1" x14ac:dyDescent="0.25">
      <c r="AA1120" s="56"/>
      <c r="AC1120" s="57"/>
      <c r="AD1120" s="57"/>
    </row>
    <row r="1121" spans="27:30" ht="20.100000000000001" customHeight="1" x14ac:dyDescent="0.25">
      <c r="AA1121" s="56"/>
      <c r="AC1121" s="57"/>
      <c r="AD1121" s="57"/>
    </row>
    <row r="1122" spans="27:30" ht="20.100000000000001" customHeight="1" x14ac:dyDescent="0.25">
      <c r="AA1122" s="56"/>
      <c r="AC1122" s="57"/>
      <c r="AD1122" s="57"/>
    </row>
    <row r="1123" spans="27:30" ht="20.100000000000001" customHeight="1" x14ac:dyDescent="0.25">
      <c r="AA1123" s="56"/>
      <c r="AC1123" s="57"/>
      <c r="AD1123" s="57"/>
    </row>
    <row r="1124" spans="27:30" ht="20.100000000000001" customHeight="1" x14ac:dyDescent="0.25">
      <c r="AA1124" s="56"/>
      <c r="AC1124" s="57"/>
      <c r="AD1124" s="57"/>
    </row>
    <row r="1125" spans="27:30" ht="20.100000000000001" customHeight="1" x14ac:dyDescent="0.25">
      <c r="AA1125" s="56"/>
      <c r="AC1125" s="57"/>
      <c r="AD1125" s="57"/>
    </row>
    <row r="1126" spans="27:30" ht="20.100000000000001" customHeight="1" x14ac:dyDescent="0.25">
      <c r="AA1126" s="56"/>
      <c r="AC1126" s="57"/>
      <c r="AD1126" s="57"/>
    </row>
    <row r="1127" spans="27:30" ht="20.100000000000001" customHeight="1" x14ac:dyDescent="0.25">
      <c r="AA1127" s="56"/>
      <c r="AC1127" s="57"/>
      <c r="AD1127" s="57"/>
    </row>
    <row r="1128" spans="27:30" ht="20.100000000000001" customHeight="1" x14ac:dyDescent="0.25">
      <c r="AA1128" s="56"/>
      <c r="AC1128" s="57"/>
      <c r="AD1128" s="57"/>
    </row>
    <row r="1129" spans="27:30" ht="20.100000000000001" customHeight="1" x14ac:dyDescent="0.25">
      <c r="AA1129" s="56"/>
      <c r="AC1129" s="57"/>
      <c r="AD1129" s="57"/>
    </row>
    <row r="1130" spans="27:30" ht="20.100000000000001" customHeight="1" x14ac:dyDescent="0.25">
      <c r="AA1130" s="56"/>
      <c r="AC1130" s="57"/>
      <c r="AD1130" s="57"/>
    </row>
    <row r="1131" spans="27:30" ht="20.100000000000001" customHeight="1" x14ac:dyDescent="0.25">
      <c r="AA1131" s="56"/>
      <c r="AC1131" s="57"/>
      <c r="AD1131" s="57"/>
    </row>
    <row r="1132" spans="27:30" ht="20.100000000000001" customHeight="1" x14ac:dyDescent="0.25">
      <c r="AA1132" s="56"/>
      <c r="AC1132" s="57"/>
      <c r="AD1132" s="57"/>
    </row>
    <row r="1133" spans="27:30" ht="20.100000000000001" customHeight="1" x14ac:dyDescent="0.25">
      <c r="AA1133" s="56"/>
      <c r="AC1133" s="57"/>
      <c r="AD1133" s="57"/>
    </row>
    <row r="1134" spans="27:30" ht="20.100000000000001" customHeight="1" x14ac:dyDescent="0.25">
      <c r="AA1134" s="56"/>
      <c r="AC1134" s="57"/>
      <c r="AD1134" s="57"/>
    </row>
    <row r="1135" spans="27:30" ht="20.100000000000001" customHeight="1" x14ac:dyDescent="0.25">
      <c r="AA1135" s="56"/>
      <c r="AC1135" s="57"/>
      <c r="AD1135" s="57"/>
    </row>
    <row r="1136" spans="27:30" ht="20.100000000000001" customHeight="1" x14ac:dyDescent="0.25">
      <c r="AA1136" s="56"/>
      <c r="AC1136" s="57"/>
      <c r="AD1136" s="57"/>
    </row>
    <row r="1137" spans="27:30" ht="20.100000000000001" customHeight="1" x14ac:dyDescent="0.25">
      <c r="AA1137" s="56"/>
      <c r="AC1137" s="57"/>
      <c r="AD1137" s="57"/>
    </row>
    <row r="1138" spans="27:30" ht="20.100000000000001" customHeight="1" x14ac:dyDescent="0.25">
      <c r="AA1138" s="56"/>
      <c r="AC1138" s="57"/>
      <c r="AD1138" s="57"/>
    </row>
    <row r="1139" spans="27:30" ht="20.100000000000001" customHeight="1" x14ac:dyDescent="0.25">
      <c r="AA1139" s="56"/>
      <c r="AC1139" s="57"/>
      <c r="AD1139" s="57"/>
    </row>
    <row r="1140" spans="27:30" ht="20.100000000000001" customHeight="1" x14ac:dyDescent="0.25">
      <c r="AA1140" s="56"/>
      <c r="AC1140" s="57"/>
      <c r="AD1140" s="57"/>
    </row>
    <row r="1141" spans="27:30" ht="20.100000000000001" customHeight="1" x14ac:dyDescent="0.25">
      <c r="AA1141" s="56"/>
      <c r="AC1141" s="57"/>
      <c r="AD1141" s="57"/>
    </row>
    <row r="1142" spans="27:30" ht="20.100000000000001" customHeight="1" x14ac:dyDescent="0.25">
      <c r="AA1142" s="56"/>
      <c r="AC1142" s="57"/>
      <c r="AD1142" s="57"/>
    </row>
    <row r="1143" spans="27:30" ht="20.100000000000001" customHeight="1" x14ac:dyDescent="0.25">
      <c r="AA1143" s="56"/>
      <c r="AC1143" s="57"/>
      <c r="AD1143" s="57"/>
    </row>
    <row r="1144" spans="27:30" ht="20.100000000000001" customHeight="1" x14ac:dyDescent="0.25">
      <c r="AA1144" s="56"/>
      <c r="AC1144" s="57"/>
      <c r="AD1144" s="57"/>
    </row>
    <row r="1145" spans="27:30" ht="20.100000000000001" customHeight="1" x14ac:dyDescent="0.25">
      <c r="AA1145" s="56"/>
      <c r="AC1145" s="57"/>
      <c r="AD1145" s="57"/>
    </row>
    <row r="1146" spans="27:30" ht="20.100000000000001" customHeight="1" x14ac:dyDescent="0.25">
      <c r="AA1146" s="56"/>
      <c r="AC1146" s="57"/>
      <c r="AD1146" s="57"/>
    </row>
    <row r="1147" spans="27:30" ht="20.100000000000001" customHeight="1" x14ac:dyDescent="0.25">
      <c r="AA1147" s="56"/>
      <c r="AC1147" s="57"/>
      <c r="AD1147" s="57"/>
    </row>
    <row r="1148" spans="27:30" ht="20.100000000000001" customHeight="1" x14ac:dyDescent="0.25">
      <c r="AA1148" s="56"/>
      <c r="AC1148" s="57"/>
      <c r="AD1148" s="57"/>
    </row>
    <row r="1149" spans="27:30" ht="20.100000000000001" customHeight="1" x14ac:dyDescent="0.25">
      <c r="AA1149" s="56"/>
      <c r="AC1149" s="57"/>
      <c r="AD1149" s="57"/>
    </row>
    <row r="1150" spans="27:30" ht="20.100000000000001" customHeight="1" x14ac:dyDescent="0.25">
      <c r="AA1150" s="56"/>
      <c r="AC1150" s="57"/>
      <c r="AD1150" s="57"/>
    </row>
    <row r="1151" spans="27:30" ht="20.100000000000001" customHeight="1" x14ac:dyDescent="0.25">
      <c r="AA1151" s="56"/>
      <c r="AC1151" s="57"/>
      <c r="AD1151" s="57"/>
    </row>
    <row r="1152" spans="27:30" ht="20.100000000000001" customHeight="1" x14ac:dyDescent="0.25">
      <c r="AA1152" s="56"/>
      <c r="AC1152" s="57"/>
      <c r="AD1152" s="57"/>
    </row>
    <row r="1153" spans="27:30" ht="20.100000000000001" customHeight="1" x14ac:dyDescent="0.25">
      <c r="AA1153" s="56"/>
      <c r="AC1153" s="57"/>
      <c r="AD1153" s="57"/>
    </row>
    <row r="1154" spans="27:30" ht="20.100000000000001" customHeight="1" x14ac:dyDescent="0.25">
      <c r="AA1154" s="56"/>
      <c r="AC1154" s="57"/>
      <c r="AD1154" s="57"/>
    </row>
    <row r="1155" spans="27:30" ht="20.100000000000001" customHeight="1" x14ac:dyDescent="0.25">
      <c r="AA1155" s="56"/>
      <c r="AC1155" s="57"/>
      <c r="AD1155" s="57"/>
    </row>
    <row r="1156" spans="27:30" ht="20.100000000000001" customHeight="1" x14ac:dyDescent="0.25">
      <c r="AA1156" s="56"/>
      <c r="AC1156" s="57"/>
      <c r="AD1156" s="57"/>
    </row>
    <row r="1157" spans="27:30" ht="20.100000000000001" customHeight="1" x14ac:dyDescent="0.25">
      <c r="AA1157" s="56"/>
      <c r="AC1157" s="57"/>
      <c r="AD1157" s="57"/>
    </row>
    <row r="1158" spans="27:30" ht="20.100000000000001" customHeight="1" x14ac:dyDescent="0.25">
      <c r="AA1158" s="56"/>
      <c r="AC1158" s="57"/>
      <c r="AD1158" s="57"/>
    </row>
    <row r="1159" spans="27:30" ht="20.100000000000001" customHeight="1" x14ac:dyDescent="0.25">
      <c r="AA1159" s="56"/>
      <c r="AC1159" s="57"/>
      <c r="AD1159" s="57"/>
    </row>
    <row r="1160" spans="27:30" ht="20.100000000000001" customHeight="1" x14ac:dyDescent="0.25">
      <c r="AA1160" s="56"/>
      <c r="AC1160" s="57"/>
      <c r="AD1160" s="57"/>
    </row>
    <row r="1161" spans="27:30" ht="20.100000000000001" customHeight="1" x14ac:dyDescent="0.25">
      <c r="AA1161" s="56"/>
      <c r="AC1161" s="57"/>
      <c r="AD1161" s="57"/>
    </row>
    <row r="1162" spans="27:30" ht="20.100000000000001" customHeight="1" x14ac:dyDescent="0.25">
      <c r="AA1162" s="56"/>
      <c r="AC1162" s="57"/>
      <c r="AD1162" s="57"/>
    </row>
    <row r="1163" spans="27:30" ht="20.100000000000001" customHeight="1" x14ac:dyDescent="0.25">
      <c r="AA1163" s="56"/>
      <c r="AC1163" s="57"/>
      <c r="AD1163" s="57"/>
    </row>
    <row r="1164" spans="27:30" ht="20.100000000000001" customHeight="1" x14ac:dyDescent="0.25">
      <c r="AA1164" s="56"/>
      <c r="AC1164" s="57"/>
      <c r="AD1164" s="57"/>
    </row>
    <row r="1165" spans="27:30" ht="20.100000000000001" customHeight="1" x14ac:dyDescent="0.25">
      <c r="AA1165" s="56"/>
      <c r="AC1165" s="57"/>
      <c r="AD1165" s="57"/>
    </row>
    <row r="1166" spans="27:30" ht="20.100000000000001" customHeight="1" x14ac:dyDescent="0.25">
      <c r="AA1166" s="56"/>
      <c r="AC1166" s="57"/>
      <c r="AD1166" s="57"/>
    </row>
    <row r="1167" spans="27:30" ht="20.100000000000001" customHeight="1" x14ac:dyDescent="0.25">
      <c r="AA1167" s="56"/>
      <c r="AC1167" s="57"/>
      <c r="AD1167" s="57"/>
    </row>
    <row r="1168" spans="27:30" ht="20.100000000000001" customHeight="1" x14ac:dyDescent="0.25">
      <c r="AA1168" s="56"/>
      <c r="AC1168" s="57"/>
      <c r="AD1168" s="57"/>
    </row>
    <row r="1169" spans="27:30" ht="20.100000000000001" customHeight="1" x14ac:dyDescent="0.25">
      <c r="AA1169" s="56"/>
      <c r="AC1169" s="57"/>
      <c r="AD1169" s="57"/>
    </row>
    <row r="1170" spans="27:30" ht="20.100000000000001" customHeight="1" x14ac:dyDescent="0.25">
      <c r="AA1170" s="56"/>
      <c r="AC1170" s="57"/>
      <c r="AD1170" s="57"/>
    </row>
    <row r="1171" spans="27:30" ht="20.100000000000001" customHeight="1" x14ac:dyDescent="0.25">
      <c r="AA1171" s="56"/>
      <c r="AC1171" s="57"/>
      <c r="AD1171" s="57"/>
    </row>
    <row r="1172" spans="27:30" ht="20.100000000000001" customHeight="1" x14ac:dyDescent="0.25">
      <c r="AA1172" s="56"/>
      <c r="AC1172" s="57"/>
      <c r="AD1172" s="57"/>
    </row>
    <row r="1173" spans="27:30" ht="20.100000000000001" customHeight="1" x14ac:dyDescent="0.25">
      <c r="AA1173" s="56"/>
      <c r="AC1173" s="57"/>
      <c r="AD1173" s="57"/>
    </row>
    <row r="1174" spans="27:30" ht="20.100000000000001" customHeight="1" x14ac:dyDescent="0.25">
      <c r="AA1174" s="56"/>
      <c r="AC1174" s="57"/>
      <c r="AD1174" s="57"/>
    </row>
    <row r="1175" spans="27:30" ht="20.100000000000001" customHeight="1" x14ac:dyDescent="0.25">
      <c r="AA1175" s="56"/>
      <c r="AC1175" s="57"/>
      <c r="AD1175" s="57"/>
    </row>
    <row r="1176" spans="27:30" ht="20.100000000000001" customHeight="1" x14ac:dyDescent="0.25">
      <c r="AA1176" s="56"/>
      <c r="AC1176" s="57"/>
      <c r="AD1176" s="57"/>
    </row>
    <row r="1177" spans="27:30" ht="20.100000000000001" customHeight="1" x14ac:dyDescent="0.25">
      <c r="AA1177" s="56"/>
      <c r="AC1177" s="57"/>
      <c r="AD1177" s="57"/>
    </row>
    <row r="1178" spans="27:30" ht="20.100000000000001" customHeight="1" x14ac:dyDescent="0.25">
      <c r="AA1178" s="56"/>
      <c r="AC1178" s="57"/>
      <c r="AD1178" s="57"/>
    </row>
    <row r="1179" spans="27:30" ht="20.100000000000001" customHeight="1" x14ac:dyDescent="0.25">
      <c r="AA1179" s="56"/>
      <c r="AC1179" s="57"/>
      <c r="AD1179" s="57"/>
    </row>
    <row r="1180" spans="27:30" ht="20.100000000000001" customHeight="1" x14ac:dyDescent="0.25">
      <c r="AA1180" s="56"/>
      <c r="AC1180" s="57"/>
      <c r="AD1180" s="57"/>
    </row>
    <row r="1181" spans="27:30" ht="20.100000000000001" customHeight="1" x14ac:dyDescent="0.25">
      <c r="AA1181" s="56"/>
      <c r="AC1181" s="57"/>
      <c r="AD1181" s="57"/>
    </row>
    <row r="1182" spans="27:30" ht="20.100000000000001" customHeight="1" x14ac:dyDescent="0.25">
      <c r="AA1182" s="56"/>
      <c r="AC1182" s="57"/>
      <c r="AD1182" s="57"/>
    </row>
    <row r="1183" spans="27:30" ht="20.100000000000001" customHeight="1" x14ac:dyDescent="0.25">
      <c r="AA1183" s="56"/>
      <c r="AC1183" s="57"/>
      <c r="AD1183" s="57"/>
    </row>
    <row r="1184" spans="27:30" ht="20.100000000000001" customHeight="1" x14ac:dyDescent="0.25">
      <c r="AA1184" s="56"/>
      <c r="AC1184" s="57"/>
      <c r="AD1184" s="57"/>
    </row>
    <row r="1185" spans="27:30" ht="20.100000000000001" customHeight="1" x14ac:dyDescent="0.25">
      <c r="AA1185" s="56"/>
      <c r="AC1185" s="57"/>
      <c r="AD1185" s="57"/>
    </row>
    <row r="1186" spans="27:30" ht="20.100000000000001" customHeight="1" x14ac:dyDescent="0.25">
      <c r="AA1186" s="56"/>
      <c r="AC1186" s="57"/>
      <c r="AD1186" s="57"/>
    </row>
    <row r="1187" spans="27:30" ht="20.100000000000001" customHeight="1" x14ac:dyDescent="0.25">
      <c r="AA1187" s="56"/>
      <c r="AC1187" s="57"/>
      <c r="AD1187" s="57"/>
    </row>
    <row r="1188" spans="27:30" ht="20.100000000000001" customHeight="1" x14ac:dyDescent="0.25">
      <c r="AA1188" s="56"/>
      <c r="AC1188" s="57"/>
      <c r="AD1188" s="57"/>
    </row>
    <row r="1189" spans="27:30" ht="20.100000000000001" customHeight="1" x14ac:dyDescent="0.25">
      <c r="AA1189" s="56"/>
      <c r="AC1189" s="57"/>
      <c r="AD1189" s="57"/>
    </row>
    <row r="1190" spans="27:30" ht="20.100000000000001" customHeight="1" x14ac:dyDescent="0.25">
      <c r="AA1190" s="56"/>
      <c r="AC1190" s="57"/>
      <c r="AD1190" s="57"/>
    </row>
    <row r="1191" spans="27:30" ht="20.100000000000001" customHeight="1" x14ac:dyDescent="0.25">
      <c r="AA1191" s="56"/>
      <c r="AC1191" s="57"/>
      <c r="AD1191" s="57"/>
    </row>
    <row r="1192" spans="27:30" ht="20.100000000000001" customHeight="1" x14ac:dyDescent="0.25">
      <c r="AA1192" s="56"/>
      <c r="AC1192" s="57"/>
      <c r="AD1192" s="57"/>
    </row>
    <row r="1193" spans="27:30" ht="20.100000000000001" customHeight="1" x14ac:dyDescent="0.25">
      <c r="AA1193" s="56"/>
      <c r="AC1193" s="57"/>
      <c r="AD1193" s="57"/>
    </row>
    <row r="1194" spans="27:30" ht="20.100000000000001" customHeight="1" x14ac:dyDescent="0.25">
      <c r="AA1194" s="56"/>
      <c r="AC1194" s="57"/>
      <c r="AD1194" s="57"/>
    </row>
    <row r="1195" spans="27:30" ht="20.100000000000001" customHeight="1" x14ac:dyDescent="0.25">
      <c r="AA1195" s="56"/>
      <c r="AC1195" s="57"/>
      <c r="AD1195" s="57"/>
    </row>
    <row r="1196" spans="27:30" ht="20.100000000000001" customHeight="1" x14ac:dyDescent="0.25">
      <c r="AA1196" s="56"/>
      <c r="AC1196" s="57"/>
      <c r="AD1196" s="57"/>
    </row>
    <row r="1197" spans="27:30" ht="20.100000000000001" customHeight="1" x14ac:dyDescent="0.25">
      <c r="AA1197" s="56"/>
      <c r="AC1197" s="57"/>
      <c r="AD1197" s="57"/>
    </row>
    <row r="1198" spans="27:30" ht="20.100000000000001" customHeight="1" x14ac:dyDescent="0.25">
      <c r="AA1198" s="56"/>
      <c r="AC1198" s="57"/>
      <c r="AD1198" s="57"/>
    </row>
    <row r="1199" spans="27:30" ht="20.100000000000001" customHeight="1" x14ac:dyDescent="0.25">
      <c r="AA1199" s="56"/>
      <c r="AC1199" s="57"/>
      <c r="AD1199" s="57"/>
    </row>
    <row r="1200" spans="27:30" ht="20.100000000000001" customHeight="1" x14ac:dyDescent="0.25">
      <c r="AA1200" s="56"/>
      <c r="AC1200" s="57"/>
      <c r="AD1200" s="57"/>
    </row>
    <row r="1201" spans="27:30" ht="20.100000000000001" customHeight="1" x14ac:dyDescent="0.25">
      <c r="AA1201" s="56"/>
      <c r="AC1201" s="57"/>
      <c r="AD1201" s="57"/>
    </row>
    <row r="1202" spans="27:30" ht="20.100000000000001" customHeight="1" x14ac:dyDescent="0.25">
      <c r="AA1202" s="56"/>
      <c r="AC1202" s="57"/>
      <c r="AD1202" s="57"/>
    </row>
    <row r="1203" spans="27:30" ht="20.100000000000001" customHeight="1" x14ac:dyDescent="0.25">
      <c r="AA1203" s="56"/>
      <c r="AC1203" s="57"/>
      <c r="AD1203" s="57"/>
    </row>
    <row r="1204" spans="27:30" ht="20.100000000000001" customHeight="1" x14ac:dyDescent="0.25">
      <c r="AA1204" s="56"/>
      <c r="AC1204" s="57"/>
      <c r="AD1204" s="57"/>
    </row>
    <row r="1205" spans="27:30" ht="20.100000000000001" customHeight="1" x14ac:dyDescent="0.25">
      <c r="AA1205" s="56"/>
      <c r="AC1205" s="57"/>
      <c r="AD1205" s="57"/>
    </row>
    <row r="1206" spans="27:30" ht="20.100000000000001" customHeight="1" x14ac:dyDescent="0.25">
      <c r="AA1206" s="56"/>
      <c r="AC1206" s="57"/>
      <c r="AD1206" s="57"/>
    </row>
    <row r="1207" spans="27:30" ht="20.100000000000001" customHeight="1" x14ac:dyDescent="0.25">
      <c r="AA1207" s="56"/>
      <c r="AC1207" s="57"/>
      <c r="AD1207" s="57"/>
    </row>
    <row r="1208" spans="27:30" ht="20.100000000000001" customHeight="1" x14ac:dyDescent="0.25">
      <c r="AA1208" s="56"/>
      <c r="AC1208" s="57"/>
      <c r="AD1208" s="57"/>
    </row>
    <row r="1209" spans="27:30" ht="20.100000000000001" customHeight="1" x14ac:dyDescent="0.25">
      <c r="AA1209" s="56"/>
      <c r="AC1209" s="57"/>
      <c r="AD1209" s="57"/>
    </row>
    <row r="1210" spans="27:30" ht="20.100000000000001" customHeight="1" x14ac:dyDescent="0.25">
      <c r="AA1210" s="56"/>
      <c r="AC1210" s="57"/>
      <c r="AD1210" s="57"/>
    </row>
    <row r="1211" spans="27:30" ht="20.100000000000001" customHeight="1" x14ac:dyDescent="0.25">
      <c r="AA1211" s="56"/>
      <c r="AC1211" s="57"/>
      <c r="AD1211" s="57"/>
    </row>
    <row r="1212" spans="27:30" ht="20.100000000000001" customHeight="1" x14ac:dyDescent="0.25">
      <c r="AA1212" s="56"/>
      <c r="AC1212" s="57"/>
      <c r="AD1212" s="57"/>
    </row>
    <row r="1213" spans="27:30" ht="20.100000000000001" customHeight="1" x14ac:dyDescent="0.25">
      <c r="AA1213" s="56"/>
      <c r="AC1213" s="57"/>
      <c r="AD1213" s="57"/>
    </row>
    <row r="1214" spans="27:30" ht="20.100000000000001" customHeight="1" x14ac:dyDescent="0.25">
      <c r="AA1214" s="56"/>
      <c r="AC1214" s="57"/>
      <c r="AD1214" s="57"/>
    </row>
    <row r="1215" spans="27:30" ht="20.100000000000001" customHeight="1" x14ac:dyDescent="0.25">
      <c r="AA1215" s="56"/>
      <c r="AC1215" s="57"/>
      <c r="AD1215" s="57"/>
    </row>
    <row r="1216" spans="27:30" ht="20.100000000000001" customHeight="1" x14ac:dyDescent="0.25">
      <c r="AA1216" s="56"/>
      <c r="AC1216" s="57"/>
      <c r="AD1216" s="57"/>
    </row>
    <row r="1217" spans="27:30" ht="20.100000000000001" customHeight="1" x14ac:dyDescent="0.25">
      <c r="AA1217" s="56"/>
      <c r="AC1217" s="57"/>
      <c r="AD1217" s="57"/>
    </row>
    <row r="1218" spans="27:30" ht="20.100000000000001" customHeight="1" x14ac:dyDescent="0.25">
      <c r="AA1218" s="56"/>
      <c r="AC1218" s="57"/>
      <c r="AD1218" s="57"/>
    </row>
    <row r="1219" spans="27:30" ht="20.100000000000001" customHeight="1" x14ac:dyDescent="0.25">
      <c r="AA1219" s="56"/>
      <c r="AC1219" s="57"/>
      <c r="AD1219" s="57"/>
    </row>
    <row r="1220" spans="27:30" ht="20.100000000000001" customHeight="1" x14ac:dyDescent="0.25">
      <c r="AA1220" s="56"/>
      <c r="AC1220" s="57"/>
      <c r="AD1220" s="57"/>
    </row>
    <row r="1221" spans="27:30" ht="20.100000000000001" customHeight="1" x14ac:dyDescent="0.25">
      <c r="AA1221" s="56"/>
      <c r="AC1221" s="57"/>
      <c r="AD1221" s="57"/>
    </row>
    <row r="1222" spans="27:30" ht="20.100000000000001" customHeight="1" x14ac:dyDescent="0.25">
      <c r="AA1222" s="56"/>
      <c r="AC1222" s="57"/>
      <c r="AD1222" s="57"/>
    </row>
    <row r="1223" spans="27:30" ht="20.100000000000001" customHeight="1" x14ac:dyDescent="0.25">
      <c r="AA1223" s="56"/>
      <c r="AC1223" s="57"/>
      <c r="AD1223" s="57"/>
    </row>
    <row r="1224" spans="27:30" ht="20.100000000000001" customHeight="1" x14ac:dyDescent="0.25">
      <c r="AA1224" s="56"/>
      <c r="AC1224" s="57"/>
      <c r="AD1224" s="57"/>
    </row>
    <row r="1225" spans="27:30" ht="20.100000000000001" customHeight="1" x14ac:dyDescent="0.25">
      <c r="AA1225" s="56"/>
      <c r="AC1225" s="57"/>
      <c r="AD1225" s="57"/>
    </row>
    <row r="1226" spans="27:30" ht="20.100000000000001" customHeight="1" x14ac:dyDescent="0.25">
      <c r="AA1226" s="56"/>
      <c r="AC1226" s="57"/>
      <c r="AD1226" s="57"/>
    </row>
    <row r="1227" spans="27:30" ht="20.100000000000001" customHeight="1" x14ac:dyDescent="0.25">
      <c r="AA1227" s="56"/>
      <c r="AC1227" s="57"/>
      <c r="AD1227" s="57"/>
    </row>
    <row r="1228" spans="27:30" ht="20.100000000000001" customHeight="1" x14ac:dyDescent="0.25">
      <c r="AA1228" s="56"/>
      <c r="AC1228" s="57"/>
      <c r="AD1228" s="57"/>
    </row>
    <row r="1229" spans="27:30" ht="20.100000000000001" customHeight="1" x14ac:dyDescent="0.25">
      <c r="AA1229" s="56"/>
      <c r="AC1229" s="57"/>
      <c r="AD1229" s="57"/>
    </row>
    <row r="1230" spans="27:30" ht="20.100000000000001" customHeight="1" x14ac:dyDescent="0.25">
      <c r="AA1230" s="56"/>
      <c r="AC1230" s="57"/>
      <c r="AD1230" s="57"/>
    </row>
    <row r="1231" spans="27:30" ht="20.100000000000001" customHeight="1" x14ac:dyDescent="0.25">
      <c r="AA1231" s="56"/>
      <c r="AC1231" s="57"/>
      <c r="AD1231" s="57"/>
    </row>
    <row r="1232" spans="27:30" ht="20.100000000000001" customHeight="1" x14ac:dyDescent="0.25">
      <c r="AA1232" s="56"/>
      <c r="AC1232" s="57"/>
      <c r="AD1232" s="57"/>
    </row>
    <row r="1233" spans="27:30" ht="20.100000000000001" customHeight="1" x14ac:dyDescent="0.25">
      <c r="AA1233" s="56"/>
      <c r="AC1233" s="57"/>
      <c r="AD1233" s="57"/>
    </row>
    <row r="1234" spans="27:30" ht="20.100000000000001" customHeight="1" x14ac:dyDescent="0.25">
      <c r="AA1234" s="56"/>
      <c r="AC1234" s="57"/>
      <c r="AD1234" s="57"/>
    </row>
    <row r="1235" spans="27:30" ht="20.100000000000001" customHeight="1" x14ac:dyDescent="0.25">
      <c r="AA1235" s="56"/>
      <c r="AC1235" s="57"/>
      <c r="AD1235" s="57"/>
    </row>
    <row r="1236" spans="27:30" ht="20.100000000000001" customHeight="1" x14ac:dyDescent="0.25">
      <c r="AA1236" s="56"/>
      <c r="AC1236" s="57"/>
      <c r="AD1236" s="57"/>
    </row>
    <row r="1237" spans="27:30" ht="20.100000000000001" customHeight="1" x14ac:dyDescent="0.25">
      <c r="AA1237" s="56"/>
      <c r="AC1237" s="57"/>
      <c r="AD1237" s="57"/>
    </row>
    <row r="1238" spans="27:30" ht="20.100000000000001" customHeight="1" x14ac:dyDescent="0.25">
      <c r="AA1238" s="56"/>
      <c r="AC1238" s="57"/>
      <c r="AD1238" s="57"/>
    </row>
    <row r="1239" spans="27:30" ht="20.100000000000001" customHeight="1" x14ac:dyDescent="0.25">
      <c r="AA1239" s="56"/>
      <c r="AC1239" s="57"/>
      <c r="AD1239" s="57"/>
    </row>
    <row r="1240" spans="27:30" ht="20.100000000000001" customHeight="1" x14ac:dyDescent="0.25">
      <c r="AA1240" s="56"/>
      <c r="AC1240" s="57"/>
      <c r="AD1240" s="57"/>
    </row>
    <row r="1241" spans="27:30" ht="20.100000000000001" customHeight="1" x14ac:dyDescent="0.25">
      <c r="AA1241" s="56"/>
      <c r="AC1241" s="57"/>
      <c r="AD1241" s="57"/>
    </row>
    <row r="1242" spans="27:30" ht="20.100000000000001" customHeight="1" x14ac:dyDescent="0.25">
      <c r="AA1242" s="56"/>
      <c r="AC1242" s="57"/>
      <c r="AD1242" s="57"/>
    </row>
    <row r="1243" spans="27:30" ht="20.100000000000001" customHeight="1" x14ac:dyDescent="0.25">
      <c r="AA1243" s="56"/>
      <c r="AC1243" s="57"/>
      <c r="AD1243" s="57"/>
    </row>
    <row r="1244" spans="27:30" ht="20.100000000000001" customHeight="1" x14ac:dyDescent="0.25">
      <c r="AA1244" s="56"/>
      <c r="AC1244" s="57"/>
      <c r="AD1244" s="57"/>
    </row>
    <row r="1245" spans="27:30" ht="20.100000000000001" customHeight="1" x14ac:dyDescent="0.25">
      <c r="AA1245" s="56"/>
      <c r="AC1245" s="57"/>
      <c r="AD1245" s="57"/>
    </row>
    <row r="1246" spans="27:30" ht="20.100000000000001" customHeight="1" x14ac:dyDescent="0.25">
      <c r="AA1246" s="56"/>
      <c r="AC1246" s="57"/>
      <c r="AD1246" s="57"/>
    </row>
    <row r="1247" spans="27:30" ht="20.100000000000001" customHeight="1" x14ac:dyDescent="0.25">
      <c r="AA1247" s="56"/>
      <c r="AC1247" s="57"/>
      <c r="AD1247" s="57"/>
    </row>
    <row r="1248" spans="27:30" ht="20.100000000000001" customHeight="1" x14ac:dyDescent="0.25">
      <c r="AA1248" s="56"/>
      <c r="AC1248" s="57"/>
      <c r="AD1248" s="57"/>
    </row>
    <row r="1249" spans="27:30" ht="20.100000000000001" customHeight="1" x14ac:dyDescent="0.25">
      <c r="AA1249" s="56"/>
      <c r="AC1249" s="57"/>
      <c r="AD1249" s="57"/>
    </row>
    <row r="1250" spans="27:30" ht="20.100000000000001" customHeight="1" x14ac:dyDescent="0.25">
      <c r="AA1250" s="56"/>
      <c r="AC1250" s="57"/>
      <c r="AD1250" s="57"/>
    </row>
    <row r="1251" spans="27:30" ht="20.100000000000001" customHeight="1" x14ac:dyDescent="0.25">
      <c r="AA1251" s="56"/>
      <c r="AC1251" s="57"/>
      <c r="AD1251" s="57"/>
    </row>
    <row r="1252" spans="27:30" ht="20.100000000000001" customHeight="1" x14ac:dyDescent="0.25">
      <c r="AA1252" s="56"/>
      <c r="AC1252" s="57"/>
      <c r="AD1252" s="57"/>
    </row>
    <row r="1253" spans="27:30" ht="20.100000000000001" customHeight="1" x14ac:dyDescent="0.25">
      <c r="AA1253" s="56"/>
      <c r="AC1253" s="57"/>
      <c r="AD1253" s="57"/>
    </row>
    <row r="1254" spans="27:30" ht="20.100000000000001" customHeight="1" x14ac:dyDescent="0.25">
      <c r="AA1254" s="56"/>
      <c r="AC1254" s="57"/>
      <c r="AD1254" s="57"/>
    </row>
    <row r="1255" spans="27:30" ht="20.100000000000001" customHeight="1" x14ac:dyDescent="0.25">
      <c r="AA1255" s="56"/>
      <c r="AC1255" s="57"/>
      <c r="AD1255" s="57"/>
    </row>
    <row r="1256" spans="27:30" ht="20.100000000000001" customHeight="1" x14ac:dyDescent="0.25">
      <c r="AA1256" s="56"/>
      <c r="AC1256" s="57"/>
      <c r="AD1256" s="57"/>
    </row>
    <row r="1257" spans="27:30" ht="20.100000000000001" customHeight="1" x14ac:dyDescent="0.25">
      <c r="AA1257" s="56"/>
      <c r="AC1257" s="57"/>
      <c r="AD1257" s="57"/>
    </row>
    <row r="1258" spans="27:30" ht="20.100000000000001" customHeight="1" x14ac:dyDescent="0.25">
      <c r="AA1258" s="56"/>
      <c r="AC1258" s="57"/>
      <c r="AD1258" s="57"/>
    </row>
    <row r="1259" spans="27:30" ht="20.100000000000001" customHeight="1" x14ac:dyDescent="0.25">
      <c r="AA1259" s="56"/>
      <c r="AC1259" s="57"/>
      <c r="AD1259" s="57"/>
    </row>
    <row r="1260" spans="27:30" ht="20.100000000000001" customHeight="1" x14ac:dyDescent="0.25">
      <c r="AA1260" s="56"/>
      <c r="AC1260" s="57"/>
      <c r="AD1260" s="57"/>
    </row>
    <row r="1261" spans="27:30" ht="20.100000000000001" customHeight="1" x14ac:dyDescent="0.25">
      <c r="AA1261" s="56"/>
      <c r="AC1261" s="57"/>
      <c r="AD1261" s="57"/>
    </row>
    <row r="1262" spans="27:30" ht="20.100000000000001" customHeight="1" x14ac:dyDescent="0.25">
      <c r="AA1262" s="56"/>
      <c r="AC1262" s="57"/>
      <c r="AD1262" s="57"/>
    </row>
    <row r="1263" spans="27:30" ht="20.100000000000001" customHeight="1" x14ac:dyDescent="0.25">
      <c r="AA1263" s="56"/>
      <c r="AC1263" s="57"/>
      <c r="AD1263" s="57"/>
    </row>
    <row r="1264" spans="27:30" ht="20.100000000000001" customHeight="1" x14ac:dyDescent="0.25">
      <c r="AA1264" s="56"/>
      <c r="AC1264" s="57"/>
      <c r="AD1264" s="57"/>
    </row>
    <row r="1265" spans="27:30" ht="20.100000000000001" customHeight="1" x14ac:dyDescent="0.25">
      <c r="AA1265" s="56"/>
      <c r="AC1265" s="57"/>
      <c r="AD1265" s="57"/>
    </row>
    <row r="1266" spans="27:30" ht="20.100000000000001" customHeight="1" x14ac:dyDescent="0.25">
      <c r="AA1266" s="56"/>
      <c r="AC1266" s="57"/>
      <c r="AD1266" s="57"/>
    </row>
    <row r="1267" spans="27:30" ht="20.100000000000001" customHeight="1" x14ac:dyDescent="0.25">
      <c r="AA1267" s="56"/>
      <c r="AC1267" s="57"/>
      <c r="AD1267" s="57"/>
    </row>
    <row r="1268" spans="27:30" ht="20.100000000000001" customHeight="1" x14ac:dyDescent="0.25">
      <c r="AA1268" s="56"/>
      <c r="AC1268" s="57"/>
      <c r="AD1268" s="57"/>
    </row>
    <row r="1269" spans="27:30" ht="20.100000000000001" customHeight="1" x14ac:dyDescent="0.25">
      <c r="AA1269" s="56"/>
      <c r="AC1269" s="57"/>
      <c r="AD1269" s="57"/>
    </row>
    <row r="1270" spans="27:30" ht="20.100000000000001" customHeight="1" x14ac:dyDescent="0.25">
      <c r="AA1270" s="56"/>
      <c r="AC1270" s="57"/>
      <c r="AD1270" s="57"/>
    </row>
    <row r="1271" spans="27:30" ht="20.100000000000001" customHeight="1" x14ac:dyDescent="0.25">
      <c r="AA1271" s="56"/>
      <c r="AC1271" s="57"/>
      <c r="AD1271" s="57"/>
    </row>
    <row r="1272" spans="27:30" ht="20.100000000000001" customHeight="1" x14ac:dyDescent="0.25">
      <c r="AA1272" s="56"/>
      <c r="AC1272" s="57"/>
      <c r="AD1272" s="57"/>
    </row>
    <row r="1273" spans="27:30" ht="20.100000000000001" customHeight="1" x14ac:dyDescent="0.25">
      <c r="AA1273" s="56"/>
      <c r="AC1273" s="57"/>
      <c r="AD1273" s="57"/>
    </row>
    <row r="1274" spans="27:30" ht="20.100000000000001" customHeight="1" x14ac:dyDescent="0.25">
      <c r="AA1274" s="56"/>
      <c r="AC1274" s="57"/>
      <c r="AD1274" s="57"/>
    </row>
    <row r="1275" spans="27:30" ht="20.100000000000001" customHeight="1" x14ac:dyDescent="0.25">
      <c r="AA1275" s="56"/>
      <c r="AC1275" s="57"/>
      <c r="AD1275" s="57"/>
    </row>
    <row r="1276" spans="27:30" ht="20.100000000000001" customHeight="1" x14ac:dyDescent="0.25">
      <c r="AA1276" s="56"/>
      <c r="AC1276" s="57"/>
      <c r="AD1276" s="57"/>
    </row>
    <row r="1277" spans="27:30" ht="20.100000000000001" customHeight="1" x14ac:dyDescent="0.25">
      <c r="AA1277" s="56"/>
      <c r="AC1277" s="57"/>
      <c r="AD1277" s="57"/>
    </row>
    <row r="1278" spans="27:30" ht="20.100000000000001" customHeight="1" x14ac:dyDescent="0.25">
      <c r="AA1278" s="56"/>
      <c r="AC1278" s="57"/>
      <c r="AD1278" s="57"/>
    </row>
    <row r="1279" spans="27:30" ht="20.100000000000001" customHeight="1" x14ac:dyDescent="0.25">
      <c r="AA1279" s="56"/>
      <c r="AC1279" s="57"/>
      <c r="AD1279" s="57"/>
    </row>
    <row r="1280" spans="27:30" ht="20.100000000000001" customHeight="1" x14ac:dyDescent="0.25">
      <c r="AA1280" s="56"/>
      <c r="AC1280" s="57"/>
      <c r="AD1280" s="57"/>
    </row>
    <row r="1281" spans="27:30" ht="20.100000000000001" customHeight="1" x14ac:dyDescent="0.25">
      <c r="AA1281" s="56"/>
      <c r="AC1281" s="57"/>
      <c r="AD1281" s="57"/>
    </row>
    <row r="1282" spans="27:30" ht="20.100000000000001" customHeight="1" x14ac:dyDescent="0.25">
      <c r="AA1282" s="56"/>
      <c r="AC1282" s="57"/>
      <c r="AD1282" s="57"/>
    </row>
    <row r="1283" spans="27:30" ht="20.100000000000001" customHeight="1" x14ac:dyDescent="0.25">
      <c r="AA1283" s="56"/>
      <c r="AC1283" s="57"/>
      <c r="AD1283" s="57"/>
    </row>
    <row r="1284" spans="27:30" ht="20.100000000000001" customHeight="1" x14ac:dyDescent="0.25">
      <c r="AA1284" s="56"/>
      <c r="AC1284" s="57"/>
      <c r="AD1284" s="57"/>
    </row>
    <row r="1285" spans="27:30" ht="20.100000000000001" customHeight="1" x14ac:dyDescent="0.25">
      <c r="AA1285" s="56"/>
      <c r="AC1285" s="57"/>
      <c r="AD1285" s="57"/>
    </row>
    <row r="1286" spans="27:30" ht="20.100000000000001" customHeight="1" x14ac:dyDescent="0.25">
      <c r="AA1286" s="56"/>
      <c r="AC1286" s="57"/>
      <c r="AD1286" s="57"/>
    </row>
    <row r="1287" spans="27:30" ht="20.100000000000001" customHeight="1" x14ac:dyDescent="0.25">
      <c r="AA1287" s="56"/>
      <c r="AC1287" s="57"/>
      <c r="AD1287" s="57"/>
    </row>
    <row r="1288" spans="27:30" ht="20.100000000000001" customHeight="1" x14ac:dyDescent="0.25">
      <c r="AA1288" s="56"/>
      <c r="AC1288" s="57"/>
      <c r="AD1288" s="57"/>
    </row>
    <row r="1289" spans="27:30" ht="20.100000000000001" customHeight="1" x14ac:dyDescent="0.25">
      <c r="AA1289" s="56"/>
      <c r="AC1289" s="57"/>
      <c r="AD1289" s="57"/>
    </row>
    <row r="1290" spans="27:30" ht="20.100000000000001" customHeight="1" x14ac:dyDescent="0.25">
      <c r="AA1290" s="56"/>
      <c r="AC1290" s="57"/>
      <c r="AD1290" s="57"/>
    </row>
    <row r="1291" spans="27:30" ht="20.100000000000001" customHeight="1" x14ac:dyDescent="0.25">
      <c r="AA1291" s="56"/>
      <c r="AC1291" s="57"/>
      <c r="AD1291" s="57"/>
    </row>
    <row r="1292" spans="27:30" ht="20.100000000000001" customHeight="1" x14ac:dyDescent="0.25">
      <c r="AA1292" s="56"/>
      <c r="AC1292" s="57"/>
      <c r="AD1292" s="57"/>
    </row>
    <row r="1293" spans="27:30" ht="20.100000000000001" customHeight="1" x14ac:dyDescent="0.25">
      <c r="AA1293" s="56"/>
      <c r="AC1293" s="57"/>
      <c r="AD1293" s="57"/>
    </row>
    <row r="1294" spans="27:30" ht="20.100000000000001" customHeight="1" x14ac:dyDescent="0.25">
      <c r="AA1294" s="56"/>
      <c r="AC1294" s="57"/>
      <c r="AD1294" s="57"/>
    </row>
    <row r="1295" spans="27:30" ht="20.100000000000001" customHeight="1" x14ac:dyDescent="0.25">
      <c r="AA1295" s="56"/>
      <c r="AC1295" s="57"/>
      <c r="AD1295" s="57"/>
    </row>
    <row r="1296" spans="27:30" ht="20.100000000000001" customHeight="1" x14ac:dyDescent="0.25">
      <c r="AA1296" s="56"/>
      <c r="AC1296" s="57"/>
      <c r="AD1296" s="57"/>
    </row>
    <row r="1297" spans="27:30" ht="20.100000000000001" customHeight="1" x14ac:dyDescent="0.25">
      <c r="AA1297" s="56"/>
      <c r="AC1297" s="57"/>
      <c r="AD1297" s="57"/>
    </row>
    <row r="1298" spans="27:30" ht="20.100000000000001" customHeight="1" x14ac:dyDescent="0.25">
      <c r="AA1298" s="56"/>
      <c r="AC1298" s="57"/>
      <c r="AD1298" s="57"/>
    </row>
    <row r="1299" spans="27:30" ht="20.100000000000001" customHeight="1" x14ac:dyDescent="0.25">
      <c r="AA1299" s="56"/>
      <c r="AC1299" s="57"/>
      <c r="AD1299" s="57"/>
    </row>
    <row r="1300" spans="27:30" ht="20.100000000000001" customHeight="1" x14ac:dyDescent="0.25">
      <c r="AA1300" s="56"/>
      <c r="AC1300" s="57"/>
      <c r="AD1300" s="57"/>
    </row>
    <row r="1301" spans="27:30" ht="20.100000000000001" customHeight="1" x14ac:dyDescent="0.25">
      <c r="AA1301" s="56"/>
      <c r="AC1301" s="57"/>
      <c r="AD1301" s="57"/>
    </row>
    <row r="1302" spans="27:30" ht="20.100000000000001" customHeight="1" x14ac:dyDescent="0.25">
      <c r="AA1302" s="56"/>
      <c r="AC1302" s="57"/>
      <c r="AD1302" s="57"/>
    </row>
    <row r="1303" spans="27:30" ht="20.100000000000001" customHeight="1" x14ac:dyDescent="0.25">
      <c r="AA1303" s="56"/>
      <c r="AC1303" s="57"/>
      <c r="AD1303" s="57"/>
    </row>
    <row r="1304" spans="27:30" ht="20.100000000000001" customHeight="1" x14ac:dyDescent="0.25">
      <c r="AA1304" s="56"/>
      <c r="AC1304" s="57"/>
      <c r="AD1304" s="57"/>
    </row>
    <row r="1305" spans="27:30" ht="20.100000000000001" customHeight="1" x14ac:dyDescent="0.25">
      <c r="AA1305" s="56"/>
      <c r="AC1305" s="57"/>
      <c r="AD1305" s="57"/>
    </row>
    <row r="1306" spans="27:30" ht="20.100000000000001" customHeight="1" x14ac:dyDescent="0.25">
      <c r="AA1306" s="56"/>
      <c r="AC1306" s="57"/>
      <c r="AD1306" s="57"/>
    </row>
    <row r="1307" spans="27:30" ht="20.100000000000001" customHeight="1" x14ac:dyDescent="0.25">
      <c r="AA1307" s="56"/>
      <c r="AC1307" s="57"/>
      <c r="AD1307" s="57"/>
    </row>
    <row r="1308" spans="27:30" ht="20.100000000000001" customHeight="1" x14ac:dyDescent="0.25">
      <c r="AA1308" s="56"/>
      <c r="AC1308" s="57"/>
      <c r="AD1308" s="57"/>
    </row>
    <row r="1309" spans="27:30" ht="20.100000000000001" customHeight="1" x14ac:dyDescent="0.25">
      <c r="AA1309" s="56"/>
      <c r="AC1309" s="57"/>
      <c r="AD1309" s="57"/>
    </row>
    <row r="1310" spans="27:30" ht="20.100000000000001" customHeight="1" x14ac:dyDescent="0.25">
      <c r="AA1310" s="56"/>
      <c r="AC1310" s="57"/>
      <c r="AD1310" s="57"/>
    </row>
    <row r="1311" spans="27:30" ht="20.100000000000001" customHeight="1" x14ac:dyDescent="0.25">
      <c r="AA1311" s="56"/>
      <c r="AC1311" s="57"/>
      <c r="AD1311" s="57"/>
    </row>
    <row r="1312" spans="27:30" ht="20.100000000000001" customHeight="1" x14ac:dyDescent="0.25">
      <c r="AA1312" s="56"/>
      <c r="AC1312" s="57"/>
      <c r="AD1312" s="57"/>
    </row>
    <row r="1313" spans="27:30" ht="20.100000000000001" customHeight="1" x14ac:dyDescent="0.25">
      <c r="AA1313" s="56"/>
      <c r="AC1313" s="57"/>
      <c r="AD1313" s="57"/>
    </row>
    <row r="1314" spans="27:30" ht="20.100000000000001" customHeight="1" x14ac:dyDescent="0.25">
      <c r="AA1314" s="56"/>
      <c r="AC1314" s="57"/>
      <c r="AD1314" s="57"/>
    </row>
    <row r="1315" spans="27:30" ht="20.100000000000001" customHeight="1" x14ac:dyDescent="0.25">
      <c r="AA1315" s="56"/>
      <c r="AC1315" s="57"/>
      <c r="AD1315" s="57"/>
    </row>
    <row r="1316" spans="27:30" ht="20.100000000000001" customHeight="1" x14ac:dyDescent="0.25">
      <c r="AA1316" s="56"/>
      <c r="AC1316" s="57"/>
      <c r="AD1316" s="57"/>
    </row>
    <row r="1317" spans="27:30" ht="20.100000000000001" customHeight="1" x14ac:dyDescent="0.25">
      <c r="AA1317" s="56"/>
      <c r="AC1317" s="57"/>
      <c r="AD1317" s="57"/>
    </row>
    <row r="1318" spans="27:30" ht="20.100000000000001" customHeight="1" x14ac:dyDescent="0.25">
      <c r="AA1318" s="56"/>
      <c r="AC1318" s="57"/>
      <c r="AD1318" s="57"/>
    </row>
    <row r="1319" spans="27:30" ht="20.100000000000001" customHeight="1" x14ac:dyDescent="0.25">
      <c r="AA1319" s="56"/>
      <c r="AC1319" s="57"/>
      <c r="AD1319" s="57"/>
    </row>
    <row r="1320" spans="27:30" ht="20.100000000000001" customHeight="1" x14ac:dyDescent="0.25">
      <c r="AA1320" s="56"/>
      <c r="AC1320" s="57"/>
      <c r="AD1320" s="57"/>
    </row>
    <row r="1321" spans="27:30" ht="20.100000000000001" customHeight="1" x14ac:dyDescent="0.25">
      <c r="AA1321" s="56"/>
      <c r="AC1321" s="57"/>
      <c r="AD1321" s="57"/>
    </row>
    <row r="1322" spans="27:30" ht="20.100000000000001" customHeight="1" x14ac:dyDescent="0.25">
      <c r="AA1322" s="56"/>
      <c r="AC1322" s="57"/>
      <c r="AD1322" s="57"/>
    </row>
    <row r="1323" spans="27:30" ht="20.100000000000001" customHeight="1" x14ac:dyDescent="0.25">
      <c r="AA1323" s="56"/>
      <c r="AC1323" s="57"/>
      <c r="AD1323" s="57"/>
    </row>
    <row r="1324" spans="27:30" ht="20.100000000000001" customHeight="1" x14ac:dyDescent="0.25">
      <c r="AA1324" s="56"/>
      <c r="AC1324" s="57"/>
      <c r="AD1324" s="57"/>
    </row>
    <row r="1325" spans="27:30" ht="20.100000000000001" customHeight="1" x14ac:dyDescent="0.25">
      <c r="AA1325" s="56"/>
      <c r="AC1325" s="57"/>
      <c r="AD1325" s="57"/>
    </row>
    <row r="1326" spans="27:30" ht="20.100000000000001" customHeight="1" x14ac:dyDescent="0.25">
      <c r="AA1326" s="56"/>
      <c r="AC1326" s="57"/>
      <c r="AD1326" s="57"/>
    </row>
    <row r="1327" spans="27:30" ht="20.100000000000001" customHeight="1" x14ac:dyDescent="0.25">
      <c r="AA1327" s="56"/>
      <c r="AC1327" s="57"/>
      <c r="AD1327" s="57"/>
    </row>
    <row r="1328" spans="27:30" ht="20.100000000000001" customHeight="1" x14ac:dyDescent="0.25">
      <c r="AA1328" s="56"/>
      <c r="AC1328" s="57"/>
      <c r="AD1328" s="57"/>
    </row>
    <row r="1329" spans="27:30" ht="20.100000000000001" customHeight="1" x14ac:dyDescent="0.25">
      <c r="AA1329" s="56"/>
      <c r="AC1329" s="57"/>
      <c r="AD1329" s="57"/>
    </row>
    <row r="1330" spans="27:30" ht="20.100000000000001" customHeight="1" x14ac:dyDescent="0.25">
      <c r="AA1330" s="56"/>
      <c r="AC1330" s="57"/>
      <c r="AD1330" s="57"/>
    </row>
    <row r="1331" spans="27:30" ht="20.100000000000001" customHeight="1" x14ac:dyDescent="0.25">
      <c r="AA1331" s="56"/>
      <c r="AC1331" s="57"/>
      <c r="AD1331" s="57"/>
    </row>
    <row r="1332" spans="27:30" ht="20.100000000000001" customHeight="1" x14ac:dyDescent="0.25">
      <c r="AA1332" s="56"/>
      <c r="AC1332" s="57"/>
      <c r="AD1332" s="57"/>
    </row>
    <row r="1333" spans="27:30" ht="20.100000000000001" customHeight="1" x14ac:dyDescent="0.25">
      <c r="AA1333" s="56"/>
      <c r="AC1333" s="57"/>
      <c r="AD1333" s="57"/>
    </row>
    <row r="1334" spans="27:30" ht="20.100000000000001" customHeight="1" x14ac:dyDescent="0.25">
      <c r="AA1334" s="56"/>
      <c r="AC1334" s="57"/>
      <c r="AD1334" s="57"/>
    </row>
    <row r="1335" spans="27:30" ht="20.100000000000001" customHeight="1" x14ac:dyDescent="0.25">
      <c r="AA1335" s="56"/>
      <c r="AC1335" s="57"/>
      <c r="AD1335" s="57"/>
    </row>
    <row r="1336" spans="27:30" ht="20.100000000000001" customHeight="1" x14ac:dyDescent="0.25">
      <c r="AA1336" s="56"/>
      <c r="AC1336" s="57"/>
      <c r="AD1336" s="57"/>
    </row>
    <row r="1337" spans="27:30" ht="20.100000000000001" customHeight="1" x14ac:dyDescent="0.25">
      <c r="AA1337" s="56"/>
      <c r="AC1337" s="57"/>
      <c r="AD1337" s="57"/>
    </row>
    <row r="1338" spans="27:30" ht="20.100000000000001" customHeight="1" x14ac:dyDescent="0.25">
      <c r="AA1338" s="56"/>
      <c r="AC1338" s="57"/>
      <c r="AD1338" s="57"/>
    </row>
    <row r="1339" spans="27:30" ht="20.100000000000001" customHeight="1" x14ac:dyDescent="0.25">
      <c r="AA1339" s="56"/>
      <c r="AC1339" s="57"/>
      <c r="AD1339" s="57"/>
    </row>
    <row r="1340" spans="27:30" ht="20.100000000000001" customHeight="1" x14ac:dyDescent="0.25">
      <c r="AA1340" s="56"/>
      <c r="AC1340" s="57"/>
      <c r="AD1340" s="57"/>
    </row>
    <row r="1341" spans="27:30" ht="20.100000000000001" customHeight="1" x14ac:dyDescent="0.25">
      <c r="AA1341" s="56"/>
      <c r="AC1341" s="57"/>
      <c r="AD1341" s="57"/>
    </row>
    <row r="1342" spans="27:30" ht="20.100000000000001" customHeight="1" x14ac:dyDescent="0.25">
      <c r="AA1342" s="56"/>
      <c r="AC1342" s="57"/>
      <c r="AD1342" s="57"/>
    </row>
    <row r="1343" spans="27:30" ht="20.100000000000001" customHeight="1" x14ac:dyDescent="0.25">
      <c r="AA1343" s="56"/>
      <c r="AC1343" s="57"/>
      <c r="AD1343" s="57"/>
    </row>
    <row r="1344" spans="27:30" ht="20.100000000000001" customHeight="1" x14ac:dyDescent="0.25">
      <c r="AA1344" s="56"/>
      <c r="AC1344" s="57"/>
      <c r="AD1344" s="57"/>
    </row>
    <row r="1345" spans="27:30" ht="20.100000000000001" customHeight="1" x14ac:dyDescent="0.25">
      <c r="AA1345" s="56"/>
      <c r="AC1345" s="57"/>
      <c r="AD1345" s="57"/>
    </row>
    <row r="1346" spans="27:30" ht="20.100000000000001" customHeight="1" x14ac:dyDescent="0.25">
      <c r="AA1346" s="56"/>
      <c r="AC1346" s="57"/>
      <c r="AD1346" s="57"/>
    </row>
    <row r="1347" spans="27:30" ht="20.100000000000001" customHeight="1" x14ac:dyDescent="0.25">
      <c r="AA1347" s="56"/>
      <c r="AC1347" s="57"/>
      <c r="AD1347" s="57"/>
    </row>
    <row r="1348" spans="27:30" ht="20.100000000000001" customHeight="1" x14ac:dyDescent="0.25">
      <c r="AA1348" s="56"/>
      <c r="AC1348" s="57"/>
      <c r="AD1348" s="57"/>
    </row>
    <row r="1349" spans="27:30" ht="20.100000000000001" customHeight="1" x14ac:dyDescent="0.25">
      <c r="AA1349" s="56"/>
      <c r="AC1349" s="57"/>
      <c r="AD1349" s="57"/>
    </row>
    <row r="1350" spans="27:30" ht="20.100000000000001" customHeight="1" x14ac:dyDescent="0.25">
      <c r="AA1350" s="56"/>
      <c r="AC1350" s="57"/>
      <c r="AD1350" s="57"/>
    </row>
    <row r="1351" spans="27:30" ht="20.100000000000001" customHeight="1" x14ac:dyDescent="0.25">
      <c r="AA1351" s="56"/>
      <c r="AC1351" s="57"/>
      <c r="AD1351" s="57"/>
    </row>
    <row r="1352" spans="27:30" ht="20.100000000000001" customHeight="1" x14ac:dyDescent="0.25">
      <c r="AA1352" s="56"/>
      <c r="AC1352" s="57"/>
      <c r="AD1352" s="57"/>
    </row>
    <row r="1353" spans="27:30" ht="20.100000000000001" customHeight="1" x14ac:dyDescent="0.25">
      <c r="AA1353" s="56"/>
      <c r="AC1353" s="57"/>
      <c r="AD1353" s="57"/>
    </row>
    <row r="1354" spans="27:30" ht="20.100000000000001" customHeight="1" x14ac:dyDescent="0.25">
      <c r="AA1354" s="56"/>
      <c r="AC1354" s="57"/>
      <c r="AD1354" s="57"/>
    </row>
    <row r="1355" spans="27:30" ht="20.100000000000001" customHeight="1" x14ac:dyDescent="0.25">
      <c r="AA1355" s="56"/>
      <c r="AC1355" s="57"/>
      <c r="AD1355" s="57"/>
    </row>
    <row r="1356" spans="27:30" ht="20.100000000000001" customHeight="1" x14ac:dyDescent="0.25">
      <c r="AA1356" s="56"/>
      <c r="AC1356" s="57"/>
      <c r="AD1356" s="57"/>
    </row>
    <row r="1357" spans="27:30" ht="20.100000000000001" customHeight="1" x14ac:dyDescent="0.25">
      <c r="AA1357" s="56"/>
      <c r="AC1357" s="57"/>
      <c r="AD1357" s="57"/>
    </row>
    <row r="1358" spans="27:30" ht="20.100000000000001" customHeight="1" x14ac:dyDescent="0.25">
      <c r="AA1358" s="56"/>
      <c r="AC1358" s="57"/>
      <c r="AD1358" s="57"/>
    </row>
    <row r="1359" spans="27:30" ht="20.100000000000001" customHeight="1" x14ac:dyDescent="0.25">
      <c r="AA1359" s="56"/>
      <c r="AC1359" s="57"/>
      <c r="AD1359" s="57"/>
    </row>
    <row r="1360" spans="27:30" ht="20.100000000000001" customHeight="1" x14ac:dyDescent="0.25">
      <c r="AA1360" s="56"/>
      <c r="AC1360" s="57"/>
      <c r="AD1360" s="57"/>
    </row>
    <row r="1361" spans="27:30" ht="20.100000000000001" customHeight="1" x14ac:dyDescent="0.25">
      <c r="AA1361" s="56"/>
      <c r="AC1361" s="57"/>
      <c r="AD1361" s="57"/>
    </row>
    <row r="1362" spans="27:30" ht="20.100000000000001" customHeight="1" x14ac:dyDescent="0.25">
      <c r="AA1362" s="56"/>
      <c r="AC1362" s="57"/>
      <c r="AD1362" s="57"/>
    </row>
    <row r="1363" spans="27:30" ht="20.100000000000001" customHeight="1" x14ac:dyDescent="0.25">
      <c r="AA1363" s="56"/>
      <c r="AC1363" s="57"/>
      <c r="AD1363" s="57"/>
    </row>
    <row r="1364" spans="27:30" ht="20.100000000000001" customHeight="1" x14ac:dyDescent="0.25">
      <c r="AA1364" s="56"/>
      <c r="AC1364" s="57"/>
      <c r="AD1364" s="57"/>
    </row>
    <row r="1365" spans="27:30" ht="20.100000000000001" customHeight="1" x14ac:dyDescent="0.25">
      <c r="AA1365" s="56"/>
      <c r="AC1365" s="57"/>
      <c r="AD1365" s="57"/>
    </row>
    <row r="1366" spans="27:30" ht="20.100000000000001" customHeight="1" x14ac:dyDescent="0.25">
      <c r="AA1366" s="56"/>
      <c r="AC1366" s="57"/>
      <c r="AD1366" s="57"/>
    </row>
    <row r="1367" spans="27:30" ht="20.100000000000001" customHeight="1" x14ac:dyDescent="0.25">
      <c r="AA1367" s="56"/>
      <c r="AC1367" s="57"/>
      <c r="AD1367" s="57"/>
    </row>
    <row r="1368" spans="27:30" ht="20.100000000000001" customHeight="1" x14ac:dyDescent="0.25">
      <c r="AA1368" s="56"/>
      <c r="AC1368" s="57"/>
      <c r="AD1368" s="57"/>
    </row>
    <row r="1369" spans="27:30" ht="20.100000000000001" customHeight="1" x14ac:dyDescent="0.25">
      <c r="AA1369" s="56"/>
      <c r="AC1369" s="57"/>
      <c r="AD1369" s="57"/>
    </row>
    <row r="1370" spans="27:30" ht="20.100000000000001" customHeight="1" x14ac:dyDescent="0.25">
      <c r="AA1370" s="56"/>
      <c r="AC1370" s="57"/>
      <c r="AD1370" s="57"/>
    </row>
    <row r="1371" spans="27:30" ht="20.100000000000001" customHeight="1" x14ac:dyDescent="0.25">
      <c r="AA1371" s="56"/>
      <c r="AC1371" s="57"/>
      <c r="AD1371" s="57"/>
    </row>
    <row r="1372" spans="27:30" ht="20.100000000000001" customHeight="1" x14ac:dyDescent="0.25">
      <c r="AA1372" s="56"/>
      <c r="AC1372" s="57"/>
      <c r="AD1372" s="57"/>
    </row>
    <row r="1373" spans="27:30" ht="20.100000000000001" customHeight="1" x14ac:dyDescent="0.25">
      <c r="AA1373" s="56"/>
      <c r="AC1373" s="57"/>
      <c r="AD1373" s="57"/>
    </row>
    <row r="1374" spans="27:30" ht="20.100000000000001" customHeight="1" x14ac:dyDescent="0.25">
      <c r="AA1374" s="56"/>
      <c r="AC1374" s="57"/>
      <c r="AD1374" s="57"/>
    </row>
    <row r="1375" spans="27:30" ht="20.100000000000001" customHeight="1" x14ac:dyDescent="0.25">
      <c r="AA1375" s="56"/>
      <c r="AC1375" s="57"/>
      <c r="AD1375" s="57"/>
    </row>
    <row r="1376" spans="27:30" ht="20.100000000000001" customHeight="1" x14ac:dyDescent="0.25">
      <c r="AA1376" s="56"/>
      <c r="AC1376" s="57"/>
      <c r="AD1376" s="57"/>
    </row>
    <row r="1377" spans="27:30" ht="20.100000000000001" customHeight="1" x14ac:dyDescent="0.25">
      <c r="AA1377" s="56"/>
      <c r="AC1377" s="57"/>
      <c r="AD1377" s="57"/>
    </row>
    <row r="1378" spans="27:30" ht="20.100000000000001" customHeight="1" x14ac:dyDescent="0.25">
      <c r="AA1378" s="56"/>
      <c r="AC1378" s="57"/>
      <c r="AD1378" s="57"/>
    </row>
    <row r="1379" spans="27:30" ht="20.100000000000001" customHeight="1" x14ac:dyDescent="0.25">
      <c r="AA1379" s="56"/>
      <c r="AC1379" s="57"/>
      <c r="AD1379" s="57"/>
    </row>
    <row r="1380" spans="27:30" ht="20.100000000000001" customHeight="1" x14ac:dyDescent="0.25">
      <c r="AA1380" s="56"/>
      <c r="AC1380" s="57"/>
      <c r="AD1380" s="57"/>
    </row>
    <row r="1381" spans="27:30" ht="20.100000000000001" customHeight="1" x14ac:dyDescent="0.25">
      <c r="AA1381" s="56"/>
      <c r="AC1381" s="57"/>
      <c r="AD1381" s="57"/>
    </row>
    <row r="1382" spans="27:30" ht="20.100000000000001" customHeight="1" x14ac:dyDescent="0.25">
      <c r="AA1382" s="56"/>
      <c r="AC1382" s="57"/>
      <c r="AD1382" s="57"/>
    </row>
    <row r="1383" spans="27:30" ht="20.100000000000001" customHeight="1" x14ac:dyDescent="0.25">
      <c r="AA1383" s="56"/>
      <c r="AC1383" s="57"/>
      <c r="AD1383" s="57"/>
    </row>
    <row r="1384" spans="27:30" ht="20.100000000000001" customHeight="1" x14ac:dyDescent="0.25">
      <c r="AA1384" s="56"/>
      <c r="AC1384" s="57"/>
      <c r="AD1384" s="57"/>
    </row>
    <row r="1385" spans="27:30" ht="20.100000000000001" customHeight="1" x14ac:dyDescent="0.25">
      <c r="AA1385" s="56"/>
      <c r="AC1385" s="57"/>
      <c r="AD1385" s="57"/>
    </row>
    <row r="1386" spans="27:30" ht="20.100000000000001" customHeight="1" x14ac:dyDescent="0.25">
      <c r="AA1386" s="56"/>
      <c r="AC1386" s="57"/>
      <c r="AD1386" s="57"/>
    </row>
    <row r="1387" spans="27:30" ht="20.100000000000001" customHeight="1" x14ac:dyDescent="0.25">
      <c r="AA1387" s="56"/>
      <c r="AC1387" s="57"/>
      <c r="AD1387" s="57"/>
    </row>
    <row r="1388" spans="27:30" ht="20.100000000000001" customHeight="1" x14ac:dyDescent="0.25">
      <c r="AA1388" s="56"/>
      <c r="AC1388" s="57"/>
      <c r="AD1388" s="57"/>
    </row>
    <row r="1389" spans="27:30" ht="20.100000000000001" customHeight="1" x14ac:dyDescent="0.25">
      <c r="AA1389" s="56"/>
      <c r="AC1389" s="57"/>
      <c r="AD1389" s="57"/>
    </row>
    <row r="1390" spans="27:30" ht="20.100000000000001" customHeight="1" x14ac:dyDescent="0.25">
      <c r="AA1390" s="56"/>
      <c r="AC1390" s="57"/>
      <c r="AD1390" s="57"/>
    </row>
    <row r="1391" spans="27:30" ht="20.100000000000001" customHeight="1" x14ac:dyDescent="0.25">
      <c r="AA1391" s="56"/>
      <c r="AC1391" s="57"/>
      <c r="AD1391" s="57"/>
    </row>
    <row r="1392" spans="27:30" ht="20.100000000000001" customHeight="1" x14ac:dyDescent="0.25">
      <c r="AA1392" s="56"/>
      <c r="AC1392" s="57"/>
      <c r="AD1392" s="57"/>
    </row>
    <row r="1393" spans="27:30" ht="20.100000000000001" customHeight="1" x14ac:dyDescent="0.25">
      <c r="AA1393" s="56"/>
      <c r="AC1393" s="57"/>
      <c r="AD1393" s="57"/>
    </row>
    <row r="1394" spans="27:30" ht="20.100000000000001" customHeight="1" x14ac:dyDescent="0.25">
      <c r="AA1394" s="56"/>
      <c r="AC1394" s="57"/>
      <c r="AD1394" s="57"/>
    </row>
    <row r="1395" spans="27:30" ht="20.100000000000001" customHeight="1" x14ac:dyDescent="0.25">
      <c r="AA1395" s="56"/>
      <c r="AC1395" s="57"/>
      <c r="AD1395" s="57"/>
    </row>
    <row r="1396" spans="27:30" ht="20.100000000000001" customHeight="1" x14ac:dyDescent="0.25">
      <c r="AA1396" s="56"/>
      <c r="AC1396" s="57"/>
      <c r="AD1396" s="57"/>
    </row>
    <row r="1397" spans="27:30" ht="20.100000000000001" customHeight="1" x14ac:dyDescent="0.25">
      <c r="AA1397" s="56"/>
      <c r="AC1397" s="57"/>
      <c r="AD1397" s="57"/>
    </row>
    <row r="1398" spans="27:30" ht="20.100000000000001" customHeight="1" x14ac:dyDescent="0.25">
      <c r="AA1398" s="56"/>
      <c r="AC1398" s="57"/>
      <c r="AD1398" s="57"/>
    </row>
    <row r="1399" spans="27:30" ht="20.100000000000001" customHeight="1" x14ac:dyDescent="0.25">
      <c r="AA1399" s="56"/>
      <c r="AC1399" s="57"/>
      <c r="AD1399" s="57"/>
    </row>
    <row r="1400" spans="27:30" ht="20.100000000000001" customHeight="1" x14ac:dyDescent="0.25">
      <c r="AA1400" s="56"/>
      <c r="AC1400" s="57"/>
      <c r="AD1400" s="57"/>
    </row>
    <row r="1401" spans="27:30" ht="20.100000000000001" customHeight="1" x14ac:dyDescent="0.25">
      <c r="AA1401" s="56"/>
      <c r="AC1401" s="57"/>
      <c r="AD1401" s="57"/>
    </row>
    <row r="1402" spans="27:30" ht="20.100000000000001" customHeight="1" x14ac:dyDescent="0.25">
      <c r="AA1402" s="56"/>
      <c r="AC1402" s="57"/>
      <c r="AD1402" s="57"/>
    </row>
    <row r="1403" spans="27:30" ht="20.100000000000001" customHeight="1" x14ac:dyDescent="0.25">
      <c r="AA1403" s="56"/>
      <c r="AC1403" s="57"/>
      <c r="AD1403" s="57"/>
    </row>
    <row r="1404" spans="27:30" ht="20.100000000000001" customHeight="1" x14ac:dyDescent="0.25">
      <c r="AA1404" s="56"/>
      <c r="AC1404" s="57"/>
      <c r="AD1404" s="57"/>
    </row>
    <row r="1405" spans="27:30" ht="20.100000000000001" customHeight="1" x14ac:dyDescent="0.25">
      <c r="AA1405" s="56"/>
      <c r="AC1405" s="57"/>
      <c r="AD1405" s="57"/>
    </row>
    <row r="1406" spans="27:30" ht="20.100000000000001" customHeight="1" x14ac:dyDescent="0.25">
      <c r="AA1406" s="56"/>
      <c r="AC1406" s="57"/>
      <c r="AD1406" s="57"/>
    </row>
    <row r="1407" spans="27:30" ht="20.100000000000001" customHeight="1" x14ac:dyDescent="0.25">
      <c r="AA1407" s="56"/>
      <c r="AC1407" s="57"/>
      <c r="AD1407" s="57"/>
    </row>
    <row r="1408" spans="27:30" ht="20.100000000000001" customHeight="1" x14ac:dyDescent="0.25">
      <c r="AA1408" s="56"/>
      <c r="AC1408" s="57"/>
      <c r="AD1408" s="57"/>
    </row>
    <row r="1409" spans="27:30" ht="20.100000000000001" customHeight="1" x14ac:dyDescent="0.25">
      <c r="AA1409" s="56"/>
      <c r="AC1409" s="57"/>
      <c r="AD1409" s="57"/>
    </row>
    <row r="1410" spans="27:30" ht="20.100000000000001" customHeight="1" x14ac:dyDescent="0.25">
      <c r="AA1410" s="56"/>
      <c r="AC1410" s="57"/>
      <c r="AD1410" s="57"/>
    </row>
    <row r="1411" spans="27:30" ht="20.100000000000001" customHeight="1" x14ac:dyDescent="0.25">
      <c r="AA1411" s="56"/>
      <c r="AC1411" s="57"/>
      <c r="AD1411" s="57"/>
    </row>
    <row r="1412" spans="27:30" ht="20.100000000000001" customHeight="1" x14ac:dyDescent="0.25">
      <c r="AA1412" s="56"/>
      <c r="AC1412" s="57"/>
      <c r="AD1412" s="57"/>
    </row>
    <row r="1413" spans="27:30" ht="20.100000000000001" customHeight="1" x14ac:dyDescent="0.25">
      <c r="AA1413" s="56"/>
      <c r="AC1413" s="57"/>
      <c r="AD1413" s="57"/>
    </row>
    <row r="1414" spans="27:30" ht="20.100000000000001" customHeight="1" x14ac:dyDescent="0.25">
      <c r="AA1414" s="56"/>
      <c r="AC1414" s="57"/>
      <c r="AD1414" s="57"/>
    </row>
    <row r="1415" spans="27:30" ht="20.100000000000001" customHeight="1" x14ac:dyDescent="0.25">
      <c r="AA1415" s="56"/>
      <c r="AC1415" s="57"/>
      <c r="AD1415" s="57"/>
    </row>
    <row r="1416" spans="27:30" ht="20.100000000000001" customHeight="1" x14ac:dyDescent="0.25">
      <c r="AA1416" s="56"/>
      <c r="AC1416" s="57"/>
      <c r="AD1416" s="57"/>
    </row>
    <row r="1417" spans="27:30" ht="20.100000000000001" customHeight="1" x14ac:dyDescent="0.25">
      <c r="AA1417" s="56"/>
      <c r="AC1417" s="57"/>
      <c r="AD1417" s="57"/>
    </row>
    <row r="1418" spans="27:30" ht="20.100000000000001" customHeight="1" x14ac:dyDescent="0.25">
      <c r="AA1418" s="56"/>
      <c r="AC1418" s="57"/>
      <c r="AD1418" s="57"/>
    </row>
    <row r="1419" spans="27:30" ht="20.100000000000001" customHeight="1" x14ac:dyDescent="0.25">
      <c r="AA1419" s="56"/>
      <c r="AC1419" s="57"/>
      <c r="AD1419" s="57"/>
    </row>
    <row r="1420" spans="27:30" ht="20.100000000000001" customHeight="1" x14ac:dyDescent="0.25">
      <c r="AA1420" s="56"/>
      <c r="AC1420" s="57"/>
      <c r="AD1420" s="57"/>
    </row>
    <row r="1421" spans="27:30" ht="20.100000000000001" customHeight="1" x14ac:dyDescent="0.25">
      <c r="AA1421" s="56"/>
      <c r="AC1421" s="57"/>
      <c r="AD1421" s="57"/>
    </row>
    <row r="1422" spans="27:30" ht="20.100000000000001" customHeight="1" x14ac:dyDescent="0.25">
      <c r="AA1422" s="56"/>
      <c r="AC1422" s="57"/>
      <c r="AD1422" s="57"/>
    </row>
    <row r="1423" spans="27:30" ht="20.100000000000001" customHeight="1" x14ac:dyDescent="0.25">
      <c r="AA1423" s="56"/>
      <c r="AC1423" s="57"/>
      <c r="AD1423" s="57"/>
    </row>
    <row r="1424" spans="27:30" ht="20.100000000000001" customHeight="1" x14ac:dyDescent="0.25">
      <c r="AA1424" s="56"/>
      <c r="AC1424" s="57"/>
      <c r="AD1424" s="57"/>
    </row>
    <row r="1425" spans="27:30" ht="20.100000000000001" customHeight="1" x14ac:dyDescent="0.25">
      <c r="AA1425" s="56"/>
      <c r="AC1425" s="57"/>
      <c r="AD1425" s="57"/>
    </row>
    <row r="1426" spans="27:30" ht="20.100000000000001" customHeight="1" x14ac:dyDescent="0.25">
      <c r="AA1426" s="56"/>
      <c r="AC1426" s="57"/>
      <c r="AD1426" s="57"/>
    </row>
    <row r="1427" spans="27:30" ht="20.100000000000001" customHeight="1" x14ac:dyDescent="0.25">
      <c r="AA1427" s="56"/>
      <c r="AC1427" s="57"/>
      <c r="AD1427" s="57"/>
    </row>
    <row r="1428" spans="27:30" ht="20.100000000000001" customHeight="1" x14ac:dyDescent="0.25">
      <c r="AA1428" s="56"/>
      <c r="AC1428" s="57"/>
      <c r="AD1428" s="57"/>
    </row>
    <row r="1429" spans="27:30" ht="20.100000000000001" customHeight="1" x14ac:dyDescent="0.25">
      <c r="AA1429" s="56"/>
      <c r="AC1429" s="57"/>
      <c r="AD1429" s="57"/>
    </row>
    <row r="1430" spans="27:30" ht="20.100000000000001" customHeight="1" x14ac:dyDescent="0.25">
      <c r="AA1430" s="56"/>
      <c r="AC1430" s="57"/>
      <c r="AD1430" s="57"/>
    </row>
    <row r="1431" spans="27:30" ht="20.100000000000001" customHeight="1" x14ac:dyDescent="0.25">
      <c r="AA1431" s="56"/>
      <c r="AC1431" s="57"/>
      <c r="AD1431" s="57"/>
    </row>
    <row r="1432" spans="27:30" ht="20.100000000000001" customHeight="1" x14ac:dyDescent="0.25">
      <c r="AA1432" s="56"/>
      <c r="AC1432" s="57"/>
      <c r="AD1432" s="57"/>
    </row>
    <row r="1433" spans="27:30" ht="20.100000000000001" customHeight="1" x14ac:dyDescent="0.25">
      <c r="AA1433" s="56"/>
      <c r="AC1433" s="57"/>
      <c r="AD1433" s="57"/>
    </row>
    <row r="1434" spans="27:30" ht="20.100000000000001" customHeight="1" x14ac:dyDescent="0.25">
      <c r="AA1434" s="56"/>
      <c r="AC1434" s="57"/>
      <c r="AD1434" s="57"/>
    </row>
    <row r="1435" spans="27:30" ht="20.100000000000001" customHeight="1" x14ac:dyDescent="0.25">
      <c r="AA1435" s="56"/>
      <c r="AC1435" s="57"/>
      <c r="AD1435" s="57"/>
    </row>
    <row r="1436" spans="27:30" ht="20.100000000000001" customHeight="1" x14ac:dyDescent="0.25">
      <c r="AA1436" s="56"/>
      <c r="AC1436" s="57"/>
      <c r="AD1436" s="57"/>
    </row>
    <row r="1437" spans="27:30" ht="20.100000000000001" customHeight="1" x14ac:dyDescent="0.25">
      <c r="AA1437" s="56"/>
      <c r="AC1437" s="57"/>
      <c r="AD1437" s="57"/>
    </row>
    <row r="1438" spans="27:30" ht="20.100000000000001" customHeight="1" x14ac:dyDescent="0.25">
      <c r="AA1438" s="56"/>
      <c r="AC1438" s="57"/>
      <c r="AD1438" s="57"/>
    </row>
    <row r="1439" spans="27:30" ht="20.100000000000001" customHeight="1" x14ac:dyDescent="0.25">
      <c r="AA1439" s="56"/>
      <c r="AC1439" s="57"/>
      <c r="AD1439" s="57"/>
    </row>
    <row r="1440" spans="27:30" ht="20.100000000000001" customHeight="1" x14ac:dyDescent="0.25">
      <c r="AA1440" s="56"/>
      <c r="AC1440" s="57"/>
      <c r="AD1440" s="57"/>
    </row>
    <row r="1441" spans="27:30" ht="20.100000000000001" customHeight="1" x14ac:dyDescent="0.25">
      <c r="AA1441" s="56"/>
      <c r="AC1441" s="57"/>
      <c r="AD1441" s="57"/>
    </row>
    <row r="1442" spans="27:30" ht="20.100000000000001" customHeight="1" x14ac:dyDescent="0.25">
      <c r="AA1442" s="56"/>
      <c r="AC1442" s="57"/>
      <c r="AD1442" s="57"/>
    </row>
    <row r="1443" spans="27:30" ht="20.100000000000001" customHeight="1" x14ac:dyDescent="0.25">
      <c r="AA1443" s="56"/>
      <c r="AC1443" s="57"/>
      <c r="AD1443" s="57"/>
    </row>
    <row r="1444" spans="27:30" ht="20.100000000000001" customHeight="1" x14ac:dyDescent="0.25">
      <c r="AA1444" s="56"/>
      <c r="AC1444" s="57"/>
      <c r="AD1444" s="57"/>
    </row>
    <row r="1445" spans="27:30" ht="20.100000000000001" customHeight="1" x14ac:dyDescent="0.25">
      <c r="AA1445" s="56"/>
      <c r="AC1445" s="57"/>
      <c r="AD1445" s="57"/>
    </row>
    <row r="1446" spans="27:30" ht="20.100000000000001" customHeight="1" x14ac:dyDescent="0.25">
      <c r="AA1446" s="56"/>
      <c r="AC1446" s="57"/>
      <c r="AD1446" s="57"/>
    </row>
    <row r="1447" spans="27:30" ht="20.100000000000001" customHeight="1" x14ac:dyDescent="0.25">
      <c r="AA1447" s="56"/>
      <c r="AC1447" s="57"/>
      <c r="AD1447" s="57"/>
    </row>
    <row r="1448" spans="27:30" ht="20.100000000000001" customHeight="1" x14ac:dyDescent="0.25">
      <c r="AA1448" s="56"/>
      <c r="AC1448" s="57"/>
      <c r="AD1448" s="57"/>
    </row>
    <row r="1449" spans="27:30" ht="20.100000000000001" customHeight="1" x14ac:dyDescent="0.25">
      <c r="AA1449" s="56"/>
      <c r="AC1449" s="57"/>
      <c r="AD1449" s="57"/>
    </row>
    <row r="1450" spans="27:30" ht="20.100000000000001" customHeight="1" x14ac:dyDescent="0.25">
      <c r="AA1450" s="56"/>
      <c r="AC1450" s="57"/>
      <c r="AD1450" s="57"/>
    </row>
    <row r="1451" spans="27:30" ht="20.100000000000001" customHeight="1" x14ac:dyDescent="0.25">
      <c r="AA1451" s="56"/>
      <c r="AC1451" s="57"/>
      <c r="AD1451" s="57"/>
    </row>
    <row r="1452" spans="27:30" ht="20.100000000000001" customHeight="1" x14ac:dyDescent="0.25">
      <c r="AA1452" s="56"/>
      <c r="AC1452" s="57"/>
      <c r="AD1452" s="57"/>
    </row>
    <row r="1453" spans="27:30" ht="20.100000000000001" customHeight="1" x14ac:dyDescent="0.25">
      <c r="AA1453" s="56"/>
      <c r="AC1453" s="57"/>
      <c r="AD1453" s="57"/>
    </row>
    <row r="1454" spans="27:30" ht="20.100000000000001" customHeight="1" x14ac:dyDescent="0.25">
      <c r="AA1454" s="56"/>
      <c r="AC1454" s="57"/>
      <c r="AD1454" s="57"/>
    </row>
    <row r="1455" spans="27:30" ht="20.100000000000001" customHeight="1" x14ac:dyDescent="0.25">
      <c r="AA1455" s="56"/>
      <c r="AC1455" s="57"/>
      <c r="AD1455" s="57"/>
    </row>
    <row r="1456" spans="27:30" ht="20.100000000000001" customHeight="1" x14ac:dyDescent="0.25">
      <c r="AA1456" s="56"/>
      <c r="AC1456" s="57"/>
      <c r="AD1456" s="57"/>
    </row>
    <row r="1457" spans="27:30" ht="20.100000000000001" customHeight="1" x14ac:dyDescent="0.25">
      <c r="AA1457" s="56"/>
      <c r="AC1457" s="57"/>
      <c r="AD1457" s="57"/>
    </row>
    <row r="1458" spans="27:30" ht="20.100000000000001" customHeight="1" x14ac:dyDescent="0.25">
      <c r="AA1458" s="56"/>
      <c r="AC1458" s="57"/>
      <c r="AD1458" s="57"/>
    </row>
    <row r="1459" spans="27:30" ht="20.100000000000001" customHeight="1" x14ac:dyDescent="0.25">
      <c r="AA1459" s="56"/>
      <c r="AC1459" s="57"/>
      <c r="AD1459" s="57"/>
    </row>
    <row r="1460" spans="27:30" ht="20.100000000000001" customHeight="1" x14ac:dyDescent="0.25">
      <c r="AA1460" s="56"/>
      <c r="AC1460" s="57"/>
      <c r="AD1460" s="57"/>
    </row>
    <row r="1461" spans="27:30" ht="20.100000000000001" customHeight="1" x14ac:dyDescent="0.25">
      <c r="AA1461" s="56"/>
      <c r="AC1461" s="57"/>
      <c r="AD1461" s="57"/>
    </row>
    <row r="1462" spans="27:30" ht="20.100000000000001" customHeight="1" x14ac:dyDescent="0.25">
      <c r="AA1462" s="56"/>
      <c r="AC1462" s="57"/>
      <c r="AD1462" s="57"/>
    </row>
    <row r="1463" spans="27:30" ht="20.100000000000001" customHeight="1" x14ac:dyDescent="0.25">
      <c r="AA1463" s="56"/>
      <c r="AC1463" s="57"/>
      <c r="AD1463" s="57"/>
    </row>
    <row r="1464" spans="27:30" ht="20.100000000000001" customHeight="1" x14ac:dyDescent="0.25">
      <c r="AA1464" s="56"/>
      <c r="AC1464" s="57"/>
      <c r="AD1464" s="57"/>
    </row>
    <row r="1465" spans="27:30" ht="20.100000000000001" customHeight="1" x14ac:dyDescent="0.25">
      <c r="AA1465" s="56"/>
      <c r="AC1465" s="57"/>
      <c r="AD1465" s="57"/>
    </row>
    <row r="1466" spans="27:30" ht="20.100000000000001" customHeight="1" x14ac:dyDescent="0.25">
      <c r="AA1466" s="56"/>
      <c r="AC1466" s="57"/>
      <c r="AD1466" s="57"/>
    </row>
    <row r="1467" spans="27:30" ht="20.100000000000001" customHeight="1" x14ac:dyDescent="0.25">
      <c r="AA1467" s="56"/>
      <c r="AC1467" s="57"/>
      <c r="AD1467" s="57"/>
    </row>
    <row r="1468" spans="27:30" ht="20.100000000000001" customHeight="1" x14ac:dyDescent="0.25">
      <c r="AA1468" s="56"/>
      <c r="AC1468" s="57"/>
      <c r="AD1468" s="57"/>
    </row>
    <row r="1469" spans="27:30" ht="20.100000000000001" customHeight="1" x14ac:dyDescent="0.25">
      <c r="AA1469" s="56"/>
      <c r="AC1469" s="57"/>
      <c r="AD1469" s="57"/>
    </row>
    <row r="1470" spans="27:30" ht="20.100000000000001" customHeight="1" x14ac:dyDescent="0.25">
      <c r="AA1470" s="56"/>
      <c r="AC1470" s="57"/>
      <c r="AD1470" s="57"/>
    </row>
    <row r="1471" spans="27:30" ht="20.100000000000001" customHeight="1" x14ac:dyDescent="0.25">
      <c r="AA1471" s="56"/>
      <c r="AC1471" s="57"/>
      <c r="AD1471" s="57"/>
    </row>
    <row r="1472" spans="27:30" ht="20.100000000000001" customHeight="1" x14ac:dyDescent="0.25">
      <c r="AA1472" s="56"/>
      <c r="AC1472" s="57"/>
      <c r="AD1472" s="57"/>
    </row>
    <row r="1473" spans="27:30" ht="20.100000000000001" customHeight="1" x14ac:dyDescent="0.25">
      <c r="AA1473" s="56"/>
      <c r="AC1473" s="57"/>
      <c r="AD1473" s="57"/>
    </row>
    <row r="1474" spans="27:30" ht="20.100000000000001" customHeight="1" x14ac:dyDescent="0.25">
      <c r="AA1474" s="56"/>
      <c r="AC1474" s="57"/>
      <c r="AD1474" s="57"/>
    </row>
    <row r="1475" spans="27:30" ht="20.100000000000001" customHeight="1" x14ac:dyDescent="0.25">
      <c r="AA1475" s="56"/>
      <c r="AC1475" s="57"/>
      <c r="AD1475" s="57"/>
    </row>
    <row r="1476" spans="27:30" ht="20.100000000000001" customHeight="1" x14ac:dyDescent="0.25">
      <c r="AA1476" s="56"/>
      <c r="AC1476" s="57"/>
      <c r="AD1476" s="57"/>
    </row>
    <row r="1477" spans="27:30" ht="20.100000000000001" customHeight="1" x14ac:dyDescent="0.25">
      <c r="AA1477" s="56"/>
      <c r="AC1477" s="57"/>
      <c r="AD1477" s="57"/>
    </row>
    <row r="1478" spans="27:30" ht="20.100000000000001" customHeight="1" x14ac:dyDescent="0.25">
      <c r="AA1478" s="56"/>
      <c r="AC1478" s="57"/>
      <c r="AD1478" s="57"/>
    </row>
    <row r="1479" spans="27:30" ht="20.100000000000001" customHeight="1" x14ac:dyDescent="0.25">
      <c r="AA1479" s="56"/>
      <c r="AC1479" s="57"/>
      <c r="AD1479" s="57"/>
    </row>
    <row r="1480" spans="27:30" ht="20.100000000000001" customHeight="1" x14ac:dyDescent="0.25">
      <c r="AA1480" s="56"/>
      <c r="AC1480" s="57"/>
      <c r="AD1480" s="57"/>
    </row>
    <row r="1481" spans="27:30" ht="20.100000000000001" customHeight="1" x14ac:dyDescent="0.25">
      <c r="AA1481" s="56"/>
      <c r="AC1481" s="57"/>
      <c r="AD1481" s="57"/>
    </row>
    <row r="1482" spans="27:30" ht="20.100000000000001" customHeight="1" x14ac:dyDescent="0.25">
      <c r="AA1482" s="56"/>
      <c r="AC1482" s="57"/>
      <c r="AD1482" s="57"/>
    </row>
    <row r="1483" spans="27:30" ht="20.100000000000001" customHeight="1" x14ac:dyDescent="0.25">
      <c r="AA1483" s="56"/>
      <c r="AC1483" s="57"/>
      <c r="AD1483" s="57"/>
    </row>
    <row r="1484" spans="27:30" ht="20.100000000000001" customHeight="1" x14ac:dyDescent="0.25">
      <c r="AA1484" s="56"/>
      <c r="AC1484" s="57"/>
      <c r="AD1484" s="57"/>
    </row>
    <row r="1485" spans="27:30" ht="20.100000000000001" customHeight="1" x14ac:dyDescent="0.25">
      <c r="AA1485" s="56"/>
      <c r="AC1485" s="57"/>
      <c r="AD1485" s="57"/>
    </row>
    <row r="1486" spans="27:30" ht="20.100000000000001" customHeight="1" x14ac:dyDescent="0.25">
      <c r="AA1486" s="56"/>
      <c r="AC1486" s="57"/>
      <c r="AD1486" s="57"/>
    </row>
    <row r="1487" spans="27:30" ht="20.100000000000001" customHeight="1" x14ac:dyDescent="0.25">
      <c r="AA1487" s="56"/>
      <c r="AC1487" s="57"/>
      <c r="AD1487" s="57"/>
    </row>
    <row r="1488" spans="27:30" ht="20.100000000000001" customHeight="1" x14ac:dyDescent="0.25">
      <c r="AA1488" s="56"/>
      <c r="AC1488" s="57"/>
      <c r="AD1488" s="57"/>
    </row>
    <row r="1489" spans="27:30" ht="20.100000000000001" customHeight="1" x14ac:dyDescent="0.25">
      <c r="AA1489" s="56"/>
      <c r="AC1489" s="57"/>
      <c r="AD1489" s="57"/>
    </row>
    <row r="1490" spans="27:30" ht="20.100000000000001" customHeight="1" x14ac:dyDescent="0.25">
      <c r="AA1490" s="56"/>
      <c r="AC1490" s="57"/>
      <c r="AD1490" s="57"/>
    </row>
    <row r="1491" spans="27:30" ht="20.100000000000001" customHeight="1" x14ac:dyDescent="0.25">
      <c r="AA1491" s="56"/>
      <c r="AC1491" s="57"/>
      <c r="AD1491" s="57"/>
    </row>
    <row r="1492" spans="27:30" ht="20.100000000000001" customHeight="1" x14ac:dyDescent="0.25">
      <c r="AA1492" s="56"/>
      <c r="AC1492" s="57"/>
      <c r="AD1492" s="57"/>
    </row>
    <row r="1493" spans="27:30" ht="20.100000000000001" customHeight="1" x14ac:dyDescent="0.25">
      <c r="AA1493" s="56"/>
      <c r="AC1493" s="57"/>
      <c r="AD1493" s="57"/>
    </row>
    <row r="1494" spans="27:30" ht="20.100000000000001" customHeight="1" x14ac:dyDescent="0.25">
      <c r="AA1494" s="56"/>
      <c r="AC1494" s="57"/>
      <c r="AD1494" s="57"/>
    </row>
    <row r="1495" spans="27:30" ht="20.100000000000001" customHeight="1" x14ac:dyDescent="0.25">
      <c r="AA1495" s="56"/>
      <c r="AC1495" s="57"/>
      <c r="AD1495" s="57"/>
    </row>
    <row r="1496" spans="27:30" ht="20.100000000000001" customHeight="1" x14ac:dyDescent="0.25">
      <c r="AA1496" s="56"/>
      <c r="AC1496" s="57"/>
      <c r="AD1496" s="57"/>
    </row>
    <row r="1497" spans="27:30" ht="20.100000000000001" customHeight="1" x14ac:dyDescent="0.25">
      <c r="AA1497" s="56"/>
      <c r="AC1497" s="57"/>
      <c r="AD1497" s="57"/>
    </row>
    <row r="1498" spans="27:30" ht="20.100000000000001" customHeight="1" x14ac:dyDescent="0.25">
      <c r="AA1498" s="56"/>
      <c r="AC1498" s="57"/>
      <c r="AD1498" s="57"/>
    </row>
    <row r="1499" spans="27:30" ht="20.100000000000001" customHeight="1" x14ac:dyDescent="0.25">
      <c r="AA1499" s="56"/>
      <c r="AC1499" s="57"/>
      <c r="AD1499" s="57"/>
    </row>
    <row r="1500" spans="27:30" ht="20.100000000000001" customHeight="1" x14ac:dyDescent="0.25">
      <c r="AA1500" s="56"/>
      <c r="AC1500" s="57"/>
      <c r="AD1500" s="57"/>
    </row>
    <row r="1501" spans="27:30" ht="20.100000000000001" customHeight="1" x14ac:dyDescent="0.25">
      <c r="AA1501" s="56"/>
      <c r="AC1501" s="57"/>
      <c r="AD1501" s="57"/>
    </row>
    <row r="1502" spans="27:30" ht="20.100000000000001" customHeight="1" x14ac:dyDescent="0.25">
      <c r="AA1502" s="56"/>
      <c r="AC1502" s="57"/>
      <c r="AD1502" s="57"/>
    </row>
    <row r="1503" spans="27:30" ht="20.100000000000001" customHeight="1" x14ac:dyDescent="0.25">
      <c r="AA1503" s="56"/>
      <c r="AC1503" s="57"/>
      <c r="AD1503" s="57"/>
    </row>
    <row r="1504" spans="27:30" ht="20.100000000000001" customHeight="1" x14ac:dyDescent="0.25">
      <c r="AA1504" s="56"/>
      <c r="AC1504" s="57"/>
      <c r="AD1504" s="57"/>
    </row>
    <row r="1505" spans="27:30" ht="20.100000000000001" customHeight="1" x14ac:dyDescent="0.25">
      <c r="AA1505" s="56"/>
      <c r="AC1505" s="57"/>
      <c r="AD1505" s="57"/>
    </row>
    <row r="1506" spans="27:30" ht="20.100000000000001" customHeight="1" x14ac:dyDescent="0.25">
      <c r="AA1506" s="56"/>
      <c r="AC1506" s="57"/>
      <c r="AD1506" s="57"/>
    </row>
    <row r="1507" spans="27:30" ht="20.100000000000001" customHeight="1" x14ac:dyDescent="0.25">
      <c r="AA1507" s="56"/>
      <c r="AC1507" s="57"/>
      <c r="AD1507" s="57"/>
    </row>
    <row r="1508" spans="27:30" ht="20.100000000000001" customHeight="1" x14ac:dyDescent="0.25">
      <c r="AA1508" s="56"/>
      <c r="AC1508" s="57"/>
      <c r="AD1508" s="57"/>
    </row>
    <row r="1509" spans="27:30" ht="20.100000000000001" customHeight="1" x14ac:dyDescent="0.25">
      <c r="AA1509" s="56"/>
      <c r="AC1509" s="57"/>
      <c r="AD1509" s="57"/>
    </row>
    <row r="1510" spans="27:30" ht="20.100000000000001" customHeight="1" x14ac:dyDescent="0.25">
      <c r="AA1510" s="56"/>
      <c r="AC1510" s="57"/>
      <c r="AD1510" s="57"/>
    </row>
    <row r="1511" spans="27:30" ht="20.100000000000001" customHeight="1" x14ac:dyDescent="0.25">
      <c r="AA1511" s="56"/>
      <c r="AC1511" s="57"/>
      <c r="AD1511" s="57"/>
    </row>
    <row r="1512" spans="27:30" ht="20.100000000000001" customHeight="1" x14ac:dyDescent="0.25">
      <c r="AA1512" s="56"/>
      <c r="AC1512" s="57"/>
      <c r="AD1512" s="57"/>
    </row>
    <row r="1513" spans="27:30" ht="20.100000000000001" customHeight="1" x14ac:dyDescent="0.25">
      <c r="AA1513" s="56"/>
      <c r="AC1513" s="57"/>
      <c r="AD1513" s="57"/>
    </row>
    <row r="1514" spans="27:30" ht="20.100000000000001" customHeight="1" x14ac:dyDescent="0.25">
      <c r="AA1514" s="56"/>
      <c r="AC1514" s="57"/>
      <c r="AD1514" s="57"/>
    </row>
    <row r="1515" spans="27:30" ht="20.100000000000001" customHeight="1" x14ac:dyDescent="0.25">
      <c r="AA1515" s="56"/>
      <c r="AC1515" s="57"/>
      <c r="AD1515" s="57"/>
    </row>
    <row r="1516" spans="27:30" ht="20.100000000000001" customHeight="1" x14ac:dyDescent="0.25">
      <c r="AA1516" s="56"/>
      <c r="AC1516" s="57"/>
      <c r="AD1516" s="57"/>
    </row>
    <row r="1517" spans="27:30" ht="20.100000000000001" customHeight="1" x14ac:dyDescent="0.25">
      <c r="AA1517" s="56"/>
      <c r="AC1517" s="57"/>
      <c r="AD1517" s="57"/>
    </row>
    <row r="1518" spans="27:30" ht="20.100000000000001" customHeight="1" x14ac:dyDescent="0.25">
      <c r="AA1518" s="56"/>
      <c r="AC1518" s="57"/>
      <c r="AD1518" s="57"/>
    </row>
    <row r="1519" spans="27:30" ht="20.100000000000001" customHeight="1" x14ac:dyDescent="0.25">
      <c r="AA1519" s="56"/>
      <c r="AC1519" s="57"/>
      <c r="AD1519" s="57"/>
    </row>
    <row r="1520" spans="27:30" ht="20.100000000000001" customHeight="1" x14ac:dyDescent="0.25">
      <c r="AA1520" s="56"/>
      <c r="AC1520" s="57"/>
      <c r="AD1520" s="57"/>
    </row>
    <row r="1521" spans="27:30" ht="20.100000000000001" customHeight="1" x14ac:dyDescent="0.25">
      <c r="AA1521" s="56"/>
      <c r="AC1521" s="57"/>
      <c r="AD1521" s="57"/>
    </row>
    <row r="1522" spans="27:30" ht="20.100000000000001" customHeight="1" x14ac:dyDescent="0.25">
      <c r="AA1522" s="56"/>
      <c r="AC1522" s="57"/>
      <c r="AD1522" s="57"/>
    </row>
    <row r="1523" spans="27:30" ht="20.100000000000001" customHeight="1" x14ac:dyDescent="0.25">
      <c r="AA1523" s="56"/>
      <c r="AC1523" s="57"/>
      <c r="AD1523" s="57"/>
    </row>
    <row r="1524" spans="27:30" ht="20.100000000000001" customHeight="1" x14ac:dyDescent="0.25">
      <c r="AA1524" s="56"/>
      <c r="AC1524" s="57"/>
      <c r="AD1524" s="57"/>
    </row>
    <row r="1525" spans="27:30" ht="20.100000000000001" customHeight="1" x14ac:dyDescent="0.25">
      <c r="AA1525" s="56"/>
      <c r="AC1525" s="57"/>
      <c r="AD1525" s="57"/>
    </row>
    <row r="1526" spans="27:30" ht="20.100000000000001" customHeight="1" x14ac:dyDescent="0.25">
      <c r="AA1526" s="56"/>
      <c r="AC1526" s="57"/>
      <c r="AD1526" s="57"/>
    </row>
    <row r="1527" spans="27:30" ht="20.100000000000001" customHeight="1" x14ac:dyDescent="0.25">
      <c r="AA1527" s="56"/>
      <c r="AC1527" s="57"/>
      <c r="AD1527" s="57"/>
    </row>
    <row r="1528" spans="27:30" ht="20.100000000000001" customHeight="1" x14ac:dyDescent="0.25">
      <c r="AA1528" s="56"/>
      <c r="AC1528" s="57"/>
      <c r="AD1528" s="57"/>
    </row>
    <row r="1529" spans="27:30" ht="20.100000000000001" customHeight="1" x14ac:dyDescent="0.25">
      <c r="AA1529" s="56"/>
      <c r="AC1529" s="57"/>
      <c r="AD1529" s="57"/>
    </row>
    <row r="1530" spans="27:30" ht="20.100000000000001" customHeight="1" x14ac:dyDescent="0.25">
      <c r="AA1530" s="56"/>
      <c r="AC1530" s="57"/>
      <c r="AD1530" s="57"/>
    </row>
    <row r="1531" spans="27:30" ht="20.100000000000001" customHeight="1" x14ac:dyDescent="0.25">
      <c r="AA1531" s="56"/>
      <c r="AC1531" s="57"/>
      <c r="AD1531" s="57"/>
    </row>
    <row r="1532" spans="27:30" ht="20.100000000000001" customHeight="1" x14ac:dyDescent="0.25">
      <c r="AA1532" s="56"/>
      <c r="AC1532" s="57"/>
      <c r="AD1532" s="57"/>
    </row>
    <row r="1533" spans="27:30" ht="20.100000000000001" customHeight="1" x14ac:dyDescent="0.25">
      <c r="AA1533" s="56"/>
      <c r="AC1533" s="57"/>
      <c r="AD1533" s="57"/>
    </row>
    <row r="1534" spans="27:30" ht="20.100000000000001" customHeight="1" x14ac:dyDescent="0.25">
      <c r="AA1534" s="56"/>
      <c r="AC1534" s="57"/>
      <c r="AD1534" s="57"/>
    </row>
    <row r="1535" spans="27:30" ht="20.100000000000001" customHeight="1" x14ac:dyDescent="0.25">
      <c r="AA1535" s="56"/>
      <c r="AC1535" s="57"/>
      <c r="AD1535" s="57"/>
    </row>
    <row r="1536" spans="27:30" ht="20.100000000000001" customHeight="1" x14ac:dyDescent="0.25">
      <c r="AA1536" s="56"/>
      <c r="AC1536" s="57"/>
      <c r="AD1536" s="57"/>
    </row>
    <row r="1537" spans="27:30" ht="20.100000000000001" customHeight="1" x14ac:dyDescent="0.25">
      <c r="AA1537" s="56"/>
      <c r="AC1537" s="57"/>
      <c r="AD1537" s="57"/>
    </row>
    <row r="1538" spans="27:30" ht="20.100000000000001" customHeight="1" x14ac:dyDescent="0.25">
      <c r="AA1538" s="56"/>
      <c r="AC1538" s="57"/>
      <c r="AD1538" s="57"/>
    </row>
    <row r="1539" spans="27:30" ht="20.100000000000001" customHeight="1" x14ac:dyDescent="0.25">
      <c r="AA1539" s="56"/>
      <c r="AC1539" s="57"/>
      <c r="AD1539" s="57"/>
    </row>
    <row r="1540" spans="27:30" ht="20.100000000000001" customHeight="1" x14ac:dyDescent="0.25">
      <c r="AA1540" s="56"/>
      <c r="AC1540" s="57"/>
      <c r="AD1540" s="57"/>
    </row>
    <row r="1541" spans="27:30" ht="20.100000000000001" customHeight="1" x14ac:dyDescent="0.25">
      <c r="AA1541" s="56"/>
      <c r="AC1541" s="57"/>
      <c r="AD1541" s="57"/>
    </row>
    <row r="1542" spans="27:30" ht="20.100000000000001" customHeight="1" x14ac:dyDescent="0.25">
      <c r="AA1542" s="56"/>
      <c r="AC1542" s="57"/>
      <c r="AD1542" s="57"/>
    </row>
    <row r="1543" spans="27:30" ht="20.100000000000001" customHeight="1" x14ac:dyDescent="0.25">
      <c r="AA1543" s="56"/>
      <c r="AC1543" s="57"/>
      <c r="AD1543" s="57"/>
    </row>
    <row r="1544" spans="27:30" ht="20.100000000000001" customHeight="1" x14ac:dyDescent="0.25">
      <c r="AA1544" s="56"/>
      <c r="AC1544" s="57"/>
      <c r="AD1544" s="57"/>
    </row>
    <row r="1545" spans="27:30" ht="20.100000000000001" customHeight="1" x14ac:dyDescent="0.25">
      <c r="AA1545" s="56"/>
      <c r="AC1545" s="57"/>
      <c r="AD1545" s="57"/>
    </row>
    <row r="1546" spans="27:30" ht="20.100000000000001" customHeight="1" x14ac:dyDescent="0.25">
      <c r="AA1546" s="56"/>
      <c r="AC1546" s="57"/>
      <c r="AD1546" s="57"/>
    </row>
    <row r="1547" spans="27:30" ht="20.100000000000001" customHeight="1" x14ac:dyDescent="0.25">
      <c r="AA1547" s="56"/>
      <c r="AC1547" s="57"/>
      <c r="AD1547" s="57"/>
    </row>
    <row r="1548" spans="27:30" ht="20.100000000000001" customHeight="1" x14ac:dyDescent="0.25">
      <c r="AA1548" s="56"/>
      <c r="AC1548" s="57"/>
      <c r="AD1548" s="57"/>
    </row>
    <row r="1549" spans="27:30" ht="20.100000000000001" customHeight="1" x14ac:dyDescent="0.25">
      <c r="AA1549" s="56"/>
      <c r="AC1549" s="57"/>
      <c r="AD1549" s="57"/>
    </row>
    <row r="1550" spans="27:30" ht="20.100000000000001" customHeight="1" x14ac:dyDescent="0.25">
      <c r="AA1550" s="56"/>
      <c r="AC1550" s="57"/>
      <c r="AD1550" s="57"/>
    </row>
    <row r="1551" spans="27:30" ht="20.100000000000001" customHeight="1" x14ac:dyDescent="0.25">
      <c r="AA1551" s="56"/>
      <c r="AC1551" s="57"/>
      <c r="AD1551" s="57"/>
    </row>
    <row r="1552" spans="27:30" ht="20.100000000000001" customHeight="1" x14ac:dyDescent="0.25">
      <c r="AA1552" s="56"/>
      <c r="AC1552" s="57"/>
      <c r="AD1552" s="57"/>
    </row>
    <row r="1553" spans="27:30" ht="20.100000000000001" customHeight="1" x14ac:dyDescent="0.25">
      <c r="AA1553" s="56"/>
      <c r="AC1553" s="57"/>
      <c r="AD1553" s="57"/>
    </row>
    <row r="1554" spans="27:30" ht="20.100000000000001" customHeight="1" x14ac:dyDescent="0.25">
      <c r="AA1554" s="56"/>
      <c r="AC1554" s="57"/>
      <c r="AD1554" s="57"/>
    </row>
    <row r="1555" spans="27:30" ht="20.100000000000001" customHeight="1" x14ac:dyDescent="0.25">
      <c r="AA1555" s="56"/>
      <c r="AC1555" s="57"/>
      <c r="AD1555" s="57"/>
    </row>
    <row r="1556" spans="27:30" ht="20.100000000000001" customHeight="1" x14ac:dyDescent="0.25">
      <c r="AA1556" s="56"/>
      <c r="AC1556" s="57"/>
      <c r="AD1556" s="57"/>
    </row>
    <row r="1557" spans="27:30" ht="20.100000000000001" customHeight="1" x14ac:dyDescent="0.25">
      <c r="AA1557" s="56"/>
      <c r="AC1557" s="57"/>
      <c r="AD1557" s="57"/>
    </row>
    <row r="1558" spans="27:30" ht="20.100000000000001" customHeight="1" x14ac:dyDescent="0.25">
      <c r="AA1558" s="56"/>
      <c r="AC1558" s="57"/>
      <c r="AD1558" s="57"/>
    </row>
    <row r="1559" spans="27:30" ht="20.100000000000001" customHeight="1" x14ac:dyDescent="0.25">
      <c r="AA1559" s="56"/>
      <c r="AC1559" s="57"/>
      <c r="AD1559" s="57"/>
    </row>
    <row r="1560" spans="27:30" ht="20.100000000000001" customHeight="1" x14ac:dyDescent="0.25">
      <c r="AA1560" s="56"/>
      <c r="AC1560" s="57"/>
      <c r="AD1560" s="57"/>
    </row>
    <row r="1561" spans="27:30" ht="20.100000000000001" customHeight="1" x14ac:dyDescent="0.25">
      <c r="AA1561" s="56"/>
      <c r="AC1561" s="57"/>
      <c r="AD1561" s="57"/>
    </row>
    <row r="1562" spans="27:30" ht="20.100000000000001" customHeight="1" x14ac:dyDescent="0.25">
      <c r="AA1562" s="56"/>
      <c r="AC1562" s="57"/>
      <c r="AD1562" s="57"/>
    </row>
    <row r="1563" spans="27:30" ht="20.100000000000001" customHeight="1" x14ac:dyDescent="0.25">
      <c r="AA1563" s="56"/>
      <c r="AC1563" s="57"/>
      <c r="AD1563" s="57"/>
    </row>
    <row r="1564" spans="27:30" ht="20.100000000000001" customHeight="1" x14ac:dyDescent="0.25">
      <c r="AA1564" s="56"/>
      <c r="AC1564" s="57"/>
      <c r="AD1564" s="57"/>
    </row>
    <row r="1565" spans="27:30" ht="20.100000000000001" customHeight="1" x14ac:dyDescent="0.25">
      <c r="AA1565" s="56"/>
      <c r="AC1565" s="57"/>
      <c r="AD1565" s="57"/>
    </row>
    <row r="1566" spans="27:30" ht="20.100000000000001" customHeight="1" x14ac:dyDescent="0.25">
      <c r="AA1566" s="56"/>
      <c r="AC1566" s="57"/>
      <c r="AD1566" s="57"/>
    </row>
    <row r="1567" spans="27:30" ht="20.100000000000001" customHeight="1" x14ac:dyDescent="0.25">
      <c r="AA1567" s="56"/>
      <c r="AC1567" s="57"/>
      <c r="AD1567" s="57"/>
    </row>
    <row r="1568" spans="27:30" ht="20.100000000000001" customHeight="1" x14ac:dyDescent="0.25">
      <c r="AA1568" s="56"/>
      <c r="AC1568" s="57"/>
      <c r="AD1568" s="57"/>
    </row>
    <row r="1569" spans="27:30" ht="20.100000000000001" customHeight="1" x14ac:dyDescent="0.25">
      <c r="AA1569" s="56"/>
      <c r="AC1569" s="57"/>
      <c r="AD1569" s="57"/>
    </row>
    <row r="1570" spans="27:30" ht="20.100000000000001" customHeight="1" x14ac:dyDescent="0.25">
      <c r="AA1570" s="56"/>
      <c r="AC1570" s="57"/>
      <c r="AD1570" s="57"/>
    </row>
    <row r="1571" spans="27:30" ht="20.100000000000001" customHeight="1" x14ac:dyDescent="0.25">
      <c r="AA1571" s="56"/>
      <c r="AC1571" s="57"/>
      <c r="AD1571" s="57"/>
    </row>
    <row r="1572" spans="27:30" ht="20.100000000000001" customHeight="1" x14ac:dyDescent="0.25">
      <c r="AA1572" s="56"/>
      <c r="AC1572" s="57"/>
      <c r="AD1572" s="57"/>
    </row>
    <row r="1573" spans="27:30" ht="20.100000000000001" customHeight="1" x14ac:dyDescent="0.25">
      <c r="AA1573" s="56"/>
      <c r="AC1573" s="57"/>
      <c r="AD1573" s="57"/>
    </row>
    <row r="1574" spans="27:30" ht="20.100000000000001" customHeight="1" x14ac:dyDescent="0.25">
      <c r="AA1574" s="56"/>
      <c r="AC1574" s="57"/>
      <c r="AD1574" s="57"/>
    </row>
    <row r="1575" spans="27:30" ht="20.100000000000001" customHeight="1" x14ac:dyDescent="0.25">
      <c r="AA1575" s="56"/>
      <c r="AC1575" s="57"/>
      <c r="AD1575" s="57"/>
    </row>
    <row r="1576" spans="27:30" ht="20.100000000000001" customHeight="1" x14ac:dyDescent="0.25">
      <c r="AA1576" s="56"/>
      <c r="AC1576" s="57"/>
      <c r="AD1576" s="57"/>
    </row>
    <row r="1577" spans="27:30" ht="20.100000000000001" customHeight="1" x14ac:dyDescent="0.25">
      <c r="AA1577" s="56"/>
      <c r="AC1577" s="57"/>
      <c r="AD1577" s="57"/>
    </row>
    <row r="1578" spans="27:30" ht="20.100000000000001" customHeight="1" x14ac:dyDescent="0.25">
      <c r="AA1578" s="56"/>
      <c r="AC1578" s="57"/>
      <c r="AD1578" s="57"/>
    </row>
    <row r="1579" spans="27:30" ht="20.100000000000001" customHeight="1" x14ac:dyDescent="0.25">
      <c r="AA1579" s="56"/>
      <c r="AC1579" s="57"/>
      <c r="AD1579" s="57"/>
    </row>
    <row r="1580" spans="27:30" ht="20.100000000000001" customHeight="1" x14ac:dyDescent="0.25">
      <c r="AA1580" s="56"/>
      <c r="AC1580" s="57"/>
      <c r="AD1580" s="57"/>
    </row>
    <row r="1581" spans="27:30" ht="20.100000000000001" customHeight="1" x14ac:dyDescent="0.25">
      <c r="AA1581" s="56"/>
      <c r="AC1581" s="57"/>
      <c r="AD1581" s="57"/>
    </row>
    <row r="1582" spans="27:30" ht="20.100000000000001" customHeight="1" x14ac:dyDescent="0.25">
      <c r="AA1582" s="56"/>
      <c r="AC1582" s="57"/>
      <c r="AD1582" s="57"/>
    </row>
    <row r="1583" spans="27:30" ht="20.100000000000001" customHeight="1" x14ac:dyDescent="0.25">
      <c r="AA1583" s="56"/>
      <c r="AC1583" s="57"/>
      <c r="AD1583" s="57"/>
    </row>
    <row r="1584" spans="27:30" ht="20.100000000000001" customHeight="1" x14ac:dyDescent="0.25">
      <c r="AA1584" s="56"/>
      <c r="AC1584" s="57"/>
      <c r="AD1584" s="57"/>
    </row>
    <row r="1585" spans="27:30" ht="20.100000000000001" customHeight="1" x14ac:dyDescent="0.25">
      <c r="AA1585" s="56"/>
      <c r="AC1585" s="57"/>
      <c r="AD1585" s="57"/>
    </row>
    <row r="1586" spans="27:30" ht="20.100000000000001" customHeight="1" x14ac:dyDescent="0.25">
      <c r="AA1586" s="56"/>
      <c r="AC1586" s="57"/>
      <c r="AD1586" s="57"/>
    </row>
    <row r="1587" spans="27:30" ht="20.100000000000001" customHeight="1" x14ac:dyDescent="0.25">
      <c r="AA1587" s="56"/>
      <c r="AC1587" s="57"/>
      <c r="AD1587" s="57"/>
    </row>
    <row r="1588" spans="27:30" ht="20.100000000000001" customHeight="1" x14ac:dyDescent="0.25">
      <c r="AA1588" s="56"/>
      <c r="AC1588" s="57"/>
      <c r="AD1588" s="57"/>
    </row>
    <row r="1589" spans="27:30" ht="20.100000000000001" customHeight="1" x14ac:dyDescent="0.25">
      <c r="AA1589" s="56"/>
      <c r="AC1589" s="57"/>
      <c r="AD1589" s="57"/>
    </row>
    <row r="1590" spans="27:30" ht="20.100000000000001" customHeight="1" x14ac:dyDescent="0.25">
      <c r="AA1590" s="56"/>
      <c r="AC1590" s="57"/>
      <c r="AD1590" s="57"/>
    </row>
    <row r="1591" spans="27:30" ht="20.100000000000001" customHeight="1" x14ac:dyDescent="0.25">
      <c r="AA1591" s="56"/>
      <c r="AC1591" s="57"/>
      <c r="AD1591" s="57"/>
    </row>
    <row r="1592" spans="27:30" ht="20.100000000000001" customHeight="1" x14ac:dyDescent="0.25">
      <c r="AA1592" s="56"/>
      <c r="AC1592" s="57"/>
      <c r="AD1592" s="57"/>
    </row>
    <row r="1593" spans="27:30" ht="20.100000000000001" customHeight="1" x14ac:dyDescent="0.25">
      <c r="AA1593" s="56"/>
      <c r="AC1593" s="57"/>
      <c r="AD1593" s="57"/>
    </row>
    <row r="1594" spans="27:30" ht="20.100000000000001" customHeight="1" x14ac:dyDescent="0.25">
      <c r="AA1594" s="56"/>
      <c r="AC1594" s="57"/>
      <c r="AD1594" s="57"/>
    </row>
    <row r="1595" spans="27:30" ht="20.100000000000001" customHeight="1" x14ac:dyDescent="0.25">
      <c r="AA1595" s="56"/>
      <c r="AC1595" s="57"/>
      <c r="AD1595" s="57"/>
    </row>
    <row r="1596" spans="27:30" ht="20.100000000000001" customHeight="1" x14ac:dyDescent="0.25">
      <c r="AA1596" s="56"/>
      <c r="AC1596" s="57"/>
      <c r="AD1596" s="57"/>
    </row>
    <row r="1597" spans="27:30" ht="20.100000000000001" customHeight="1" x14ac:dyDescent="0.25">
      <c r="AA1597" s="56"/>
      <c r="AC1597" s="57"/>
      <c r="AD1597" s="57"/>
    </row>
    <row r="1598" spans="27:30" ht="20.100000000000001" customHeight="1" x14ac:dyDescent="0.25">
      <c r="AA1598" s="56"/>
      <c r="AC1598" s="57"/>
      <c r="AD1598" s="57"/>
    </row>
    <row r="1599" spans="27:30" ht="20.100000000000001" customHeight="1" x14ac:dyDescent="0.25">
      <c r="AA1599" s="56"/>
      <c r="AC1599" s="57"/>
      <c r="AD1599" s="57"/>
    </row>
    <row r="1600" spans="27:30" ht="20.100000000000001" customHeight="1" x14ac:dyDescent="0.25">
      <c r="AA1600" s="56"/>
      <c r="AC1600" s="57"/>
      <c r="AD1600" s="57"/>
    </row>
    <row r="1601" spans="27:30" ht="20.100000000000001" customHeight="1" x14ac:dyDescent="0.25">
      <c r="AA1601" s="56"/>
      <c r="AC1601" s="57"/>
      <c r="AD1601" s="57"/>
    </row>
    <row r="1602" spans="27:30" ht="20.100000000000001" customHeight="1" x14ac:dyDescent="0.25">
      <c r="AA1602" s="56"/>
      <c r="AC1602" s="57"/>
      <c r="AD1602" s="57"/>
    </row>
    <row r="1603" spans="27:30" ht="20.100000000000001" customHeight="1" x14ac:dyDescent="0.25">
      <c r="AA1603" s="56"/>
      <c r="AC1603" s="57"/>
      <c r="AD1603" s="57"/>
    </row>
    <row r="1604" spans="27:30" ht="20.100000000000001" customHeight="1" x14ac:dyDescent="0.25">
      <c r="AA1604" s="56"/>
      <c r="AC1604" s="57"/>
      <c r="AD1604" s="57"/>
    </row>
    <row r="1605" spans="27:30" ht="20.100000000000001" customHeight="1" x14ac:dyDescent="0.25">
      <c r="AA1605" s="56"/>
      <c r="AC1605" s="57"/>
      <c r="AD1605" s="57"/>
    </row>
    <row r="1606" spans="27:30" ht="20.100000000000001" customHeight="1" x14ac:dyDescent="0.25">
      <c r="AA1606" s="56"/>
      <c r="AC1606" s="57"/>
      <c r="AD1606" s="57"/>
    </row>
    <row r="1607" spans="27:30" ht="20.100000000000001" customHeight="1" x14ac:dyDescent="0.25">
      <c r="AA1607" s="56"/>
      <c r="AC1607" s="57"/>
      <c r="AD1607" s="57"/>
    </row>
    <row r="1608" spans="27:30" ht="20.100000000000001" customHeight="1" x14ac:dyDescent="0.25">
      <c r="AA1608" s="56"/>
      <c r="AC1608" s="57"/>
      <c r="AD1608" s="57"/>
    </row>
    <row r="1609" spans="27:30" ht="20.100000000000001" customHeight="1" x14ac:dyDescent="0.25">
      <c r="AA1609" s="56"/>
      <c r="AC1609" s="57"/>
      <c r="AD1609" s="57"/>
    </row>
    <row r="1610" spans="27:30" ht="20.100000000000001" customHeight="1" x14ac:dyDescent="0.25">
      <c r="AA1610" s="56"/>
      <c r="AC1610" s="57"/>
      <c r="AD1610" s="57"/>
    </row>
    <row r="1611" spans="27:30" ht="20.100000000000001" customHeight="1" x14ac:dyDescent="0.25">
      <c r="AA1611" s="56"/>
      <c r="AC1611" s="57"/>
      <c r="AD1611" s="57"/>
    </row>
    <row r="1612" spans="27:30" ht="20.100000000000001" customHeight="1" x14ac:dyDescent="0.25">
      <c r="AA1612" s="56"/>
      <c r="AC1612" s="57"/>
      <c r="AD1612" s="57"/>
    </row>
    <row r="1613" spans="27:30" ht="20.100000000000001" customHeight="1" x14ac:dyDescent="0.25">
      <c r="AA1613" s="56"/>
      <c r="AC1613" s="57"/>
      <c r="AD1613" s="57"/>
    </row>
    <row r="1614" spans="27:30" ht="20.100000000000001" customHeight="1" x14ac:dyDescent="0.25">
      <c r="AA1614" s="56"/>
      <c r="AC1614" s="57"/>
      <c r="AD1614" s="57"/>
    </row>
    <row r="1615" spans="27:30" ht="20.100000000000001" customHeight="1" x14ac:dyDescent="0.25">
      <c r="AA1615" s="56"/>
      <c r="AC1615" s="57"/>
      <c r="AD1615" s="57"/>
    </row>
    <row r="1616" spans="27:30" ht="20.100000000000001" customHeight="1" x14ac:dyDescent="0.25">
      <c r="AA1616" s="56"/>
      <c r="AC1616" s="57"/>
      <c r="AD1616" s="57"/>
    </row>
    <row r="1617" spans="27:30" ht="20.100000000000001" customHeight="1" x14ac:dyDescent="0.25">
      <c r="AA1617" s="56"/>
      <c r="AC1617" s="57"/>
      <c r="AD1617" s="57"/>
    </row>
    <row r="1618" spans="27:30" ht="20.100000000000001" customHeight="1" x14ac:dyDescent="0.25">
      <c r="AA1618" s="56"/>
      <c r="AC1618" s="57"/>
      <c r="AD1618" s="57"/>
    </row>
    <row r="1619" spans="27:30" ht="20.100000000000001" customHeight="1" x14ac:dyDescent="0.25">
      <c r="AA1619" s="56"/>
      <c r="AC1619" s="57"/>
      <c r="AD1619" s="57"/>
    </row>
    <row r="1620" spans="27:30" ht="20.100000000000001" customHeight="1" x14ac:dyDescent="0.25">
      <c r="AA1620" s="56"/>
      <c r="AC1620" s="57"/>
      <c r="AD1620" s="57"/>
    </row>
    <row r="1621" spans="27:30" ht="20.100000000000001" customHeight="1" x14ac:dyDescent="0.25">
      <c r="AA1621" s="56"/>
      <c r="AC1621" s="57"/>
      <c r="AD1621" s="57"/>
    </row>
    <row r="1622" spans="27:30" ht="20.100000000000001" customHeight="1" x14ac:dyDescent="0.25">
      <c r="AA1622" s="56"/>
      <c r="AC1622" s="57"/>
      <c r="AD1622" s="57"/>
    </row>
    <row r="1623" spans="27:30" ht="20.100000000000001" customHeight="1" x14ac:dyDescent="0.25">
      <c r="AA1623" s="56"/>
      <c r="AC1623" s="57"/>
      <c r="AD1623" s="57"/>
    </row>
    <row r="1624" spans="27:30" ht="20.100000000000001" customHeight="1" x14ac:dyDescent="0.25">
      <c r="AA1624" s="56"/>
      <c r="AC1624" s="57"/>
      <c r="AD1624" s="57"/>
    </row>
    <row r="1625" spans="27:30" ht="20.100000000000001" customHeight="1" x14ac:dyDescent="0.25">
      <c r="AA1625" s="56"/>
      <c r="AC1625" s="57"/>
      <c r="AD1625" s="57"/>
    </row>
    <row r="1626" spans="27:30" ht="20.100000000000001" customHeight="1" x14ac:dyDescent="0.25">
      <c r="AA1626" s="56"/>
      <c r="AC1626" s="57"/>
      <c r="AD1626" s="57"/>
    </row>
    <row r="1627" spans="27:30" ht="20.100000000000001" customHeight="1" x14ac:dyDescent="0.25">
      <c r="AA1627" s="56"/>
      <c r="AC1627" s="57"/>
      <c r="AD1627" s="57"/>
    </row>
    <row r="1628" spans="27:30" ht="20.100000000000001" customHeight="1" x14ac:dyDescent="0.25">
      <c r="AA1628" s="56"/>
      <c r="AC1628" s="57"/>
      <c r="AD1628" s="57"/>
    </row>
    <row r="1629" spans="27:30" ht="20.100000000000001" customHeight="1" x14ac:dyDescent="0.25">
      <c r="AA1629" s="56"/>
      <c r="AC1629" s="57"/>
      <c r="AD1629" s="57"/>
    </row>
    <row r="1630" spans="27:30" ht="20.100000000000001" customHeight="1" x14ac:dyDescent="0.25">
      <c r="AA1630" s="56"/>
      <c r="AC1630" s="57"/>
      <c r="AD1630" s="57"/>
    </row>
    <row r="1631" spans="27:30" ht="20.100000000000001" customHeight="1" x14ac:dyDescent="0.25">
      <c r="AA1631" s="56"/>
      <c r="AC1631" s="57"/>
      <c r="AD1631" s="57"/>
    </row>
    <row r="1632" spans="27:30" ht="20.100000000000001" customHeight="1" x14ac:dyDescent="0.25">
      <c r="AA1632" s="56"/>
      <c r="AC1632" s="57"/>
      <c r="AD1632" s="57"/>
    </row>
    <row r="1633" spans="27:30" ht="20.100000000000001" customHeight="1" x14ac:dyDescent="0.25">
      <c r="AA1633" s="56"/>
      <c r="AC1633" s="57"/>
      <c r="AD1633" s="57"/>
    </row>
    <row r="1634" spans="27:30" ht="20.100000000000001" customHeight="1" x14ac:dyDescent="0.25">
      <c r="AA1634" s="56"/>
      <c r="AC1634" s="57"/>
      <c r="AD1634" s="57"/>
    </row>
    <row r="1635" spans="27:30" ht="20.100000000000001" customHeight="1" x14ac:dyDescent="0.25">
      <c r="AA1635" s="56"/>
      <c r="AC1635" s="57"/>
      <c r="AD1635" s="57"/>
    </row>
    <row r="1636" spans="27:30" ht="20.100000000000001" customHeight="1" x14ac:dyDescent="0.25">
      <c r="AA1636" s="56"/>
      <c r="AC1636" s="57"/>
      <c r="AD1636" s="57"/>
    </row>
    <row r="1637" spans="27:30" ht="20.100000000000001" customHeight="1" x14ac:dyDescent="0.25">
      <c r="AA1637" s="56"/>
      <c r="AC1637" s="57"/>
      <c r="AD1637" s="57"/>
    </row>
    <row r="1638" spans="27:30" ht="20.100000000000001" customHeight="1" x14ac:dyDescent="0.25">
      <c r="AA1638" s="56"/>
      <c r="AC1638" s="57"/>
      <c r="AD1638" s="57"/>
    </row>
    <row r="1639" spans="27:30" ht="20.100000000000001" customHeight="1" x14ac:dyDescent="0.25">
      <c r="AA1639" s="56"/>
      <c r="AC1639" s="57"/>
      <c r="AD1639" s="57"/>
    </row>
    <row r="1640" spans="27:30" ht="20.100000000000001" customHeight="1" x14ac:dyDescent="0.25">
      <c r="AA1640" s="56"/>
      <c r="AC1640" s="57"/>
      <c r="AD1640" s="57"/>
    </row>
    <row r="1641" spans="27:30" ht="20.100000000000001" customHeight="1" x14ac:dyDescent="0.25">
      <c r="AA1641" s="56"/>
      <c r="AC1641" s="57"/>
      <c r="AD1641" s="57"/>
    </row>
    <row r="1642" spans="27:30" ht="20.100000000000001" customHeight="1" x14ac:dyDescent="0.25">
      <c r="AA1642" s="56"/>
      <c r="AC1642" s="57"/>
      <c r="AD1642" s="57"/>
    </row>
    <row r="1643" spans="27:30" ht="20.100000000000001" customHeight="1" x14ac:dyDescent="0.25">
      <c r="AA1643" s="56"/>
      <c r="AC1643" s="57"/>
      <c r="AD1643" s="57"/>
    </row>
    <row r="1644" spans="27:30" ht="20.100000000000001" customHeight="1" x14ac:dyDescent="0.25">
      <c r="AA1644" s="56"/>
      <c r="AC1644" s="57"/>
      <c r="AD1644" s="57"/>
    </row>
    <row r="1645" spans="27:30" ht="20.100000000000001" customHeight="1" x14ac:dyDescent="0.25">
      <c r="AA1645" s="56"/>
      <c r="AC1645" s="57"/>
      <c r="AD1645" s="57"/>
    </row>
    <row r="1646" spans="27:30" ht="20.100000000000001" customHeight="1" x14ac:dyDescent="0.25">
      <c r="AA1646" s="56"/>
      <c r="AC1646" s="57"/>
      <c r="AD1646" s="57"/>
    </row>
    <row r="1647" spans="27:30" ht="20.100000000000001" customHeight="1" x14ac:dyDescent="0.25">
      <c r="AA1647" s="56"/>
      <c r="AC1647" s="57"/>
      <c r="AD1647" s="57"/>
    </row>
    <row r="1648" spans="27:30" ht="20.100000000000001" customHeight="1" x14ac:dyDescent="0.25">
      <c r="AA1648" s="56"/>
      <c r="AC1648" s="57"/>
      <c r="AD1648" s="57"/>
    </row>
    <row r="1649" spans="27:30" ht="20.100000000000001" customHeight="1" x14ac:dyDescent="0.25">
      <c r="AA1649" s="56"/>
      <c r="AC1649" s="57"/>
      <c r="AD1649" s="57"/>
    </row>
    <row r="1650" spans="27:30" ht="20.100000000000001" customHeight="1" x14ac:dyDescent="0.25">
      <c r="AA1650" s="56"/>
      <c r="AC1650" s="57"/>
      <c r="AD1650" s="57"/>
    </row>
    <row r="1651" spans="27:30" ht="20.100000000000001" customHeight="1" x14ac:dyDescent="0.25">
      <c r="AA1651" s="56"/>
      <c r="AC1651" s="57"/>
      <c r="AD1651" s="57"/>
    </row>
    <row r="1652" spans="27:30" ht="20.100000000000001" customHeight="1" x14ac:dyDescent="0.25">
      <c r="AA1652" s="56"/>
      <c r="AC1652" s="57"/>
      <c r="AD1652" s="57"/>
    </row>
    <row r="1653" spans="27:30" ht="20.100000000000001" customHeight="1" x14ac:dyDescent="0.25">
      <c r="AA1653" s="56"/>
      <c r="AC1653" s="57"/>
      <c r="AD1653" s="57"/>
    </row>
    <row r="1654" spans="27:30" ht="20.100000000000001" customHeight="1" x14ac:dyDescent="0.25">
      <c r="AA1654" s="56"/>
      <c r="AC1654" s="57"/>
      <c r="AD1654" s="57"/>
    </row>
    <row r="1655" spans="27:30" ht="20.100000000000001" customHeight="1" x14ac:dyDescent="0.25">
      <c r="AA1655" s="56"/>
      <c r="AC1655" s="57"/>
      <c r="AD1655" s="57"/>
    </row>
    <row r="1656" spans="27:30" ht="20.100000000000001" customHeight="1" x14ac:dyDescent="0.25">
      <c r="AA1656" s="56"/>
      <c r="AC1656" s="57"/>
      <c r="AD1656" s="57"/>
    </row>
    <row r="1657" spans="27:30" ht="20.100000000000001" customHeight="1" x14ac:dyDescent="0.25">
      <c r="AA1657" s="56"/>
      <c r="AC1657" s="57"/>
      <c r="AD1657" s="57"/>
    </row>
    <row r="1658" spans="27:30" ht="20.100000000000001" customHeight="1" x14ac:dyDescent="0.25">
      <c r="AA1658" s="56"/>
      <c r="AC1658" s="57"/>
      <c r="AD1658" s="57"/>
    </row>
    <row r="1659" spans="27:30" ht="20.100000000000001" customHeight="1" x14ac:dyDescent="0.25">
      <c r="AA1659" s="56"/>
      <c r="AC1659" s="57"/>
      <c r="AD1659" s="57"/>
    </row>
    <row r="1660" spans="27:30" ht="20.100000000000001" customHeight="1" x14ac:dyDescent="0.25">
      <c r="AA1660" s="56"/>
      <c r="AC1660" s="57"/>
      <c r="AD1660" s="57"/>
    </row>
    <row r="1661" spans="27:30" ht="20.100000000000001" customHeight="1" x14ac:dyDescent="0.25">
      <c r="AA1661" s="56"/>
      <c r="AC1661" s="57"/>
      <c r="AD1661" s="57"/>
    </row>
    <row r="1662" spans="27:30" ht="20.100000000000001" customHeight="1" x14ac:dyDescent="0.25">
      <c r="AA1662" s="56"/>
      <c r="AC1662" s="57"/>
      <c r="AD1662" s="57"/>
    </row>
    <row r="1663" spans="27:30" ht="20.100000000000001" customHeight="1" x14ac:dyDescent="0.25">
      <c r="AA1663" s="56"/>
      <c r="AC1663" s="57"/>
      <c r="AD1663" s="57"/>
    </row>
    <row r="1664" spans="27:30" ht="20.100000000000001" customHeight="1" x14ac:dyDescent="0.25">
      <c r="AA1664" s="56"/>
      <c r="AC1664" s="57"/>
      <c r="AD1664" s="57"/>
    </row>
    <row r="1665" spans="27:30" ht="20.100000000000001" customHeight="1" x14ac:dyDescent="0.25">
      <c r="AA1665" s="56"/>
      <c r="AC1665" s="57"/>
      <c r="AD1665" s="57"/>
    </row>
    <row r="1666" spans="27:30" ht="20.100000000000001" customHeight="1" x14ac:dyDescent="0.25">
      <c r="AA1666" s="56"/>
      <c r="AC1666" s="57"/>
      <c r="AD1666" s="57"/>
    </row>
    <row r="1667" spans="27:30" ht="20.100000000000001" customHeight="1" x14ac:dyDescent="0.25">
      <c r="AA1667" s="56"/>
      <c r="AC1667" s="57"/>
      <c r="AD1667" s="57"/>
    </row>
    <row r="1668" spans="27:30" ht="20.100000000000001" customHeight="1" x14ac:dyDescent="0.25">
      <c r="AA1668" s="56"/>
      <c r="AC1668" s="57"/>
      <c r="AD1668" s="57"/>
    </row>
    <row r="1669" spans="27:30" ht="20.100000000000001" customHeight="1" x14ac:dyDescent="0.25">
      <c r="AA1669" s="56"/>
      <c r="AC1669" s="57"/>
      <c r="AD1669" s="57"/>
    </row>
    <row r="1670" spans="27:30" ht="20.100000000000001" customHeight="1" x14ac:dyDescent="0.25">
      <c r="AA1670" s="56"/>
      <c r="AC1670" s="57"/>
      <c r="AD1670" s="57"/>
    </row>
    <row r="1671" spans="27:30" ht="20.100000000000001" customHeight="1" x14ac:dyDescent="0.25">
      <c r="AA1671" s="56"/>
      <c r="AC1671" s="57"/>
      <c r="AD1671" s="57"/>
    </row>
    <row r="1672" spans="27:30" ht="20.100000000000001" customHeight="1" x14ac:dyDescent="0.25">
      <c r="AA1672" s="56"/>
      <c r="AC1672" s="57"/>
      <c r="AD1672" s="57"/>
    </row>
    <row r="1673" spans="27:30" ht="20.100000000000001" customHeight="1" x14ac:dyDescent="0.25">
      <c r="AA1673" s="56"/>
      <c r="AC1673" s="57"/>
      <c r="AD1673" s="57"/>
    </row>
    <row r="1674" spans="27:30" ht="20.100000000000001" customHeight="1" x14ac:dyDescent="0.25">
      <c r="AA1674" s="56"/>
      <c r="AC1674" s="57"/>
      <c r="AD1674" s="57"/>
    </row>
    <row r="1675" spans="27:30" ht="20.100000000000001" customHeight="1" x14ac:dyDescent="0.25">
      <c r="AA1675" s="56"/>
      <c r="AC1675" s="57"/>
      <c r="AD1675" s="57"/>
    </row>
    <row r="1676" spans="27:30" ht="20.100000000000001" customHeight="1" x14ac:dyDescent="0.25">
      <c r="AA1676" s="56"/>
      <c r="AC1676" s="57"/>
      <c r="AD1676" s="57"/>
    </row>
    <row r="1677" spans="27:30" ht="20.100000000000001" customHeight="1" x14ac:dyDescent="0.25">
      <c r="AA1677" s="56"/>
      <c r="AC1677" s="57"/>
      <c r="AD1677" s="57"/>
    </row>
    <row r="1678" spans="27:30" ht="20.100000000000001" customHeight="1" x14ac:dyDescent="0.25">
      <c r="AA1678" s="56"/>
      <c r="AC1678" s="57"/>
      <c r="AD1678" s="57"/>
    </row>
    <row r="1679" spans="27:30" ht="20.100000000000001" customHeight="1" x14ac:dyDescent="0.25">
      <c r="AA1679" s="56"/>
      <c r="AC1679" s="57"/>
      <c r="AD1679" s="57"/>
    </row>
    <row r="1680" spans="27:30" ht="20.100000000000001" customHeight="1" x14ac:dyDescent="0.25">
      <c r="AA1680" s="56"/>
      <c r="AC1680" s="57"/>
      <c r="AD1680" s="57"/>
    </row>
    <row r="1681" spans="27:30" ht="20.100000000000001" customHeight="1" x14ac:dyDescent="0.25">
      <c r="AA1681" s="56"/>
      <c r="AC1681" s="57"/>
      <c r="AD1681" s="57"/>
    </row>
    <row r="1682" spans="27:30" ht="20.100000000000001" customHeight="1" x14ac:dyDescent="0.25">
      <c r="AA1682" s="56"/>
      <c r="AC1682" s="57"/>
      <c r="AD1682" s="57"/>
    </row>
    <row r="1683" spans="27:30" ht="20.100000000000001" customHeight="1" x14ac:dyDescent="0.25">
      <c r="AA1683" s="56"/>
      <c r="AC1683" s="57"/>
      <c r="AD1683" s="57"/>
    </row>
    <row r="1684" spans="27:30" ht="20.100000000000001" customHeight="1" x14ac:dyDescent="0.25">
      <c r="AA1684" s="56"/>
      <c r="AC1684" s="57"/>
      <c r="AD1684" s="57"/>
    </row>
    <row r="1685" spans="27:30" ht="20.100000000000001" customHeight="1" x14ac:dyDescent="0.25">
      <c r="AA1685" s="56"/>
      <c r="AC1685" s="57"/>
      <c r="AD1685" s="57"/>
    </row>
    <row r="1686" spans="27:30" ht="20.100000000000001" customHeight="1" x14ac:dyDescent="0.25">
      <c r="AA1686" s="56"/>
      <c r="AC1686" s="57"/>
      <c r="AD1686" s="57"/>
    </row>
    <row r="1687" spans="27:30" ht="20.100000000000001" customHeight="1" x14ac:dyDescent="0.25">
      <c r="AA1687" s="56"/>
      <c r="AC1687" s="57"/>
      <c r="AD1687" s="57"/>
    </row>
    <row r="1688" spans="27:30" ht="20.100000000000001" customHeight="1" x14ac:dyDescent="0.25">
      <c r="AA1688" s="56"/>
      <c r="AC1688" s="57"/>
      <c r="AD1688" s="57"/>
    </row>
    <row r="1689" spans="27:30" ht="20.100000000000001" customHeight="1" x14ac:dyDescent="0.25">
      <c r="AA1689" s="56"/>
      <c r="AC1689" s="57"/>
      <c r="AD1689" s="57"/>
    </row>
    <row r="1690" spans="27:30" ht="20.100000000000001" customHeight="1" x14ac:dyDescent="0.25">
      <c r="AA1690" s="56"/>
      <c r="AC1690" s="57"/>
      <c r="AD1690" s="57"/>
    </row>
    <row r="1691" spans="27:30" ht="20.100000000000001" customHeight="1" x14ac:dyDescent="0.25">
      <c r="AA1691" s="56"/>
      <c r="AC1691" s="57"/>
      <c r="AD1691" s="57"/>
    </row>
    <row r="1692" spans="27:30" ht="20.100000000000001" customHeight="1" x14ac:dyDescent="0.25">
      <c r="AA1692" s="56"/>
      <c r="AC1692" s="57"/>
      <c r="AD1692" s="57"/>
    </row>
    <row r="1693" spans="27:30" ht="20.100000000000001" customHeight="1" x14ac:dyDescent="0.25">
      <c r="AA1693" s="56"/>
      <c r="AC1693" s="57"/>
      <c r="AD1693" s="57"/>
    </row>
    <row r="1694" spans="27:30" ht="20.100000000000001" customHeight="1" x14ac:dyDescent="0.25">
      <c r="AA1694" s="56"/>
      <c r="AC1694" s="57"/>
      <c r="AD1694" s="57"/>
    </row>
    <row r="1695" spans="27:30" ht="20.100000000000001" customHeight="1" x14ac:dyDescent="0.25">
      <c r="AA1695" s="56"/>
      <c r="AC1695" s="57"/>
      <c r="AD1695" s="57"/>
    </row>
    <row r="1696" spans="27:30" ht="20.100000000000001" customHeight="1" x14ac:dyDescent="0.25">
      <c r="AA1696" s="56"/>
      <c r="AC1696" s="57"/>
      <c r="AD1696" s="57"/>
    </row>
    <row r="1697" spans="27:30" ht="20.100000000000001" customHeight="1" x14ac:dyDescent="0.25">
      <c r="AA1697" s="56"/>
      <c r="AC1697" s="57"/>
      <c r="AD1697" s="57"/>
    </row>
    <row r="1698" spans="27:30" ht="20.100000000000001" customHeight="1" x14ac:dyDescent="0.25">
      <c r="AA1698" s="56"/>
      <c r="AC1698" s="57"/>
      <c r="AD1698" s="57"/>
    </row>
    <row r="1699" spans="27:30" ht="20.100000000000001" customHeight="1" x14ac:dyDescent="0.25">
      <c r="AA1699" s="56"/>
      <c r="AC1699" s="57"/>
      <c r="AD1699" s="57"/>
    </row>
    <row r="1700" spans="27:30" ht="20.100000000000001" customHeight="1" x14ac:dyDescent="0.25">
      <c r="AA1700" s="56"/>
      <c r="AC1700" s="57"/>
      <c r="AD1700" s="57"/>
    </row>
    <row r="1701" spans="27:30" ht="20.100000000000001" customHeight="1" x14ac:dyDescent="0.25">
      <c r="AA1701" s="56"/>
      <c r="AC1701" s="57"/>
      <c r="AD1701" s="57"/>
    </row>
    <row r="1702" spans="27:30" ht="20.100000000000001" customHeight="1" x14ac:dyDescent="0.25">
      <c r="AA1702" s="56"/>
      <c r="AC1702" s="57"/>
      <c r="AD1702" s="57"/>
    </row>
    <row r="1703" spans="27:30" ht="20.100000000000001" customHeight="1" x14ac:dyDescent="0.25">
      <c r="AA1703" s="56"/>
      <c r="AC1703" s="57"/>
      <c r="AD1703" s="57"/>
    </row>
    <row r="1704" spans="27:30" ht="20.100000000000001" customHeight="1" x14ac:dyDescent="0.25">
      <c r="AA1704" s="56"/>
      <c r="AC1704" s="57"/>
      <c r="AD1704" s="57"/>
    </row>
    <row r="1705" spans="27:30" ht="20.100000000000001" customHeight="1" x14ac:dyDescent="0.25">
      <c r="AA1705" s="56"/>
      <c r="AC1705" s="57"/>
      <c r="AD1705" s="57"/>
    </row>
    <row r="1706" spans="27:30" ht="20.100000000000001" customHeight="1" x14ac:dyDescent="0.25">
      <c r="AA1706" s="56"/>
      <c r="AC1706" s="57"/>
      <c r="AD1706" s="57"/>
    </row>
    <row r="1707" spans="27:30" ht="20.100000000000001" customHeight="1" x14ac:dyDescent="0.25">
      <c r="AA1707" s="56"/>
      <c r="AC1707" s="57"/>
      <c r="AD1707" s="57"/>
    </row>
    <row r="1708" spans="27:30" ht="20.100000000000001" customHeight="1" x14ac:dyDescent="0.25">
      <c r="AA1708" s="56"/>
      <c r="AC1708" s="57"/>
      <c r="AD1708" s="57"/>
    </row>
    <row r="1709" spans="27:30" ht="20.100000000000001" customHeight="1" x14ac:dyDescent="0.25">
      <c r="AA1709" s="56"/>
      <c r="AC1709" s="57"/>
      <c r="AD1709" s="57"/>
    </row>
    <row r="1710" spans="27:30" ht="20.100000000000001" customHeight="1" x14ac:dyDescent="0.25">
      <c r="AA1710" s="56"/>
      <c r="AC1710" s="57"/>
      <c r="AD1710" s="57"/>
    </row>
    <row r="1711" spans="27:30" ht="20.100000000000001" customHeight="1" x14ac:dyDescent="0.25">
      <c r="AA1711" s="56"/>
      <c r="AC1711" s="57"/>
      <c r="AD1711" s="57"/>
    </row>
    <row r="1712" spans="27:30" ht="20.100000000000001" customHeight="1" x14ac:dyDescent="0.25">
      <c r="AA1712" s="56"/>
      <c r="AC1712" s="57"/>
      <c r="AD1712" s="57"/>
    </row>
    <row r="1713" spans="27:30" ht="20.100000000000001" customHeight="1" x14ac:dyDescent="0.25">
      <c r="AA1713" s="56"/>
      <c r="AC1713" s="57"/>
      <c r="AD1713" s="57"/>
    </row>
    <row r="1714" spans="27:30" ht="20.100000000000001" customHeight="1" x14ac:dyDescent="0.25">
      <c r="AA1714" s="56"/>
      <c r="AC1714" s="57"/>
      <c r="AD1714" s="57"/>
    </row>
    <row r="1715" spans="27:30" ht="20.100000000000001" customHeight="1" x14ac:dyDescent="0.25">
      <c r="AA1715" s="56"/>
      <c r="AC1715" s="57"/>
      <c r="AD1715" s="57"/>
    </row>
    <row r="1716" spans="27:30" ht="20.100000000000001" customHeight="1" x14ac:dyDescent="0.25">
      <c r="AA1716" s="56"/>
      <c r="AC1716" s="57"/>
      <c r="AD1716" s="57"/>
    </row>
    <row r="1717" spans="27:30" ht="20.100000000000001" customHeight="1" x14ac:dyDescent="0.25">
      <c r="AA1717" s="56"/>
      <c r="AC1717" s="57"/>
      <c r="AD1717" s="57"/>
    </row>
    <row r="1718" spans="27:30" ht="20.100000000000001" customHeight="1" x14ac:dyDescent="0.25">
      <c r="AA1718" s="56"/>
      <c r="AC1718" s="57"/>
      <c r="AD1718" s="57"/>
    </row>
    <row r="1719" spans="27:30" ht="20.100000000000001" customHeight="1" x14ac:dyDescent="0.25">
      <c r="AA1719" s="56"/>
      <c r="AC1719" s="57"/>
      <c r="AD1719" s="57"/>
    </row>
    <row r="1720" spans="27:30" ht="20.100000000000001" customHeight="1" x14ac:dyDescent="0.25">
      <c r="AA1720" s="56"/>
      <c r="AC1720" s="57"/>
      <c r="AD1720" s="57"/>
    </row>
    <row r="1721" spans="27:30" ht="20.100000000000001" customHeight="1" x14ac:dyDescent="0.25">
      <c r="AA1721" s="56"/>
      <c r="AC1721" s="57"/>
      <c r="AD1721" s="57"/>
    </row>
    <row r="1722" spans="27:30" ht="20.100000000000001" customHeight="1" x14ac:dyDescent="0.25">
      <c r="AA1722" s="56"/>
      <c r="AC1722" s="57"/>
      <c r="AD1722" s="57"/>
    </row>
    <row r="1723" spans="27:30" ht="20.100000000000001" customHeight="1" x14ac:dyDescent="0.25">
      <c r="AA1723" s="56"/>
      <c r="AC1723" s="57"/>
      <c r="AD1723" s="57"/>
    </row>
    <row r="1724" spans="27:30" ht="20.100000000000001" customHeight="1" x14ac:dyDescent="0.25">
      <c r="AA1724" s="56"/>
      <c r="AC1724" s="57"/>
      <c r="AD1724" s="57"/>
    </row>
    <row r="1725" spans="27:30" ht="20.100000000000001" customHeight="1" x14ac:dyDescent="0.25">
      <c r="AA1725" s="56"/>
      <c r="AC1725" s="57"/>
      <c r="AD1725" s="57"/>
    </row>
    <row r="1726" spans="27:30" ht="20.100000000000001" customHeight="1" x14ac:dyDescent="0.25">
      <c r="AA1726" s="56"/>
      <c r="AC1726" s="57"/>
      <c r="AD1726" s="57"/>
    </row>
    <row r="1727" spans="27:30" ht="20.100000000000001" customHeight="1" x14ac:dyDescent="0.25">
      <c r="AA1727" s="56"/>
      <c r="AC1727" s="57"/>
      <c r="AD1727" s="57"/>
    </row>
    <row r="1728" spans="27:30" ht="20.100000000000001" customHeight="1" x14ac:dyDescent="0.25">
      <c r="AA1728" s="56"/>
      <c r="AC1728" s="57"/>
      <c r="AD1728" s="57"/>
    </row>
    <row r="1729" spans="27:30" ht="20.100000000000001" customHeight="1" x14ac:dyDescent="0.25">
      <c r="AA1729" s="56"/>
      <c r="AC1729" s="57"/>
      <c r="AD1729" s="57"/>
    </row>
    <row r="1730" spans="27:30" ht="20.100000000000001" customHeight="1" x14ac:dyDescent="0.25">
      <c r="AA1730" s="56"/>
      <c r="AC1730" s="57"/>
      <c r="AD1730" s="57"/>
    </row>
    <row r="1731" spans="27:30" ht="20.100000000000001" customHeight="1" x14ac:dyDescent="0.25">
      <c r="AA1731" s="56"/>
      <c r="AC1731" s="57"/>
      <c r="AD1731" s="57"/>
    </row>
    <row r="1732" spans="27:30" ht="20.100000000000001" customHeight="1" x14ac:dyDescent="0.25">
      <c r="AA1732" s="56"/>
      <c r="AC1732" s="57"/>
      <c r="AD1732" s="57"/>
    </row>
    <row r="1733" spans="27:30" ht="20.100000000000001" customHeight="1" x14ac:dyDescent="0.25">
      <c r="AA1733" s="56"/>
      <c r="AC1733" s="57"/>
      <c r="AD1733" s="57"/>
    </row>
    <row r="1734" spans="27:30" ht="20.100000000000001" customHeight="1" x14ac:dyDescent="0.25">
      <c r="AA1734" s="56"/>
      <c r="AC1734" s="57"/>
      <c r="AD1734" s="57"/>
    </row>
    <row r="1735" spans="27:30" ht="20.100000000000001" customHeight="1" x14ac:dyDescent="0.25">
      <c r="AA1735" s="56"/>
      <c r="AC1735" s="57"/>
      <c r="AD1735" s="57"/>
    </row>
    <row r="1736" spans="27:30" ht="20.100000000000001" customHeight="1" x14ac:dyDescent="0.25">
      <c r="AA1736" s="56"/>
      <c r="AC1736" s="57"/>
      <c r="AD1736" s="57"/>
    </row>
    <row r="1737" spans="27:30" ht="20.100000000000001" customHeight="1" x14ac:dyDescent="0.25">
      <c r="AA1737" s="56"/>
      <c r="AC1737" s="57"/>
      <c r="AD1737" s="57"/>
    </row>
    <row r="1738" spans="27:30" ht="20.100000000000001" customHeight="1" x14ac:dyDescent="0.25">
      <c r="AA1738" s="56"/>
      <c r="AC1738" s="57"/>
      <c r="AD1738" s="57"/>
    </row>
    <row r="1739" spans="27:30" ht="20.100000000000001" customHeight="1" x14ac:dyDescent="0.25">
      <c r="AA1739" s="56"/>
      <c r="AC1739" s="57"/>
      <c r="AD1739" s="57"/>
    </row>
    <row r="1740" spans="27:30" ht="20.100000000000001" customHeight="1" x14ac:dyDescent="0.25">
      <c r="AA1740" s="56"/>
      <c r="AC1740" s="57"/>
      <c r="AD1740" s="57"/>
    </row>
    <row r="1741" spans="27:30" ht="20.100000000000001" customHeight="1" x14ac:dyDescent="0.25">
      <c r="AA1741" s="56"/>
      <c r="AC1741" s="57"/>
      <c r="AD1741" s="57"/>
    </row>
    <row r="1742" spans="27:30" ht="20.100000000000001" customHeight="1" x14ac:dyDescent="0.25">
      <c r="AA1742" s="56"/>
      <c r="AC1742" s="57"/>
      <c r="AD1742" s="57"/>
    </row>
    <row r="1743" spans="27:30" ht="20.100000000000001" customHeight="1" x14ac:dyDescent="0.25">
      <c r="AA1743" s="56"/>
      <c r="AC1743" s="57"/>
      <c r="AD1743" s="57"/>
    </row>
    <row r="1744" spans="27:30" ht="20.100000000000001" customHeight="1" x14ac:dyDescent="0.25">
      <c r="AA1744" s="56"/>
      <c r="AC1744" s="57"/>
      <c r="AD1744" s="57"/>
    </row>
    <row r="1745" spans="27:30" ht="20.100000000000001" customHeight="1" x14ac:dyDescent="0.25">
      <c r="AA1745" s="56"/>
      <c r="AC1745" s="57"/>
      <c r="AD1745" s="57"/>
    </row>
    <row r="1746" spans="27:30" ht="20.100000000000001" customHeight="1" x14ac:dyDescent="0.25">
      <c r="AA1746" s="56"/>
      <c r="AC1746" s="57"/>
      <c r="AD1746" s="57"/>
    </row>
    <row r="1747" spans="27:30" ht="20.100000000000001" customHeight="1" x14ac:dyDescent="0.25">
      <c r="AA1747" s="56"/>
      <c r="AC1747" s="57"/>
      <c r="AD1747" s="57"/>
    </row>
    <row r="1748" spans="27:30" ht="20.100000000000001" customHeight="1" x14ac:dyDescent="0.25">
      <c r="AA1748" s="56"/>
      <c r="AC1748" s="57"/>
      <c r="AD1748" s="57"/>
    </row>
    <row r="1749" spans="27:30" ht="20.100000000000001" customHeight="1" x14ac:dyDescent="0.25">
      <c r="AA1749" s="56"/>
      <c r="AC1749" s="57"/>
      <c r="AD1749" s="57"/>
    </row>
    <row r="1750" spans="27:30" ht="20.100000000000001" customHeight="1" x14ac:dyDescent="0.25">
      <c r="AA1750" s="56"/>
      <c r="AC1750" s="57"/>
      <c r="AD1750" s="57"/>
    </row>
    <row r="1751" spans="27:30" ht="20.100000000000001" customHeight="1" x14ac:dyDescent="0.25">
      <c r="AA1751" s="56"/>
      <c r="AC1751" s="57"/>
      <c r="AD1751" s="57"/>
    </row>
    <row r="1752" spans="27:30" ht="20.100000000000001" customHeight="1" x14ac:dyDescent="0.25">
      <c r="AA1752" s="56"/>
      <c r="AC1752" s="57"/>
      <c r="AD1752" s="57"/>
    </row>
    <row r="1753" spans="27:30" ht="20.100000000000001" customHeight="1" x14ac:dyDescent="0.25">
      <c r="AA1753" s="56"/>
      <c r="AC1753" s="57"/>
      <c r="AD1753" s="57"/>
    </row>
    <row r="1754" spans="27:30" ht="20.100000000000001" customHeight="1" x14ac:dyDescent="0.25">
      <c r="AA1754" s="56"/>
      <c r="AC1754" s="57"/>
      <c r="AD1754" s="57"/>
    </row>
    <row r="1755" spans="27:30" ht="20.100000000000001" customHeight="1" x14ac:dyDescent="0.25">
      <c r="AA1755" s="56"/>
      <c r="AC1755" s="57"/>
      <c r="AD1755" s="57"/>
    </row>
    <row r="1756" spans="27:30" ht="20.100000000000001" customHeight="1" x14ac:dyDescent="0.25">
      <c r="AA1756" s="56"/>
      <c r="AC1756" s="57"/>
      <c r="AD1756" s="57"/>
    </row>
    <row r="1757" spans="27:30" ht="20.100000000000001" customHeight="1" x14ac:dyDescent="0.25">
      <c r="AA1757" s="56"/>
      <c r="AC1757" s="57"/>
      <c r="AD1757" s="57"/>
    </row>
    <row r="1758" spans="27:30" ht="20.100000000000001" customHeight="1" x14ac:dyDescent="0.25">
      <c r="AA1758" s="56"/>
      <c r="AC1758" s="57"/>
      <c r="AD1758" s="57"/>
    </row>
    <row r="1759" spans="27:30" ht="20.100000000000001" customHeight="1" x14ac:dyDescent="0.25">
      <c r="AA1759" s="56"/>
      <c r="AC1759" s="57"/>
      <c r="AD1759" s="57"/>
    </row>
    <row r="1760" spans="27:30" ht="20.100000000000001" customHeight="1" x14ac:dyDescent="0.25">
      <c r="AA1760" s="56"/>
      <c r="AC1760" s="57"/>
      <c r="AD1760" s="57"/>
    </row>
    <row r="1761" spans="27:30" ht="20.100000000000001" customHeight="1" x14ac:dyDescent="0.25">
      <c r="AA1761" s="56"/>
      <c r="AC1761" s="57"/>
      <c r="AD1761" s="57"/>
    </row>
    <row r="1762" spans="27:30" ht="20.100000000000001" customHeight="1" x14ac:dyDescent="0.25">
      <c r="AA1762" s="56"/>
      <c r="AC1762" s="57"/>
      <c r="AD1762" s="57"/>
    </row>
    <row r="1763" spans="27:30" ht="20.100000000000001" customHeight="1" x14ac:dyDescent="0.25">
      <c r="AA1763" s="56"/>
      <c r="AC1763" s="57"/>
      <c r="AD1763" s="57"/>
    </row>
    <row r="1764" spans="27:30" ht="20.100000000000001" customHeight="1" x14ac:dyDescent="0.25">
      <c r="AA1764" s="56"/>
      <c r="AC1764" s="57"/>
      <c r="AD1764" s="57"/>
    </row>
    <row r="1765" spans="27:30" ht="20.100000000000001" customHeight="1" x14ac:dyDescent="0.25">
      <c r="AA1765" s="56"/>
      <c r="AC1765" s="57"/>
      <c r="AD1765" s="57"/>
    </row>
    <row r="1766" spans="27:30" ht="20.100000000000001" customHeight="1" x14ac:dyDescent="0.25">
      <c r="AA1766" s="56"/>
      <c r="AC1766" s="57"/>
      <c r="AD1766" s="57"/>
    </row>
    <row r="1767" spans="27:30" ht="20.100000000000001" customHeight="1" x14ac:dyDescent="0.25">
      <c r="AA1767" s="56"/>
      <c r="AC1767" s="57"/>
      <c r="AD1767" s="57"/>
    </row>
    <row r="1768" spans="27:30" ht="20.100000000000001" customHeight="1" x14ac:dyDescent="0.25">
      <c r="AA1768" s="56"/>
      <c r="AC1768" s="57"/>
      <c r="AD1768" s="57"/>
    </row>
    <row r="1769" spans="27:30" ht="20.100000000000001" customHeight="1" x14ac:dyDescent="0.25">
      <c r="AA1769" s="56"/>
      <c r="AC1769" s="57"/>
      <c r="AD1769" s="57"/>
    </row>
    <row r="1770" spans="27:30" ht="20.100000000000001" customHeight="1" x14ac:dyDescent="0.25">
      <c r="AA1770" s="56"/>
      <c r="AC1770" s="57"/>
      <c r="AD1770" s="57"/>
    </row>
    <row r="1771" spans="27:30" ht="20.100000000000001" customHeight="1" x14ac:dyDescent="0.25">
      <c r="AA1771" s="56"/>
      <c r="AC1771" s="57"/>
      <c r="AD1771" s="57"/>
    </row>
    <row r="1772" spans="27:30" ht="20.100000000000001" customHeight="1" x14ac:dyDescent="0.25">
      <c r="AA1772" s="56"/>
      <c r="AC1772" s="57"/>
      <c r="AD1772" s="57"/>
    </row>
    <row r="1773" spans="27:30" ht="20.100000000000001" customHeight="1" x14ac:dyDescent="0.25">
      <c r="AA1773" s="56"/>
      <c r="AC1773" s="57"/>
      <c r="AD1773" s="57"/>
    </row>
    <row r="1774" spans="27:30" ht="20.100000000000001" customHeight="1" x14ac:dyDescent="0.25">
      <c r="AA1774" s="56"/>
      <c r="AC1774" s="57"/>
      <c r="AD1774" s="57"/>
    </row>
    <row r="1775" spans="27:30" ht="20.100000000000001" customHeight="1" x14ac:dyDescent="0.25">
      <c r="AA1775" s="56"/>
      <c r="AC1775" s="57"/>
      <c r="AD1775" s="57"/>
    </row>
    <row r="1776" spans="27:30" ht="20.100000000000001" customHeight="1" x14ac:dyDescent="0.25">
      <c r="AA1776" s="56"/>
      <c r="AC1776" s="57"/>
      <c r="AD1776" s="57"/>
    </row>
    <row r="1777" spans="27:30" ht="20.100000000000001" customHeight="1" x14ac:dyDescent="0.25">
      <c r="AA1777" s="56"/>
      <c r="AC1777" s="57"/>
      <c r="AD1777" s="57"/>
    </row>
    <row r="1778" spans="27:30" ht="20.100000000000001" customHeight="1" x14ac:dyDescent="0.25">
      <c r="AA1778" s="56"/>
      <c r="AC1778" s="57"/>
      <c r="AD1778" s="57"/>
    </row>
    <row r="1779" spans="27:30" ht="20.100000000000001" customHeight="1" x14ac:dyDescent="0.25">
      <c r="AA1779" s="56"/>
      <c r="AC1779" s="57"/>
      <c r="AD1779" s="57"/>
    </row>
    <row r="1780" spans="27:30" ht="20.100000000000001" customHeight="1" x14ac:dyDescent="0.25">
      <c r="AA1780" s="56"/>
      <c r="AC1780" s="57"/>
      <c r="AD1780" s="57"/>
    </row>
    <row r="1781" spans="27:30" ht="20.100000000000001" customHeight="1" x14ac:dyDescent="0.25">
      <c r="AA1781" s="56"/>
      <c r="AC1781" s="57"/>
      <c r="AD1781" s="57"/>
    </row>
    <row r="1782" spans="27:30" ht="20.100000000000001" customHeight="1" x14ac:dyDescent="0.25">
      <c r="AA1782" s="56"/>
      <c r="AC1782" s="57"/>
      <c r="AD1782" s="57"/>
    </row>
    <row r="1783" spans="27:30" ht="20.100000000000001" customHeight="1" x14ac:dyDescent="0.25">
      <c r="AA1783" s="56"/>
      <c r="AC1783" s="57"/>
      <c r="AD1783" s="57"/>
    </row>
    <row r="1784" spans="27:30" ht="20.100000000000001" customHeight="1" x14ac:dyDescent="0.25">
      <c r="AA1784" s="56"/>
      <c r="AC1784" s="57"/>
      <c r="AD1784" s="57"/>
    </row>
    <row r="1785" spans="27:30" ht="20.100000000000001" customHeight="1" x14ac:dyDescent="0.25">
      <c r="AA1785" s="56"/>
      <c r="AC1785" s="57"/>
      <c r="AD1785" s="57"/>
    </row>
    <row r="1786" spans="27:30" ht="20.100000000000001" customHeight="1" x14ac:dyDescent="0.25">
      <c r="AA1786" s="56"/>
      <c r="AC1786" s="57"/>
      <c r="AD1786" s="57"/>
    </row>
    <row r="1787" spans="27:30" ht="20.100000000000001" customHeight="1" x14ac:dyDescent="0.25">
      <c r="AA1787" s="56"/>
      <c r="AC1787" s="57"/>
      <c r="AD1787" s="57"/>
    </row>
    <row r="1788" spans="27:30" ht="20.100000000000001" customHeight="1" x14ac:dyDescent="0.25">
      <c r="AA1788" s="56"/>
      <c r="AC1788" s="57"/>
      <c r="AD1788" s="57"/>
    </row>
    <row r="1789" spans="27:30" ht="20.100000000000001" customHeight="1" x14ac:dyDescent="0.25">
      <c r="AA1789" s="56"/>
      <c r="AC1789" s="57"/>
      <c r="AD1789" s="57"/>
    </row>
    <row r="1790" spans="27:30" ht="20.100000000000001" customHeight="1" x14ac:dyDescent="0.25">
      <c r="AA1790" s="56"/>
      <c r="AC1790" s="57"/>
      <c r="AD1790" s="57"/>
    </row>
    <row r="1791" spans="27:30" ht="20.100000000000001" customHeight="1" x14ac:dyDescent="0.25">
      <c r="AA1791" s="56"/>
      <c r="AC1791" s="57"/>
      <c r="AD1791" s="57"/>
    </row>
    <row r="1792" spans="27:30" ht="20.100000000000001" customHeight="1" x14ac:dyDescent="0.25">
      <c r="AA1792" s="56"/>
      <c r="AC1792" s="57"/>
      <c r="AD1792" s="57"/>
    </row>
    <row r="1793" spans="27:30" ht="20.100000000000001" customHeight="1" x14ac:dyDescent="0.25">
      <c r="AA1793" s="56"/>
      <c r="AC1793" s="57"/>
      <c r="AD1793" s="57"/>
    </row>
    <row r="1794" spans="27:30" ht="20.100000000000001" customHeight="1" x14ac:dyDescent="0.25">
      <c r="AA1794" s="56"/>
      <c r="AC1794" s="57"/>
      <c r="AD1794" s="57"/>
    </row>
    <row r="1795" spans="27:30" ht="20.100000000000001" customHeight="1" x14ac:dyDescent="0.25">
      <c r="AA1795" s="56"/>
      <c r="AC1795" s="57"/>
      <c r="AD1795" s="57"/>
    </row>
    <row r="1796" spans="27:30" ht="20.100000000000001" customHeight="1" x14ac:dyDescent="0.25">
      <c r="AA1796" s="56"/>
      <c r="AC1796" s="57"/>
      <c r="AD1796" s="57"/>
    </row>
    <row r="1797" spans="27:30" ht="20.100000000000001" customHeight="1" x14ac:dyDescent="0.25">
      <c r="AA1797" s="56"/>
      <c r="AC1797" s="57"/>
      <c r="AD1797" s="57"/>
    </row>
    <row r="1798" spans="27:30" ht="20.100000000000001" customHeight="1" x14ac:dyDescent="0.25">
      <c r="AA1798" s="56"/>
      <c r="AC1798" s="57"/>
      <c r="AD1798" s="57"/>
    </row>
    <row r="1799" spans="27:30" ht="20.100000000000001" customHeight="1" x14ac:dyDescent="0.25">
      <c r="AA1799" s="56"/>
      <c r="AC1799" s="57"/>
      <c r="AD1799" s="57"/>
    </row>
    <row r="1800" spans="27:30" ht="20.100000000000001" customHeight="1" x14ac:dyDescent="0.25">
      <c r="AA1800" s="56"/>
      <c r="AC1800" s="57"/>
      <c r="AD1800" s="57"/>
    </row>
    <row r="1801" spans="27:30" ht="20.100000000000001" customHeight="1" x14ac:dyDescent="0.25">
      <c r="AA1801" s="56"/>
      <c r="AC1801" s="57"/>
      <c r="AD1801" s="57"/>
    </row>
    <row r="1802" spans="27:30" ht="20.100000000000001" customHeight="1" x14ac:dyDescent="0.25">
      <c r="AA1802" s="56"/>
      <c r="AC1802" s="57"/>
      <c r="AD1802" s="57"/>
    </row>
    <row r="1803" spans="27:30" ht="20.100000000000001" customHeight="1" x14ac:dyDescent="0.25">
      <c r="AA1803" s="56"/>
      <c r="AC1803" s="57"/>
      <c r="AD1803" s="57"/>
    </row>
    <row r="1804" spans="27:30" ht="20.100000000000001" customHeight="1" x14ac:dyDescent="0.25">
      <c r="AA1804" s="56"/>
      <c r="AC1804" s="57"/>
      <c r="AD1804" s="57"/>
    </row>
    <row r="1805" spans="27:30" ht="20.100000000000001" customHeight="1" x14ac:dyDescent="0.25">
      <c r="AA1805" s="56"/>
      <c r="AC1805" s="57"/>
      <c r="AD1805" s="57"/>
    </row>
    <row r="1806" spans="27:30" ht="20.100000000000001" customHeight="1" x14ac:dyDescent="0.25">
      <c r="AA1806" s="56"/>
      <c r="AC1806" s="57"/>
      <c r="AD1806" s="57"/>
    </row>
    <row r="1807" spans="27:30" ht="20.100000000000001" customHeight="1" x14ac:dyDescent="0.25">
      <c r="AA1807" s="56"/>
      <c r="AC1807" s="57"/>
      <c r="AD1807" s="57"/>
    </row>
    <row r="1808" spans="27:30" ht="20.100000000000001" customHeight="1" x14ac:dyDescent="0.25">
      <c r="AA1808" s="56"/>
      <c r="AC1808" s="57"/>
      <c r="AD1808" s="57"/>
    </row>
    <row r="1809" spans="27:30" ht="20.100000000000001" customHeight="1" x14ac:dyDescent="0.25">
      <c r="AA1809" s="56"/>
      <c r="AC1809" s="57"/>
      <c r="AD1809" s="57"/>
    </row>
    <row r="1810" spans="27:30" ht="20.100000000000001" customHeight="1" x14ac:dyDescent="0.25">
      <c r="AA1810" s="56"/>
      <c r="AC1810" s="57"/>
      <c r="AD1810" s="57"/>
    </row>
    <row r="1811" spans="27:30" ht="20.100000000000001" customHeight="1" x14ac:dyDescent="0.25">
      <c r="AA1811" s="56"/>
      <c r="AC1811" s="57"/>
      <c r="AD1811" s="57"/>
    </row>
    <row r="1812" spans="27:30" ht="20.100000000000001" customHeight="1" x14ac:dyDescent="0.25">
      <c r="AA1812" s="56"/>
      <c r="AC1812" s="57"/>
      <c r="AD1812" s="57"/>
    </row>
    <row r="1813" spans="27:30" ht="20.100000000000001" customHeight="1" x14ac:dyDescent="0.25">
      <c r="AA1813" s="56"/>
      <c r="AC1813" s="57"/>
      <c r="AD1813" s="57"/>
    </row>
    <row r="1814" spans="27:30" ht="20.100000000000001" customHeight="1" x14ac:dyDescent="0.25">
      <c r="AA1814" s="56"/>
      <c r="AC1814" s="57"/>
      <c r="AD1814" s="57"/>
    </row>
    <row r="1815" spans="27:30" ht="20.100000000000001" customHeight="1" x14ac:dyDescent="0.25">
      <c r="AA1815" s="56"/>
      <c r="AC1815" s="57"/>
      <c r="AD1815" s="57"/>
    </row>
    <row r="1816" spans="27:30" ht="20.100000000000001" customHeight="1" x14ac:dyDescent="0.25">
      <c r="AA1816" s="56"/>
      <c r="AC1816" s="57"/>
      <c r="AD1816" s="57"/>
    </row>
    <row r="1817" spans="27:30" ht="20.100000000000001" customHeight="1" x14ac:dyDescent="0.25">
      <c r="AA1817" s="56"/>
      <c r="AC1817" s="57"/>
      <c r="AD1817" s="57"/>
    </row>
    <row r="1818" spans="27:30" ht="20.100000000000001" customHeight="1" x14ac:dyDescent="0.25">
      <c r="AA1818" s="56"/>
      <c r="AC1818" s="57"/>
      <c r="AD1818" s="57"/>
    </row>
    <row r="1819" spans="27:30" ht="20.100000000000001" customHeight="1" x14ac:dyDescent="0.25">
      <c r="AA1819" s="56"/>
      <c r="AC1819" s="57"/>
      <c r="AD1819" s="57"/>
    </row>
    <row r="1820" spans="27:30" ht="20.100000000000001" customHeight="1" x14ac:dyDescent="0.25">
      <c r="AA1820" s="56"/>
      <c r="AC1820" s="57"/>
      <c r="AD1820" s="57"/>
    </row>
    <row r="1821" spans="27:30" ht="20.100000000000001" customHeight="1" x14ac:dyDescent="0.25">
      <c r="AA1821" s="56"/>
      <c r="AC1821" s="57"/>
      <c r="AD1821" s="57"/>
    </row>
    <row r="1822" spans="27:30" ht="20.100000000000001" customHeight="1" x14ac:dyDescent="0.25">
      <c r="AA1822" s="56"/>
      <c r="AC1822" s="57"/>
      <c r="AD1822" s="57"/>
    </row>
    <row r="1823" spans="27:30" ht="20.100000000000001" customHeight="1" x14ac:dyDescent="0.25">
      <c r="AA1823" s="56"/>
      <c r="AC1823" s="57"/>
      <c r="AD1823" s="57"/>
    </row>
    <row r="1824" spans="27:30" ht="20.100000000000001" customHeight="1" x14ac:dyDescent="0.25">
      <c r="AA1824" s="56"/>
      <c r="AC1824" s="57"/>
      <c r="AD1824" s="57"/>
    </row>
    <row r="1825" spans="27:30" ht="20.100000000000001" customHeight="1" x14ac:dyDescent="0.25">
      <c r="AA1825" s="56"/>
      <c r="AC1825" s="57"/>
      <c r="AD1825" s="57"/>
    </row>
    <row r="1826" spans="27:30" ht="20.100000000000001" customHeight="1" x14ac:dyDescent="0.25">
      <c r="AA1826" s="56"/>
      <c r="AC1826" s="57"/>
      <c r="AD1826" s="57"/>
    </row>
    <row r="1827" spans="27:30" ht="20.100000000000001" customHeight="1" x14ac:dyDescent="0.25">
      <c r="AA1827" s="56"/>
      <c r="AC1827" s="57"/>
      <c r="AD1827" s="57"/>
    </row>
    <row r="1828" spans="27:30" ht="20.100000000000001" customHeight="1" x14ac:dyDescent="0.25">
      <c r="AA1828" s="56"/>
      <c r="AC1828" s="57"/>
      <c r="AD1828" s="57"/>
    </row>
    <row r="1829" spans="27:30" ht="20.100000000000001" customHeight="1" x14ac:dyDescent="0.25">
      <c r="AA1829" s="56"/>
      <c r="AC1829" s="57"/>
      <c r="AD1829" s="57"/>
    </row>
    <row r="1830" spans="27:30" ht="20.100000000000001" customHeight="1" x14ac:dyDescent="0.25">
      <c r="AA1830" s="56"/>
      <c r="AC1830" s="57"/>
      <c r="AD1830" s="57"/>
    </row>
    <row r="1831" spans="27:30" ht="20.100000000000001" customHeight="1" x14ac:dyDescent="0.25">
      <c r="AA1831" s="56"/>
      <c r="AC1831" s="57"/>
      <c r="AD1831" s="57"/>
    </row>
    <row r="1832" spans="27:30" ht="20.100000000000001" customHeight="1" x14ac:dyDescent="0.25">
      <c r="AA1832" s="56"/>
      <c r="AC1832" s="57"/>
      <c r="AD1832" s="57"/>
    </row>
    <row r="1833" spans="27:30" ht="20.100000000000001" customHeight="1" x14ac:dyDescent="0.25">
      <c r="AA1833" s="56"/>
      <c r="AC1833" s="57"/>
      <c r="AD1833" s="57"/>
    </row>
    <row r="1834" spans="27:30" ht="20.100000000000001" customHeight="1" x14ac:dyDescent="0.25">
      <c r="AA1834" s="56"/>
      <c r="AC1834" s="57"/>
      <c r="AD1834" s="57"/>
    </row>
    <row r="1835" spans="27:30" ht="20.100000000000001" customHeight="1" x14ac:dyDescent="0.25">
      <c r="AA1835" s="56"/>
      <c r="AC1835" s="57"/>
      <c r="AD1835" s="57"/>
    </row>
    <row r="1836" spans="27:30" ht="20.100000000000001" customHeight="1" x14ac:dyDescent="0.25">
      <c r="AA1836" s="56"/>
      <c r="AC1836" s="57"/>
      <c r="AD1836" s="57"/>
    </row>
    <row r="1837" spans="27:30" ht="20.100000000000001" customHeight="1" x14ac:dyDescent="0.25">
      <c r="AA1837" s="56"/>
      <c r="AC1837" s="57"/>
      <c r="AD1837" s="57"/>
    </row>
    <row r="1838" spans="27:30" ht="20.100000000000001" customHeight="1" x14ac:dyDescent="0.25">
      <c r="AA1838" s="56"/>
      <c r="AC1838" s="57"/>
      <c r="AD1838" s="57"/>
    </row>
    <row r="1839" spans="27:30" ht="20.100000000000001" customHeight="1" x14ac:dyDescent="0.25">
      <c r="AA1839" s="56"/>
      <c r="AC1839" s="57"/>
      <c r="AD1839" s="57"/>
    </row>
    <row r="1840" spans="27:30" ht="20.100000000000001" customHeight="1" x14ac:dyDescent="0.25">
      <c r="AA1840" s="56"/>
      <c r="AC1840" s="57"/>
      <c r="AD1840" s="57"/>
    </row>
    <row r="1841" spans="27:30" ht="20.100000000000001" customHeight="1" x14ac:dyDescent="0.25">
      <c r="AA1841" s="56"/>
      <c r="AC1841" s="57"/>
      <c r="AD1841" s="57"/>
    </row>
    <row r="1842" spans="27:30" ht="20.100000000000001" customHeight="1" x14ac:dyDescent="0.25">
      <c r="AA1842" s="56"/>
      <c r="AC1842" s="57"/>
      <c r="AD1842" s="57"/>
    </row>
    <row r="1843" spans="27:30" ht="20.100000000000001" customHeight="1" x14ac:dyDescent="0.25">
      <c r="AA1843" s="56"/>
      <c r="AC1843" s="57"/>
      <c r="AD1843" s="57"/>
    </row>
    <row r="1844" spans="27:30" ht="20.100000000000001" customHeight="1" x14ac:dyDescent="0.25">
      <c r="AA1844" s="56"/>
      <c r="AC1844" s="57"/>
      <c r="AD1844" s="57"/>
    </row>
    <row r="1845" spans="27:30" ht="20.100000000000001" customHeight="1" x14ac:dyDescent="0.25">
      <c r="AA1845" s="56"/>
      <c r="AC1845" s="57"/>
      <c r="AD1845" s="57"/>
    </row>
    <row r="1846" spans="27:30" ht="20.100000000000001" customHeight="1" x14ac:dyDescent="0.25">
      <c r="AA1846" s="56"/>
      <c r="AC1846" s="57"/>
      <c r="AD1846" s="57"/>
    </row>
    <row r="1847" spans="27:30" ht="20.100000000000001" customHeight="1" x14ac:dyDescent="0.25">
      <c r="AA1847" s="56"/>
      <c r="AC1847" s="57"/>
      <c r="AD1847" s="57"/>
    </row>
    <row r="1848" spans="27:30" ht="20.100000000000001" customHeight="1" x14ac:dyDescent="0.25">
      <c r="AA1848" s="56"/>
      <c r="AC1848" s="57"/>
      <c r="AD1848" s="57"/>
    </row>
    <row r="1849" spans="27:30" ht="20.100000000000001" customHeight="1" x14ac:dyDescent="0.25">
      <c r="AA1849" s="56"/>
      <c r="AC1849" s="57"/>
      <c r="AD1849" s="57"/>
    </row>
    <row r="1850" spans="27:30" ht="20.100000000000001" customHeight="1" x14ac:dyDescent="0.25">
      <c r="AA1850" s="56"/>
      <c r="AC1850" s="57"/>
      <c r="AD1850" s="57"/>
    </row>
    <row r="1851" spans="27:30" ht="20.100000000000001" customHeight="1" x14ac:dyDescent="0.25">
      <c r="AA1851" s="56"/>
      <c r="AC1851" s="57"/>
      <c r="AD1851" s="57"/>
    </row>
    <row r="1852" spans="27:30" ht="20.100000000000001" customHeight="1" x14ac:dyDescent="0.25">
      <c r="AA1852" s="56"/>
      <c r="AC1852" s="57"/>
      <c r="AD1852" s="57"/>
    </row>
    <row r="1853" spans="27:30" ht="20.100000000000001" customHeight="1" x14ac:dyDescent="0.25">
      <c r="AA1853" s="56"/>
      <c r="AC1853" s="57"/>
      <c r="AD1853" s="57"/>
    </row>
    <row r="1854" spans="27:30" ht="20.100000000000001" customHeight="1" x14ac:dyDescent="0.25">
      <c r="AA1854" s="56"/>
      <c r="AC1854" s="57"/>
      <c r="AD1854" s="57"/>
    </row>
    <row r="1855" spans="27:30" ht="20.100000000000001" customHeight="1" x14ac:dyDescent="0.25">
      <c r="AA1855" s="56"/>
      <c r="AC1855" s="57"/>
      <c r="AD1855" s="57"/>
    </row>
    <row r="1856" spans="27:30" ht="20.100000000000001" customHeight="1" x14ac:dyDescent="0.25">
      <c r="AA1856" s="56"/>
      <c r="AC1856" s="57"/>
      <c r="AD1856" s="57"/>
    </row>
    <row r="1857" spans="27:30" ht="20.100000000000001" customHeight="1" x14ac:dyDescent="0.25">
      <c r="AA1857" s="56"/>
      <c r="AC1857" s="57"/>
      <c r="AD1857" s="57"/>
    </row>
    <row r="1858" spans="27:30" ht="20.100000000000001" customHeight="1" x14ac:dyDescent="0.25">
      <c r="AA1858" s="56"/>
      <c r="AC1858" s="57"/>
      <c r="AD1858" s="57"/>
    </row>
    <row r="1859" spans="27:30" ht="20.100000000000001" customHeight="1" x14ac:dyDescent="0.25">
      <c r="AA1859" s="56"/>
      <c r="AC1859" s="57"/>
      <c r="AD1859" s="57"/>
    </row>
    <row r="1860" spans="27:30" ht="20.100000000000001" customHeight="1" x14ac:dyDescent="0.25">
      <c r="AA1860" s="56"/>
      <c r="AC1860" s="57"/>
      <c r="AD1860" s="57"/>
    </row>
    <row r="1861" spans="27:30" ht="20.100000000000001" customHeight="1" x14ac:dyDescent="0.25">
      <c r="AA1861" s="56"/>
      <c r="AC1861" s="57"/>
      <c r="AD1861" s="57"/>
    </row>
    <row r="1862" spans="27:30" ht="20.100000000000001" customHeight="1" x14ac:dyDescent="0.25">
      <c r="AA1862" s="56"/>
      <c r="AC1862" s="57"/>
      <c r="AD1862" s="57"/>
    </row>
    <row r="1863" spans="27:30" ht="20.100000000000001" customHeight="1" x14ac:dyDescent="0.25">
      <c r="AA1863" s="56"/>
      <c r="AC1863" s="57"/>
      <c r="AD1863" s="57"/>
    </row>
    <row r="1864" spans="27:30" ht="20.100000000000001" customHeight="1" x14ac:dyDescent="0.25">
      <c r="AA1864" s="56"/>
      <c r="AC1864" s="57"/>
      <c r="AD1864" s="57"/>
    </row>
    <row r="1865" spans="27:30" ht="20.100000000000001" customHeight="1" x14ac:dyDescent="0.25">
      <c r="AA1865" s="56"/>
      <c r="AC1865" s="57"/>
      <c r="AD1865" s="57"/>
    </row>
    <row r="1866" spans="27:30" ht="20.100000000000001" customHeight="1" x14ac:dyDescent="0.25">
      <c r="AA1866" s="56"/>
      <c r="AC1866" s="57"/>
      <c r="AD1866" s="57"/>
    </row>
    <row r="1867" spans="27:30" ht="20.100000000000001" customHeight="1" x14ac:dyDescent="0.25">
      <c r="AA1867" s="56"/>
      <c r="AC1867" s="57"/>
      <c r="AD1867" s="57"/>
    </row>
    <row r="1868" spans="27:30" ht="20.100000000000001" customHeight="1" x14ac:dyDescent="0.25">
      <c r="AA1868" s="56"/>
      <c r="AC1868" s="57"/>
      <c r="AD1868" s="57"/>
    </row>
    <row r="1869" spans="27:30" ht="20.100000000000001" customHeight="1" x14ac:dyDescent="0.25">
      <c r="AA1869" s="56"/>
      <c r="AC1869" s="57"/>
      <c r="AD1869" s="57"/>
    </row>
    <row r="1870" spans="27:30" ht="20.100000000000001" customHeight="1" x14ac:dyDescent="0.25">
      <c r="AA1870" s="56"/>
      <c r="AC1870" s="57"/>
      <c r="AD1870" s="57"/>
    </row>
    <row r="1871" spans="27:30" ht="20.100000000000001" customHeight="1" x14ac:dyDescent="0.25">
      <c r="AA1871" s="56"/>
      <c r="AC1871" s="57"/>
      <c r="AD1871" s="57"/>
    </row>
    <row r="1872" spans="27:30" ht="20.100000000000001" customHeight="1" x14ac:dyDescent="0.25">
      <c r="AA1872" s="56"/>
      <c r="AC1872" s="57"/>
      <c r="AD1872" s="57"/>
    </row>
    <row r="1873" spans="27:30" ht="20.100000000000001" customHeight="1" x14ac:dyDescent="0.25">
      <c r="AA1873" s="56"/>
      <c r="AC1873" s="57"/>
      <c r="AD1873" s="57"/>
    </row>
    <row r="1874" spans="27:30" ht="20.100000000000001" customHeight="1" x14ac:dyDescent="0.25">
      <c r="AA1874" s="56"/>
      <c r="AC1874" s="57"/>
      <c r="AD1874" s="57"/>
    </row>
    <row r="1875" spans="27:30" ht="20.100000000000001" customHeight="1" x14ac:dyDescent="0.25">
      <c r="AA1875" s="56"/>
      <c r="AC1875" s="57"/>
      <c r="AD1875" s="57"/>
    </row>
    <row r="1876" spans="27:30" ht="20.100000000000001" customHeight="1" x14ac:dyDescent="0.25">
      <c r="AA1876" s="56"/>
      <c r="AC1876" s="57"/>
      <c r="AD1876" s="57"/>
    </row>
    <row r="1877" spans="27:30" ht="20.100000000000001" customHeight="1" x14ac:dyDescent="0.25">
      <c r="AA1877" s="56"/>
      <c r="AC1877" s="57"/>
      <c r="AD1877" s="57"/>
    </row>
    <row r="1878" spans="27:30" ht="20.100000000000001" customHeight="1" x14ac:dyDescent="0.25">
      <c r="AA1878" s="56"/>
      <c r="AC1878" s="57"/>
      <c r="AD1878" s="57"/>
    </row>
    <row r="1879" spans="27:30" ht="20.100000000000001" customHeight="1" x14ac:dyDescent="0.25">
      <c r="AA1879" s="56"/>
      <c r="AC1879" s="57"/>
      <c r="AD1879" s="57"/>
    </row>
    <row r="1880" spans="27:30" ht="20.100000000000001" customHeight="1" x14ac:dyDescent="0.25">
      <c r="AA1880" s="56"/>
      <c r="AC1880" s="57"/>
      <c r="AD1880" s="57"/>
    </row>
    <row r="1881" spans="27:30" ht="20.100000000000001" customHeight="1" x14ac:dyDescent="0.25">
      <c r="AA1881" s="56"/>
      <c r="AC1881" s="57"/>
      <c r="AD1881" s="57"/>
    </row>
    <row r="1882" spans="27:30" ht="20.100000000000001" customHeight="1" x14ac:dyDescent="0.25">
      <c r="AA1882" s="56"/>
      <c r="AC1882" s="57"/>
      <c r="AD1882" s="57"/>
    </row>
    <row r="1883" spans="27:30" ht="20.100000000000001" customHeight="1" x14ac:dyDescent="0.25">
      <c r="AA1883" s="56"/>
      <c r="AC1883" s="57"/>
      <c r="AD1883" s="57"/>
    </row>
    <row r="1884" spans="27:30" ht="20.100000000000001" customHeight="1" x14ac:dyDescent="0.25">
      <c r="AA1884" s="56"/>
      <c r="AC1884" s="57"/>
      <c r="AD1884" s="57"/>
    </row>
    <row r="1885" spans="27:30" ht="20.100000000000001" customHeight="1" x14ac:dyDescent="0.25">
      <c r="AA1885" s="56"/>
      <c r="AC1885" s="57"/>
      <c r="AD1885" s="57"/>
    </row>
    <row r="1886" spans="27:30" ht="20.100000000000001" customHeight="1" x14ac:dyDescent="0.25">
      <c r="AA1886" s="56"/>
      <c r="AC1886" s="57"/>
      <c r="AD1886" s="57"/>
    </row>
    <row r="1887" spans="27:30" ht="20.100000000000001" customHeight="1" x14ac:dyDescent="0.25">
      <c r="AA1887" s="56"/>
      <c r="AC1887" s="57"/>
      <c r="AD1887" s="57"/>
    </row>
    <row r="1888" spans="27:30" ht="20.100000000000001" customHeight="1" x14ac:dyDescent="0.25">
      <c r="AA1888" s="56"/>
      <c r="AC1888" s="57"/>
      <c r="AD1888" s="57"/>
    </row>
    <row r="1889" spans="27:30" ht="20.100000000000001" customHeight="1" x14ac:dyDescent="0.25">
      <c r="AA1889" s="56"/>
      <c r="AC1889" s="57"/>
      <c r="AD1889" s="57"/>
    </row>
    <row r="1890" spans="27:30" ht="20.100000000000001" customHeight="1" x14ac:dyDescent="0.25">
      <c r="AA1890" s="56"/>
      <c r="AC1890" s="57"/>
      <c r="AD1890" s="57"/>
    </row>
    <row r="1891" spans="27:30" ht="20.100000000000001" customHeight="1" x14ac:dyDescent="0.25">
      <c r="AA1891" s="56"/>
      <c r="AC1891" s="57"/>
      <c r="AD1891" s="57"/>
    </row>
    <row r="1892" spans="27:30" ht="20.100000000000001" customHeight="1" x14ac:dyDescent="0.25">
      <c r="AA1892" s="56"/>
      <c r="AC1892" s="57"/>
      <c r="AD1892" s="57"/>
    </row>
    <row r="1893" spans="27:30" ht="20.100000000000001" customHeight="1" x14ac:dyDescent="0.25">
      <c r="AA1893" s="56"/>
      <c r="AC1893" s="57"/>
      <c r="AD1893" s="57"/>
    </row>
    <row r="1894" spans="27:30" ht="20.100000000000001" customHeight="1" x14ac:dyDescent="0.25">
      <c r="AA1894" s="56"/>
      <c r="AC1894" s="57"/>
      <c r="AD1894" s="57"/>
    </row>
    <row r="1895" spans="27:30" ht="20.100000000000001" customHeight="1" x14ac:dyDescent="0.25">
      <c r="AA1895" s="56"/>
      <c r="AC1895" s="57"/>
      <c r="AD1895" s="57"/>
    </row>
    <row r="1896" spans="27:30" ht="20.100000000000001" customHeight="1" x14ac:dyDescent="0.25">
      <c r="AA1896" s="56"/>
      <c r="AC1896" s="57"/>
      <c r="AD1896" s="57"/>
    </row>
    <row r="1897" spans="27:30" ht="20.100000000000001" customHeight="1" x14ac:dyDescent="0.25">
      <c r="AA1897" s="56"/>
      <c r="AC1897" s="57"/>
      <c r="AD1897" s="57"/>
    </row>
    <row r="1898" spans="27:30" ht="20.100000000000001" customHeight="1" x14ac:dyDescent="0.25">
      <c r="AA1898" s="56"/>
      <c r="AC1898" s="57"/>
      <c r="AD1898" s="57"/>
    </row>
    <row r="1899" spans="27:30" ht="20.100000000000001" customHeight="1" x14ac:dyDescent="0.25">
      <c r="AA1899" s="56"/>
      <c r="AC1899" s="57"/>
      <c r="AD1899" s="57"/>
    </row>
    <row r="1900" spans="27:30" ht="20.100000000000001" customHeight="1" x14ac:dyDescent="0.25">
      <c r="AA1900" s="56"/>
      <c r="AC1900" s="57"/>
      <c r="AD1900" s="57"/>
    </row>
    <row r="1901" spans="27:30" ht="20.100000000000001" customHeight="1" x14ac:dyDescent="0.25">
      <c r="AA1901" s="56"/>
      <c r="AC1901" s="57"/>
      <c r="AD1901" s="57"/>
    </row>
    <row r="1902" spans="27:30" ht="20.100000000000001" customHeight="1" x14ac:dyDescent="0.25">
      <c r="AA1902" s="56"/>
      <c r="AC1902" s="57"/>
      <c r="AD1902" s="57"/>
    </row>
    <row r="1903" spans="27:30" ht="20.100000000000001" customHeight="1" x14ac:dyDescent="0.25">
      <c r="AA1903" s="56"/>
      <c r="AC1903" s="57"/>
      <c r="AD1903" s="57"/>
    </row>
    <row r="1904" spans="27:30" ht="20.100000000000001" customHeight="1" x14ac:dyDescent="0.25">
      <c r="AA1904" s="56"/>
      <c r="AC1904" s="57"/>
      <c r="AD1904" s="57"/>
    </row>
    <row r="1905" spans="27:30" ht="20.100000000000001" customHeight="1" x14ac:dyDescent="0.25">
      <c r="AA1905" s="56"/>
      <c r="AC1905" s="57"/>
      <c r="AD1905" s="57"/>
    </row>
    <row r="1906" spans="27:30" ht="20.100000000000001" customHeight="1" x14ac:dyDescent="0.25">
      <c r="AA1906" s="56"/>
      <c r="AC1906" s="57"/>
      <c r="AD1906" s="57"/>
    </row>
    <row r="1907" spans="27:30" ht="20.100000000000001" customHeight="1" x14ac:dyDescent="0.25">
      <c r="AA1907" s="56"/>
      <c r="AC1907" s="57"/>
      <c r="AD1907" s="57"/>
    </row>
    <row r="1908" spans="27:30" ht="20.100000000000001" customHeight="1" x14ac:dyDescent="0.25">
      <c r="AA1908" s="56"/>
      <c r="AC1908" s="57"/>
      <c r="AD1908" s="57"/>
    </row>
    <row r="1909" spans="27:30" ht="20.100000000000001" customHeight="1" x14ac:dyDescent="0.25">
      <c r="AA1909" s="56"/>
      <c r="AC1909" s="57"/>
      <c r="AD1909" s="57"/>
    </row>
    <row r="1910" spans="27:30" ht="20.100000000000001" customHeight="1" x14ac:dyDescent="0.25">
      <c r="AA1910" s="56"/>
      <c r="AC1910" s="57"/>
      <c r="AD1910" s="57"/>
    </row>
    <row r="1911" spans="27:30" ht="20.100000000000001" customHeight="1" x14ac:dyDescent="0.25">
      <c r="AA1911" s="56"/>
      <c r="AC1911" s="57"/>
      <c r="AD1911" s="57"/>
    </row>
    <row r="1912" spans="27:30" ht="20.100000000000001" customHeight="1" x14ac:dyDescent="0.25">
      <c r="AA1912" s="56"/>
      <c r="AC1912" s="57"/>
      <c r="AD1912" s="57"/>
    </row>
    <row r="1913" spans="27:30" ht="20.100000000000001" customHeight="1" x14ac:dyDescent="0.25">
      <c r="AA1913" s="56"/>
      <c r="AC1913" s="57"/>
      <c r="AD1913" s="57"/>
    </row>
    <row r="1914" spans="27:30" ht="20.100000000000001" customHeight="1" x14ac:dyDescent="0.25">
      <c r="AA1914" s="56"/>
      <c r="AC1914" s="57"/>
      <c r="AD1914" s="57"/>
    </row>
    <row r="1915" spans="27:30" ht="20.100000000000001" customHeight="1" x14ac:dyDescent="0.25">
      <c r="AA1915" s="56"/>
      <c r="AC1915" s="57"/>
      <c r="AD1915" s="57"/>
    </row>
    <row r="1916" spans="27:30" ht="20.100000000000001" customHeight="1" x14ac:dyDescent="0.25">
      <c r="AA1916" s="56"/>
      <c r="AC1916" s="57"/>
      <c r="AD1916" s="57"/>
    </row>
    <row r="1917" spans="27:30" ht="20.100000000000001" customHeight="1" x14ac:dyDescent="0.25">
      <c r="AA1917" s="56"/>
      <c r="AC1917" s="57"/>
      <c r="AD1917" s="57"/>
    </row>
    <row r="1918" spans="27:30" ht="20.100000000000001" customHeight="1" x14ac:dyDescent="0.25">
      <c r="AA1918" s="56"/>
      <c r="AC1918" s="57"/>
      <c r="AD1918" s="57"/>
    </row>
    <row r="1919" spans="27:30" ht="20.100000000000001" customHeight="1" x14ac:dyDescent="0.25">
      <c r="AA1919" s="56"/>
      <c r="AC1919" s="57"/>
      <c r="AD1919" s="57"/>
    </row>
    <row r="1920" spans="27:30" ht="20.100000000000001" customHeight="1" x14ac:dyDescent="0.25">
      <c r="AA1920" s="56"/>
      <c r="AC1920" s="57"/>
      <c r="AD1920" s="57"/>
    </row>
    <row r="1921" spans="27:30" ht="20.100000000000001" customHeight="1" x14ac:dyDescent="0.25">
      <c r="AA1921" s="56"/>
      <c r="AC1921" s="57"/>
      <c r="AD1921" s="57"/>
    </row>
    <row r="1922" spans="27:30" ht="20.100000000000001" customHeight="1" x14ac:dyDescent="0.25">
      <c r="AA1922" s="56"/>
      <c r="AC1922" s="57"/>
      <c r="AD1922" s="57"/>
    </row>
    <row r="1923" spans="27:30" ht="20.100000000000001" customHeight="1" x14ac:dyDescent="0.25">
      <c r="AA1923" s="56"/>
      <c r="AC1923" s="57"/>
      <c r="AD1923" s="57"/>
    </row>
    <row r="1924" spans="27:30" ht="20.100000000000001" customHeight="1" x14ac:dyDescent="0.25">
      <c r="AA1924" s="56"/>
      <c r="AC1924" s="57"/>
      <c r="AD1924" s="57"/>
    </row>
    <row r="1925" spans="27:30" ht="20.100000000000001" customHeight="1" x14ac:dyDescent="0.25">
      <c r="AA1925" s="56"/>
      <c r="AC1925" s="57"/>
      <c r="AD1925" s="57"/>
    </row>
    <row r="1926" spans="27:30" ht="20.100000000000001" customHeight="1" x14ac:dyDescent="0.25">
      <c r="AA1926" s="56"/>
      <c r="AC1926" s="57"/>
      <c r="AD1926" s="57"/>
    </row>
    <row r="1927" spans="27:30" ht="20.100000000000001" customHeight="1" x14ac:dyDescent="0.25">
      <c r="AA1927" s="56"/>
      <c r="AC1927" s="57"/>
      <c r="AD1927" s="57"/>
    </row>
    <row r="1928" spans="27:30" ht="20.100000000000001" customHeight="1" x14ac:dyDescent="0.25">
      <c r="AA1928" s="56"/>
      <c r="AC1928" s="57"/>
      <c r="AD1928" s="57"/>
    </row>
    <row r="1929" spans="27:30" ht="20.100000000000001" customHeight="1" x14ac:dyDescent="0.25">
      <c r="AA1929" s="56"/>
      <c r="AC1929" s="57"/>
      <c r="AD1929" s="57"/>
    </row>
    <row r="1930" spans="27:30" ht="20.100000000000001" customHeight="1" x14ac:dyDescent="0.25">
      <c r="AA1930" s="56"/>
      <c r="AC1930" s="57"/>
      <c r="AD1930" s="57"/>
    </row>
    <row r="1931" spans="27:30" ht="20.100000000000001" customHeight="1" x14ac:dyDescent="0.25">
      <c r="AA1931" s="56"/>
      <c r="AC1931" s="57"/>
      <c r="AD1931" s="57"/>
    </row>
    <row r="1932" spans="27:30" ht="20.100000000000001" customHeight="1" x14ac:dyDescent="0.25">
      <c r="AA1932" s="56"/>
      <c r="AC1932" s="57"/>
      <c r="AD1932" s="57"/>
    </row>
    <row r="1933" spans="27:30" ht="20.100000000000001" customHeight="1" x14ac:dyDescent="0.25">
      <c r="AA1933" s="56"/>
      <c r="AC1933" s="57"/>
      <c r="AD1933" s="57"/>
    </row>
    <row r="1934" spans="27:30" ht="20.100000000000001" customHeight="1" x14ac:dyDescent="0.25">
      <c r="AA1934" s="56"/>
      <c r="AC1934" s="57"/>
      <c r="AD1934" s="57"/>
    </row>
    <row r="1935" spans="27:30" ht="20.100000000000001" customHeight="1" x14ac:dyDescent="0.25">
      <c r="AA1935" s="56"/>
      <c r="AC1935" s="57"/>
      <c r="AD1935" s="57"/>
    </row>
    <row r="1936" spans="27:30" ht="20.100000000000001" customHeight="1" x14ac:dyDescent="0.25">
      <c r="AA1936" s="56"/>
      <c r="AC1936" s="57"/>
      <c r="AD1936" s="57"/>
    </row>
    <row r="1937" spans="27:30" ht="20.100000000000001" customHeight="1" x14ac:dyDescent="0.25">
      <c r="AA1937" s="56"/>
      <c r="AC1937" s="57"/>
      <c r="AD1937" s="57"/>
    </row>
    <row r="1938" spans="27:30" ht="20.100000000000001" customHeight="1" x14ac:dyDescent="0.25">
      <c r="AA1938" s="56"/>
      <c r="AC1938" s="57"/>
      <c r="AD1938" s="57"/>
    </row>
    <row r="1939" spans="27:30" ht="20.100000000000001" customHeight="1" x14ac:dyDescent="0.25">
      <c r="AA1939" s="56"/>
      <c r="AC1939" s="57"/>
      <c r="AD1939" s="57"/>
    </row>
    <row r="1940" spans="27:30" ht="20.100000000000001" customHeight="1" x14ac:dyDescent="0.25">
      <c r="AA1940" s="56"/>
      <c r="AC1940" s="57"/>
      <c r="AD1940" s="57"/>
    </row>
    <row r="1941" spans="27:30" ht="20.100000000000001" customHeight="1" x14ac:dyDescent="0.25">
      <c r="AA1941" s="56"/>
      <c r="AC1941" s="57"/>
      <c r="AD1941" s="57"/>
    </row>
    <row r="1942" spans="27:30" ht="20.100000000000001" customHeight="1" x14ac:dyDescent="0.25">
      <c r="AA1942" s="56"/>
      <c r="AC1942" s="57"/>
      <c r="AD1942" s="57"/>
    </row>
    <row r="1943" spans="27:30" ht="20.100000000000001" customHeight="1" x14ac:dyDescent="0.25">
      <c r="AA1943" s="56"/>
      <c r="AC1943" s="57"/>
      <c r="AD1943" s="57"/>
    </row>
    <row r="1944" spans="27:30" ht="20.100000000000001" customHeight="1" x14ac:dyDescent="0.25">
      <c r="AA1944" s="56"/>
      <c r="AC1944" s="57"/>
      <c r="AD1944" s="57"/>
    </row>
    <row r="1945" spans="27:30" ht="20.100000000000001" customHeight="1" x14ac:dyDescent="0.25">
      <c r="AA1945" s="56"/>
      <c r="AC1945" s="57"/>
      <c r="AD1945" s="57"/>
    </row>
    <row r="1946" spans="27:30" ht="20.100000000000001" customHeight="1" x14ac:dyDescent="0.25">
      <c r="AA1946" s="56"/>
      <c r="AC1946" s="57"/>
      <c r="AD1946" s="57"/>
    </row>
    <row r="1947" spans="27:30" ht="20.100000000000001" customHeight="1" x14ac:dyDescent="0.25">
      <c r="AA1947" s="56"/>
      <c r="AC1947" s="57"/>
      <c r="AD1947" s="57"/>
    </row>
    <row r="1948" spans="27:30" ht="20.100000000000001" customHeight="1" x14ac:dyDescent="0.25">
      <c r="AA1948" s="56"/>
      <c r="AC1948" s="57"/>
      <c r="AD1948" s="57"/>
    </row>
    <row r="1949" spans="27:30" ht="20.100000000000001" customHeight="1" x14ac:dyDescent="0.25">
      <c r="AA1949" s="56"/>
      <c r="AC1949" s="57"/>
      <c r="AD1949" s="57"/>
    </row>
    <row r="1950" spans="27:30" ht="20.100000000000001" customHeight="1" x14ac:dyDescent="0.25">
      <c r="AA1950" s="56"/>
      <c r="AC1950" s="57"/>
      <c r="AD1950" s="57"/>
    </row>
    <row r="1951" spans="27:30" ht="20.100000000000001" customHeight="1" x14ac:dyDescent="0.25">
      <c r="AA1951" s="56"/>
      <c r="AC1951" s="57"/>
      <c r="AD1951" s="57"/>
    </row>
    <row r="1952" spans="27:30" ht="20.100000000000001" customHeight="1" x14ac:dyDescent="0.25">
      <c r="AA1952" s="56"/>
      <c r="AC1952" s="57"/>
      <c r="AD1952" s="57"/>
    </row>
    <row r="1953" spans="27:30" ht="20.100000000000001" customHeight="1" x14ac:dyDescent="0.25">
      <c r="AA1953" s="56"/>
      <c r="AC1953" s="57"/>
      <c r="AD1953" s="57"/>
    </row>
    <row r="1954" spans="27:30" ht="20.100000000000001" customHeight="1" x14ac:dyDescent="0.25">
      <c r="AA1954" s="56"/>
      <c r="AC1954" s="57"/>
      <c r="AD1954" s="57"/>
    </row>
    <row r="1955" spans="27:30" ht="20.100000000000001" customHeight="1" x14ac:dyDescent="0.25">
      <c r="AA1955" s="56"/>
      <c r="AC1955" s="57"/>
      <c r="AD1955" s="57"/>
    </row>
    <row r="1956" spans="27:30" ht="20.100000000000001" customHeight="1" x14ac:dyDescent="0.25">
      <c r="AA1956" s="56"/>
      <c r="AC1956" s="57"/>
      <c r="AD1956" s="57"/>
    </row>
    <row r="1957" spans="27:30" ht="20.100000000000001" customHeight="1" x14ac:dyDescent="0.25">
      <c r="AA1957" s="56"/>
      <c r="AC1957" s="57"/>
      <c r="AD1957" s="57"/>
    </row>
    <row r="1958" spans="27:30" ht="20.100000000000001" customHeight="1" x14ac:dyDescent="0.25">
      <c r="AA1958" s="56"/>
      <c r="AC1958" s="57"/>
      <c r="AD1958" s="57"/>
    </row>
    <row r="1959" spans="27:30" ht="20.100000000000001" customHeight="1" x14ac:dyDescent="0.25">
      <c r="AA1959" s="56"/>
      <c r="AC1959" s="57"/>
      <c r="AD1959" s="57"/>
    </row>
    <row r="1960" spans="27:30" ht="20.100000000000001" customHeight="1" x14ac:dyDescent="0.25">
      <c r="AA1960" s="56"/>
      <c r="AC1960" s="57"/>
      <c r="AD1960" s="57"/>
    </row>
    <row r="1961" spans="27:30" ht="20.100000000000001" customHeight="1" x14ac:dyDescent="0.25">
      <c r="AA1961" s="56"/>
      <c r="AC1961" s="57"/>
      <c r="AD1961" s="57"/>
    </row>
    <row r="1962" spans="27:30" ht="20.100000000000001" customHeight="1" x14ac:dyDescent="0.25">
      <c r="AA1962" s="56"/>
      <c r="AC1962" s="57"/>
      <c r="AD1962" s="57"/>
    </row>
    <row r="1963" spans="27:30" ht="20.100000000000001" customHeight="1" x14ac:dyDescent="0.25">
      <c r="AA1963" s="56"/>
      <c r="AC1963" s="57"/>
      <c r="AD1963" s="57"/>
    </row>
    <row r="1964" spans="27:30" ht="20.100000000000001" customHeight="1" x14ac:dyDescent="0.25">
      <c r="AA1964" s="56"/>
      <c r="AC1964" s="57"/>
      <c r="AD1964" s="57"/>
    </row>
    <row r="1965" spans="27:30" ht="20.100000000000001" customHeight="1" x14ac:dyDescent="0.25">
      <c r="AA1965" s="56"/>
      <c r="AC1965" s="57"/>
      <c r="AD1965" s="57"/>
    </row>
    <row r="1966" spans="27:30" ht="20.100000000000001" customHeight="1" x14ac:dyDescent="0.25">
      <c r="AA1966" s="56"/>
      <c r="AC1966" s="57"/>
      <c r="AD1966" s="57"/>
    </row>
    <row r="1967" spans="27:30" ht="20.100000000000001" customHeight="1" x14ac:dyDescent="0.25">
      <c r="AA1967" s="56"/>
      <c r="AC1967" s="57"/>
      <c r="AD1967" s="57"/>
    </row>
    <row r="1968" spans="27:30" ht="20.100000000000001" customHeight="1" x14ac:dyDescent="0.25">
      <c r="AA1968" s="56"/>
      <c r="AC1968" s="57"/>
      <c r="AD1968" s="57"/>
    </row>
    <row r="1969" spans="27:30" ht="20.100000000000001" customHeight="1" x14ac:dyDescent="0.25">
      <c r="AA1969" s="56"/>
      <c r="AC1969" s="57"/>
      <c r="AD1969" s="57"/>
    </row>
    <row r="1970" spans="27:30" ht="20.100000000000001" customHeight="1" x14ac:dyDescent="0.25">
      <c r="AA1970" s="56"/>
      <c r="AC1970" s="57"/>
      <c r="AD1970" s="57"/>
    </row>
    <row r="1971" spans="27:30" ht="20.100000000000001" customHeight="1" x14ac:dyDescent="0.25">
      <c r="AA1971" s="56"/>
      <c r="AC1971" s="57"/>
      <c r="AD1971" s="57"/>
    </row>
    <row r="1972" spans="27:30" ht="20.100000000000001" customHeight="1" x14ac:dyDescent="0.25">
      <c r="AA1972" s="56"/>
      <c r="AC1972" s="57"/>
      <c r="AD1972" s="57"/>
    </row>
    <row r="1973" spans="27:30" ht="20.100000000000001" customHeight="1" x14ac:dyDescent="0.25">
      <c r="AA1973" s="56"/>
      <c r="AC1973" s="57"/>
      <c r="AD1973" s="57"/>
    </row>
    <row r="1974" spans="27:30" ht="20.100000000000001" customHeight="1" x14ac:dyDescent="0.25">
      <c r="AA1974" s="56"/>
      <c r="AC1974" s="57"/>
      <c r="AD1974" s="57"/>
    </row>
    <row r="1975" spans="27:30" ht="20.100000000000001" customHeight="1" x14ac:dyDescent="0.25">
      <c r="AA1975" s="56"/>
      <c r="AC1975" s="57"/>
      <c r="AD1975" s="57"/>
    </row>
    <row r="1976" spans="27:30" ht="20.100000000000001" customHeight="1" x14ac:dyDescent="0.25">
      <c r="AA1976" s="56"/>
      <c r="AC1976" s="57"/>
      <c r="AD1976" s="57"/>
    </row>
    <row r="1977" spans="27:30" ht="20.100000000000001" customHeight="1" x14ac:dyDescent="0.25">
      <c r="AA1977" s="56"/>
      <c r="AC1977" s="57"/>
      <c r="AD1977" s="57"/>
    </row>
    <row r="1978" spans="27:30" ht="20.100000000000001" customHeight="1" x14ac:dyDescent="0.25">
      <c r="AA1978" s="56"/>
      <c r="AC1978" s="57"/>
      <c r="AD1978" s="57"/>
    </row>
    <row r="1979" spans="27:30" ht="20.100000000000001" customHeight="1" x14ac:dyDescent="0.25">
      <c r="AA1979" s="56"/>
      <c r="AC1979" s="57"/>
      <c r="AD1979" s="57"/>
    </row>
    <row r="1980" spans="27:30" ht="20.100000000000001" customHeight="1" x14ac:dyDescent="0.25">
      <c r="AA1980" s="56"/>
      <c r="AC1980" s="57"/>
      <c r="AD1980" s="57"/>
    </row>
    <row r="1981" spans="27:30" ht="20.100000000000001" customHeight="1" x14ac:dyDescent="0.25">
      <c r="AA1981" s="56"/>
      <c r="AC1981" s="57"/>
      <c r="AD1981" s="57"/>
    </row>
    <row r="1982" spans="27:30" ht="20.100000000000001" customHeight="1" x14ac:dyDescent="0.25">
      <c r="AA1982" s="56"/>
      <c r="AC1982" s="57"/>
      <c r="AD1982" s="57"/>
    </row>
    <row r="1983" spans="27:30" ht="20.100000000000001" customHeight="1" x14ac:dyDescent="0.25">
      <c r="AA1983" s="56"/>
      <c r="AC1983" s="57"/>
      <c r="AD1983" s="57"/>
    </row>
    <row r="1984" spans="27:30" ht="20.100000000000001" customHeight="1" x14ac:dyDescent="0.25">
      <c r="AA1984" s="56"/>
      <c r="AC1984" s="57"/>
      <c r="AD1984" s="57"/>
    </row>
    <row r="1985" spans="27:30" ht="20.100000000000001" customHeight="1" x14ac:dyDescent="0.25">
      <c r="AA1985" s="56"/>
      <c r="AC1985" s="57"/>
      <c r="AD1985" s="57"/>
    </row>
    <row r="1986" spans="27:30" ht="20.100000000000001" customHeight="1" x14ac:dyDescent="0.25">
      <c r="AA1986" s="56"/>
      <c r="AC1986" s="57"/>
      <c r="AD1986" s="57"/>
    </row>
    <row r="1987" spans="27:30" ht="20.100000000000001" customHeight="1" x14ac:dyDescent="0.25">
      <c r="AA1987" s="56"/>
      <c r="AC1987" s="57"/>
      <c r="AD1987" s="57"/>
    </row>
    <row r="1988" spans="27:30" ht="20.100000000000001" customHeight="1" x14ac:dyDescent="0.25">
      <c r="AA1988" s="56"/>
      <c r="AC1988" s="57"/>
      <c r="AD1988" s="57"/>
    </row>
    <row r="1989" spans="27:30" ht="20.100000000000001" customHeight="1" x14ac:dyDescent="0.25">
      <c r="AA1989" s="56"/>
      <c r="AC1989" s="57"/>
      <c r="AD1989" s="57"/>
    </row>
    <row r="1990" spans="27:30" ht="20.100000000000001" customHeight="1" x14ac:dyDescent="0.25">
      <c r="AA1990" s="56"/>
      <c r="AC1990" s="57"/>
      <c r="AD1990" s="57"/>
    </row>
    <row r="1991" spans="27:30" ht="20.100000000000001" customHeight="1" x14ac:dyDescent="0.25">
      <c r="AA1991" s="56"/>
      <c r="AC1991" s="57"/>
      <c r="AD1991" s="57"/>
    </row>
    <row r="1992" spans="27:30" ht="20.100000000000001" customHeight="1" x14ac:dyDescent="0.25">
      <c r="AA1992" s="56"/>
      <c r="AC1992" s="57"/>
      <c r="AD1992" s="57"/>
    </row>
    <row r="1993" spans="27:30" ht="20.100000000000001" customHeight="1" x14ac:dyDescent="0.25">
      <c r="AA1993" s="56"/>
      <c r="AC1993" s="57"/>
      <c r="AD1993" s="57"/>
    </row>
    <row r="1994" spans="27:30" ht="20.100000000000001" customHeight="1" x14ac:dyDescent="0.25">
      <c r="AA1994" s="56"/>
      <c r="AC1994" s="57"/>
      <c r="AD1994" s="57"/>
    </row>
    <row r="1995" spans="27:30" ht="20.100000000000001" customHeight="1" x14ac:dyDescent="0.25">
      <c r="AA1995" s="56"/>
      <c r="AC1995" s="57"/>
      <c r="AD1995" s="57"/>
    </row>
    <row r="1996" spans="27:30" ht="20.100000000000001" customHeight="1" x14ac:dyDescent="0.25">
      <c r="AA1996" s="56"/>
      <c r="AC1996" s="57"/>
      <c r="AD1996" s="57"/>
    </row>
    <row r="1997" spans="27:30" ht="20.100000000000001" customHeight="1" x14ac:dyDescent="0.25">
      <c r="AA1997" s="56"/>
      <c r="AC1997" s="57"/>
      <c r="AD1997" s="57"/>
    </row>
    <row r="1998" spans="27:30" ht="20.100000000000001" customHeight="1" x14ac:dyDescent="0.25">
      <c r="AA1998" s="56"/>
      <c r="AC1998" s="57"/>
      <c r="AD1998" s="57"/>
    </row>
    <row r="1999" spans="27:30" ht="20.100000000000001" customHeight="1" x14ac:dyDescent="0.25">
      <c r="AA1999" s="56"/>
      <c r="AC1999" s="57"/>
      <c r="AD1999" s="57"/>
    </row>
    <row r="2000" spans="27:30" ht="20.100000000000001" customHeight="1" x14ac:dyDescent="0.25">
      <c r="AA2000" s="56"/>
      <c r="AC2000" s="57"/>
      <c r="AD2000" s="57"/>
    </row>
    <row r="2001" spans="27:30" ht="20.100000000000001" customHeight="1" x14ac:dyDescent="0.25">
      <c r="AA2001" s="56"/>
      <c r="AC2001" s="57"/>
      <c r="AD2001" s="57"/>
    </row>
    <row r="2002" spans="27:30" ht="20.100000000000001" customHeight="1" x14ac:dyDescent="0.25">
      <c r="AA2002" s="56"/>
      <c r="AC2002" s="57"/>
      <c r="AD2002" s="57"/>
    </row>
    <row r="2003" spans="27:30" ht="20.100000000000001" customHeight="1" x14ac:dyDescent="0.25">
      <c r="AA2003" s="56"/>
      <c r="AC2003" s="57"/>
      <c r="AD2003" s="57"/>
    </row>
    <row r="2004" spans="27:30" ht="20.100000000000001" customHeight="1" x14ac:dyDescent="0.25">
      <c r="AA2004" s="56"/>
      <c r="AC2004" s="57"/>
      <c r="AD2004" s="57"/>
    </row>
    <row r="2005" spans="27:30" ht="20.100000000000001" customHeight="1" x14ac:dyDescent="0.25">
      <c r="AA2005" s="56"/>
      <c r="AC2005" s="57"/>
      <c r="AD2005" s="57"/>
    </row>
    <row r="2006" spans="27:30" ht="20.100000000000001" customHeight="1" x14ac:dyDescent="0.25">
      <c r="AA2006" s="56"/>
      <c r="AC2006" s="57"/>
      <c r="AD2006" s="57"/>
    </row>
    <row r="2007" spans="27:30" ht="20.100000000000001" customHeight="1" x14ac:dyDescent="0.25">
      <c r="AA2007" s="56"/>
      <c r="AC2007" s="57"/>
      <c r="AD2007" s="57"/>
    </row>
    <row r="2008" spans="27:30" ht="20.100000000000001" customHeight="1" x14ac:dyDescent="0.25">
      <c r="AA2008" s="56"/>
      <c r="AC2008" s="57"/>
      <c r="AD2008" s="57"/>
    </row>
    <row r="2009" spans="27:30" ht="20.100000000000001" customHeight="1" x14ac:dyDescent="0.25">
      <c r="AA2009" s="56"/>
      <c r="AC2009" s="57"/>
      <c r="AD2009" s="57"/>
    </row>
    <row r="2010" spans="27:30" ht="20.100000000000001" customHeight="1" x14ac:dyDescent="0.25">
      <c r="AA2010" s="56"/>
      <c r="AC2010" s="57"/>
      <c r="AD2010" s="57"/>
    </row>
    <row r="2011" spans="27:30" ht="20.100000000000001" customHeight="1" x14ac:dyDescent="0.25">
      <c r="AA2011" s="56"/>
      <c r="AC2011" s="57"/>
      <c r="AD2011" s="57"/>
    </row>
    <row r="2012" spans="27:30" ht="20.100000000000001" customHeight="1" x14ac:dyDescent="0.25">
      <c r="AA2012" s="56"/>
      <c r="AC2012" s="57"/>
      <c r="AD2012" s="57"/>
    </row>
    <row r="2013" spans="27:30" ht="20.100000000000001" customHeight="1" x14ac:dyDescent="0.25">
      <c r="AA2013" s="56"/>
      <c r="AC2013" s="57"/>
      <c r="AD2013" s="57"/>
    </row>
    <row r="2014" spans="27:30" ht="20.100000000000001" customHeight="1" x14ac:dyDescent="0.25">
      <c r="AA2014" s="56"/>
      <c r="AC2014" s="57"/>
      <c r="AD2014" s="57"/>
    </row>
    <row r="2015" spans="27:30" ht="20.100000000000001" customHeight="1" x14ac:dyDescent="0.25">
      <c r="AA2015" s="56"/>
      <c r="AC2015" s="57"/>
      <c r="AD2015" s="57"/>
    </row>
    <row r="2016" spans="27:30" ht="20.100000000000001" customHeight="1" x14ac:dyDescent="0.25">
      <c r="AA2016" s="56"/>
      <c r="AC2016" s="57"/>
      <c r="AD2016" s="57"/>
    </row>
    <row r="2017" spans="27:30" ht="20.100000000000001" customHeight="1" x14ac:dyDescent="0.25">
      <c r="AA2017" s="56"/>
      <c r="AC2017" s="57"/>
      <c r="AD2017" s="57"/>
    </row>
    <row r="2018" spans="27:30" ht="20.100000000000001" customHeight="1" x14ac:dyDescent="0.25">
      <c r="AA2018" s="56"/>
      <c r="AC2018" s="57"/>
      <c r="AD2018" s="57"/>
    </row>
    <row r="2019" spans="27:30" ht="20.100000000000001" customHeight="1" x14ac:dyDescent="0.25">
      <c r="AA2019" s="56"/>
      <c r="AC2019" s="57"/>
      <c r="AD2019" s="57"/>
    </row>
    <row r="2020" spans="27:30" ht="20.100000000000001" customHeight="1" x14ac:dyDescent="0.25">
      <c r="AA2020" s="56"/>
      <c r="AC2020" s="57"/>
      <c r="AD2020" s="57"/>
    </row>
    <row r="2021" spans="27:30" ht="20.100000000000001" customHeight="1" x14ac:dyDescent="0.25">
      <c r="AA2021" s="56"/>
      <c r="AC2021" s="57"/>
      <c r="AD2021" s="57"/>
    </row>
    <row r="2022" spans="27:30" ht="20.100000000000001" customHeight="1" x14ac:dyDescent="0.25">
      <c r="AA2022" s="56"/>
      <c r="AC2022" s="57"/>
      <c r="AD2022" s="57"/>
    </row>
    <row r="2023" spans="27:30" ht="20.100000000000001" customHeight="1" x14ac:dyDescent="0.25">
      <c r="AA2023" s="56"/>
      <c r="AC2023" s="57"/>
      <c r="AD2023" s="57"/>
    </row>
    <row r="2024" spans="27:30" ht="20.100000000000001" customHeight="1" x14ac:dyDescent="0.25">
      <c r="AA2024" s="56"/>
      <c r="AC2024" s="57"/>
      <c r="AD2024" s="57"/>
    </row>
    <row r="2025" spans="27:30" ht="20.100000000000001" customHeight="1" x14ac:dyDescent="0.25">
      <c r="AA2025" s="56"/>
      <c r="AC2025" s="57"/>
      <c r="AD2025" s="57"/>
    </row>
    <row r="2026" spans="27:30" ht="20.100000000000001" customHeight="1" x14ac:dyDescent="0.25">
      <c r="AA2026" s="56"/>
      <c r="AC2026" s="57"/>
      <c r="AD2026" s="57"/>
    </row>
    <row r="2027" spans="27:30" ht="20.100000000000001" customHeight="1" x14ac:dyDescent="0.25">
      <c r="AA2027" s="56"/>
      <c r="AC2027" s="57"/>
      <c r="AD2027" s="57"/>
    </row>
    <row r="2028" spans="27:30" ht="20.100000000000001" customHeight="1" x14ac:dyDescent="0.25">
      <c r="AA2028" s="56"/>
      <c r="AC2028" s="57"/>
      <c r="AD2028" s="57"/>
    </row>
    <row r="2029" spans="27:30" ht="20.100000000000001" customHeight="1" x14ac:dyDescent="0.25">
      <c r="AA2029" s="56"/>
      <c r="AC2029" s="57"/>
      <c r="AD2029" s="57"/>
    </row>
    <row r="2030" spans="27:30" ht="20.100000000000001" customHeight="1" x14ac:dyDescent="0.25">
      <c r="AA2030" s="56"/>
      <c r="AC2030" s="57"/>
      <c r="AD2030" s="57"/>
    </row>
    <row r="2031" spans="27:30" ht="20.100000000000001" customHeight="1" x14ac:dyDescent="0.25">
      <c r="AA2031" s="56"/>
      <c r="AC2031" s="57"/>
      <c r="AD2031" s="57"/>
    </row>
    <row r="2032" spans="27:30" ht="20.100000000000001" customHeight="1" x14ac:dyDescent="0.25">
      <c r="AA2032" s="56"/>
      <c r="AC2032" s="57"/>
      <c r="AD2032" s="57"/>
    </row>
    <row r="2033" spans="27:30" ht="20.100000000000001" customHeight="1" x14ac:dyDescent="0.25">
      <c r="AA2033" s="56"/>
      <c r="AC2033" s="57"/>
      <c r="AD2033" s="57"/>
    </row>
    <row r="2034" spans="27:30" ht="20.100000000000001" customHeight="1" x14ac:dyDescent="0.25">
      <c r="AA2034" s="56"/>
      <c r="AC2034" s="57"/>
      <c r="AD2034" s="57"/>
    </row>
    <row r="2035" spans="27:30" ht="20.100000000000001" customHeight="1" x14ac:dyDescent="0.25">
      <c r="AA2035" s="56"/>
      <c r="AC2035" s="57"/>
      <c r="AD2035" s="57"/>
    </row>
    <row r="2036" spans="27:30" ht="20.100000000000001" customHeight="1" x14ac:dyDescent="0.25">
      <c r="AA2036" s="56"/>
      <c r="AC2036" s="57"/>
      <c r="AD2036" s="57"/>
    </row>
    <row r="2037" spans="27:30" ht="20.100000000000001" customHeight="1" x14ac:dyDescent="0.25">
      <c r="AA2037" s="56"/>
      <c r="AC2037" s="57"/>
      <c r="AD2037" s="57"/>
    </row>
    <row r="2038" spans="27:30" ht="20.100000000000001" customHeight="1" x14ac:dyDescent="0.25">
      <c r="AA2038" s="56"/>
      <c r="AC2038" s="57"/>
      <c r="AD2038" s="57"/>
    </row>
    <row r="2039" spans="27:30" ht="20.100000000000001" customHeight="1" x14ac:dyDescent="0.25">
      <c r="AA2039" s="56"/>
      <c r="AC2039" s="57"/>
      <c r="AD2039" s="57"/>
    </row>
    <row r="2040" spans="27:30" ht="20.100000000000001" customHeight="1" x14ac:dyDescent="0.25">
      <c r="AA2040" s="56"/>
      <c r="AC2040" s="57"/>
      <c r="AD2040" s="57"/>
    </row>
    <row r="2041" spans="27:30" ht="20.100000000000001" customHeight="1" x14ac:dyDescent="0.25">
      <c r="AA2041" s="56"/>
      <c r="AC2041" s="57"/>
      <c r="AD2041" s="57"/>
    </row>
    <row r="2042" spans="27:30" ht="20.100000000000001" customHeight="1" x14ac:dyDescent="0.25">
      <c r="AA2042" s="56"/>
      <c r="AC2042" s="57"/>
      <c r="AD2042" s="57"/>
    </row>
    <row r="2043" spans="27:30" ht="20.100000000000001" customHeight="1" x14ac:dyDescent="0.25">
      <c r="AA2043" s="56"/>
      <c r="AC2043" s="57"/>
      <c r="AD2043" s="57"/>
    </row>
    <row r="2044" spans="27:30" ht="20.100000000000001" customHeight="1" x14ac:dyDescent="0.25">
      <c r="AA2044" s="56"/>
      <c r="AC2044" s="57"/>
      <c r="AD2044" s="57"/>
    </row>
    <row r="2045" spans="27:30" ht="20.100000000000001" customHeight="1" x14ac:dyDescent="0.25">
      <c r="AA2045" s="56"/>
      <c r="AC2045" s="57"/>
      <c r="AD2045" s="57"/>
    </row>
    <row r="2046" spans="27:30" ht="20.100000000000001" customHeight="1" x14ac:dyDescent="0.25">
      <c r="AA2046" s="56"/>
      <c r="AC2046" s="57"/>
      <c r="AD2046" s="57"/>
    </row>
    <row r="2047" spans="27:30" ht="20.100000000000001" customHeight="1" x14ac:dyDescent="0.25">
      <c r="AA2047" s="56"/>
      <c r="AC2047" s="57"/>
      <c r="AD2047" s="57"/>
    </row>
    <row r="2048" spans="27:30" ht="20.100000000000001" customHeight="1" x14ac:dyDescent="0.25">
      <c r="AA2048" s="56"/>
      <c r="AC2048" s="57"/>
      <c r="AD2048" s="57"/>
    </row>
    <row r="2049" spans="27:30" ht="20.100000000000001" customHeight="1" x14ac:dyDescent="0.25">
      <c r="AA2049" s="56"/>
      <c r="AC2049" s="57"/>
      <c r="AD2049" s="57"/>
    </row>
    <row r="2050" spans="27:30" ht="20.100000000000001" customHeight="1" x14ac:dyDescent="0.25">
      <c r="AA2050" s="56"/>
      <c r="AC2050" s="57"/>
      <c r="AD2050" s="57"/>
    </row>
    <row r="2051" spans="27:30" ht="20.100000000000001" customHeight="1" x14ac:dyDescent="0.25">
      <c r="AA2051" s="56"/>
      <c r="AC2051" s="57"/>
      <c r="AD2051" s="57"/>
    </row>
    <row r="2052" spans="27:30" ht="20.100000000000001" customHeight="1" x14ac:dyDescent="0.25">
      <c r="AA2052" s="56"/>
      <c r="AC2052" s="57"/>
      <c r="AD2052" s="57"/>
    </row>
    <row r="2053" spans="27:30" ht="20.100000000000001" customHeight="1" x14ac:dyDescent="0.25">
      <c r="AA2053" s="56"/>
      <c r="AC2053" s="57"/>
      <c r="AD2053" s="57"/>
    </row>
    <row r="2054" spans="27:30" ht="20.100000000000001" customHeight="1" x14ac:dyDescent="0.25">
      <c r="AA2054" s="56"/>
      <c r="AC2054" s="57"/>
      <c r="AD2054" s="57"/>
    </row>
    <row r="2055" spans="27:30" ht="20.100000000000001" customHeight="1" x14ac:dyDescent="0.25">
      <c r="AA2055" s="56"/>
      <c r="AC2055" s="57"/>
      <c r="AD2055" s="57"/>
    </row>
    <row r="2056" spans="27:30" ht="20.100000000000001" customHeight="1" x14ac:dyDescent="0.25">
      <c r="AA2056" s="56"/>
      <c r="AC2056" s="57"/>
      <c r="AD2056" s="57"/>
    </row>
    <row r="2057" spans="27:30" ht="20.100000000000001" customHeight="1" x14ac:dyDescent="0.25">
      <c r="AA2057" s="56"/>
      <c r="AC2057" s="57"/>
      <c r="AD2057" s="57"/>
    </row>
    <row r="2058" spans="27:30" ht="20.100000000000001" customHeight="1" x14ac:dyDescent="0.25">
      <c r="AA2058" s="56"/>
      <c r="AC2058" s="57"/>
      <c r="AD2058" s="57"/>
    </row>
    <row r="2059" spans="27:30" ht="20.100000000000001" customHeight="1" x14ac:dyDescent="0.25">
      <c r="AA2059" s="56"/>
      <c r="AC2059" s="57"/>
      <c r="AD2059" s="57"/>
    </row>
    <row r="2060" spans="27:30" ht="20.100000000000001" customHeight="1" x14ac:dyDescent="0.25">
      <c r="AA2060" s="56"/>
      <c r="AC2060" s="57"/>
      <c r="AD2060" s="57"/>
    </row>
    <row r="2061" spans="27:30" ht="20.100000000000001" customHeight="1" x14ac:dyDescent="0.25">
      <c r="AA2061" s="56"/>
      <c r="AC2061" s="57"/>
      <c r="AD2061" s="57"/>
    </row>
    <row r="2062" spans="27:30" ht="20.100000000000001" customHeight="1" x14ac:dyDescent="0.25">
      <c r="AA2062" s="56"/>
      <c r="AC2062" s="57"/>
      <c r="AD2062" s="57"/>
    </row>
    <row r="2063" spans="27:30" ht="20.100000000000001" customHeight="1" x14ac:dyDescent="0.25">
      <c r="AA2063" s="56"/>
      <c r="AC2063" s="57"/>
      <c r="AD2063" s="57"/>
    </row>
    <row r="2064" spans="27:30" ht="20.100000000000001" customHeight="1" x14ac:dyDescent="0.25">
      <c r="AA2064" s="56"/>
      <c r="AC2064" s="57"/>
      <c r="AD2064" s="57"/>
    </row>
    <row r="2065" spans="27:30" ht="20.100000000000001" customHeight="1" x14ac:dyDescent="0.25">
      <c r="AA2065" s="56"/>
      <c r="AC2065" s="57"/>
      <c r="AD2065" s="57"/>
    </row>
    <row r="2066" spans="27:30" ht="20.100000000000001" customHeight="1" x14ac:dyDescent="0.25">
      <c r="AA2066" s="56"/>
      <c r="AC2066" s="57"/>
      <c r="AD2066" s="57"/>
    </row>
    <row r="2067" spans="27:30" ht="20.100000000000001" customHeight="1" x14ac:dyDescent="0.25">
      <c r="AA2067" s="56"/>
      <c r="AC2067" s="57"/>
      <c r="AD2067" s="57"/>
    </row>
    <row r="2068" spans="27:30" ht="20.100000000000001" customHeight="1" x14ac:dyDescent="0.25">
      <c r="AA2068" s="56"/>
      <c r="AC2068" s="57"/>
      <c r="AD2068" s="57"/>
    </row>
    <row r="2069" spans="27:30" ht="20.100000000000001" customHeight="1" x14ac:dyDescent="0.25">
      <c r="AA2069" s="56"/>
      <c r="AC2069" s="57"/>
      <c r="AD2069" s="57"/>
    </row>
    <row r="2070" spans="27:30" ht="20.100000000000001" customHeight="1" x14ac:dyDescent="0.25">
      <c r="AA2070" s="56"/>
      <c r="AC2070" s="57"/>
      <c r="AD2070" s="57"/>
    </row>
    <row r="2071" spans="27:30" ht="20.100000000000001" customHeight="1" x14ac:dyDescent="0.25">
      <c r="AA2071" s="56"/>
      <c r="AC2071" s="57"/>
      <c r="AD2071" s="57"/>
    </row>
    <row r="2072" spans="27:30" ht="20.100000000000001" customHeight="1" x14ac:dyDescent="0.25">
      <c r="AA2072" s="56"/>
      <c r="AC2072" s="57"/>
      <c r="AD2072" s="57"/>
    </row>
    <row r="2073" spans="27:30" ht="20.100000000000001" customHeight="1" x14ac:dyDescent="0.25">
      <c r="AA2073" s="56"/>
      <c r="AC2073" s="57"/>
      <c r="AD2073" s="57"/>
    </row>
    <row r="2074" spans="27:30" ht="20.100000000000001" customHeight="1" x14ac:dyDescent="0.25">
      <c r="AA2074" s="56"/>
      <c r="AC2074" s="57"/>
      <c r="AD2074" s="57"/>
    </row>
    <row r="2075" spans="27:30" ht="20.100000000000001" customHeight="1" x14ac:dyDescent="0.25">
      <c r="AA2075" s="56"/>
      <c r="AC2075" s="57"/>
      <c r="AD2075" s="57"/>
    </row>
    <row r="2076" spans="27:30" ht="20.100000000000001" customHeight="1" x14ac:dyDescent="0.25">
      <c r="AA2076" s="56"/>
      <c r="AC2076" s="57"/>
      <c r="AD2076" s="57"/>
    </row>
    <row r="2077" spans="27:30" ht="20.100000000000001" customHeight="1" x14ac:dyDescent="0.25">
      <c r="AA2077" s="56"/>
      <c r="AC2077" s="57"/>
      <c r="AD2077" s="57"/>
    </row>
    <row r="2078" spans="27:30" ht="20.100000000000001" customHeight="1" x14ac:dyDescent="0.25">
      <c r="AA2078" s="56"/>
      <c r="AC2078" s="57"/>
      <c r="AD2078" s="57"/>
    </row>
    <row r="2079" spans="27:30" ht="20.100000000000001" customHeight="1" x14ac:dyDescent="0.25">
      <c r="AA2079" s="56"/>
      <c r="AC2079" s="57"/>
      <c r="AD2079" s="57"/>
    </row>
    <row r="2080" spans="27:30" ht="20.100000000000001" customHeight="1" x14ac:dyDescent="0.25">
      <c r="AA2080" s="56"/>
      <c r="AC2080" s="57"/>
      <c r="AD2080" s="57"/>
    </row>
    <row r="2081" spans="27:30" ht="20.100000000000001" customHeight="1" x14ac:dyDescent="0.25">
      <c r="AA2081" s="56"/>
      <c r="AC2081" s="57"/>
      <c r="AD2081" s="57"/>
    </row>
    <row r="2082" spans="27:30" ht="20.100000000000001" customHeight="1" x14ac:dyDescent="0.25">
      <c r="AA2082" s="56"/>
      <c r="AC2082" s="57"/>
      <c r="AD2082" s="57"/>
    </row>
    <row r="2083" spans="27:30" ht="20.100000000000001" customHeight="1" x14ac:dyDescent="0.25">
      <c r="AA2083" s="56"/>
      <c r="AC2083" s="57"/>
      <c r="AD2083" s="57"/>
    </row>
    <row r="2084" spans="27:30" ht="20.100000000000001" customHeight="1" x14ac:dyDescent="0.25">
      <c r="AA2084" s="56"/>
      <c r="AC2084" s="57"/>
      <c r="AD2084" s="57"/>
    </row>
    <row r="2085" spans="27:30" ht="20.100000000000001" customHeight="1" x14ac:dyDescent="0.25">
      <c r="AA2085" s="56"/>
      <c r="AC2085" s="57"/>
      <c r="AD2085" s="57"/>
    </row>
    <row r="2086" spans="27:30" ht="20.100000000000001" customHeight="1" x14ac:dyDescent="0.25">
      <c r="AA2086" s="56"/>
      <c r="AC2086" s="57"/>
      <c r="AD2086" s="57"/>
    </row>
    <row r="2087" spans="27:30" ht="20.100000000000001" customHeight="1" x14ac:dyDescent="0.25">
      <c r="AA2087" s="56"/>
      <c r="AC2087" s="57"/>
      <c r="AD2087" s="57"/>
    </row>
    <row r="2088" spans="27:30" ht="20.100000000000001" customHeight="1" x14ac:dyDescent="0.25">
      <c r="AA2088" s="56"/>
      <c r="AC2088" s="57"/>
      <c r="AD2088" s="57"/>
    </row>
    <row r="2089" spans="27:30" ht="20.100000000000001" customHeight="1" x14ac:dyDescent="0.25">
      <c r="AA2089" s="56"/>
      <c r="AC2089" s="57"/>
      <c r="AD2089" s="57"/>
    </row>
    <row r="2090" spans="27:30" ht="20.100000000000001" customHeight="1" x14ac:dyDescent="0.25">
      <c r="AA2090" s="56"/>
      <c r="AC2090" s="57"/>
      <c r="AD2090" s="57"/>
    </row>
    <row r="2091" spans="27:30" ht="20.100000000000001" customHeight="1" x14ac:dyDescent="0.25">
      <c r="AA2091" s="56"/>
      <c r="AC2091" s="57"/>
      <c r="AD2091" s="57"/>
    </row>
    <row r="2092" spans="27:30" ht="20.100000000000001" customHeight="1" x14ac:dyDescent="0.25">
      <c r="AA2092" s="56"/>
      <c r="AC2092" s="57"/>
      <c r="AD2092" s="57"/>
    </row>
    <row r="2093" spans="27:30" ht="20.100000000000001" customHeight="1" x14ac:dyDescent="0.25">
      <c r="AA2093" s="56"/>
      <c r="AC2093" s="57"/>
      <c r="AD2093" s="57"/>
    </row>
    <row r="2094" spans="27:30" ht="20.100000000000001" customHeight="1" x14ac:dyDescent="0.25">
      <c r="AA2094" s="56"/>
      <c r="AC2094" s="57"/>
      <c r="AD2094" s="57"/>
    </row>
    <row r="2095" spans="27:30" ht="20.100000000000001" customHeight="1" x14ac:dyDescent="0.25">
      <c r="AA2095" s="56"/>
      <c r="AC2095" s="57"/>
      <c r="AD2095" s="57"/>
    </row>
    <row r="2096" spans="27:30" ht="20.100000000000001" customHeight="1" x14ac:dyDescent="0.25">
      <c r="AA2096" s="56"/>
      <c r="AC2096" s="57"/>
      <c r="AD2096" s="57"/>
    </row>
    <row r="2097" spans="27:30" ht="20.100000000000001" customHeight="1" x14ac:dyDescent="0.25">
      <c r="AA2097" s="56"/>
      <c r="AC2097" s="57"/>
      <c r="AD2097" s="57"/>
    </row>
    <row r="2098" spans="27:30" ht="20.100000000000001" customHeight="1" x14ac:dyDescent="0.25">
      <c r="AA2098" s="56"/>
      <c r="AC2098" s="57"/>
      <c r="AD2098" s="57"/>
    </row>
    <row r="2099" spans="27:30" ht="20.100000000000001" customHeight="1" x14ac:dyDescent="0.25">
      <c r="AA2099" s="56"/>
      <c r="AC2099" s="57"/>
      <c r="AD2099" s="57"/>
    </row>
    <row r="2100" spans="27:30" ht="20.100000000000001" customHeight="1" x14ac:dyDescent="0.25">
      <c r="AA2100" s="56"/>
      <c r="AC2100" s="57"/>
      <c r="AD2100" s="57"/>
    </row>
    <row r="2101" spans="27:30" ht="20.100000000000001" customHeight="1" x14ac:dyDescent="0.25">
      <c r="AA2101" s="56"/>
      <c r="AC2101" s="57"/>
      <c r="AD2101" s="57"/>
    </row>
    <row r="2102" spans="27:30" ht="20.100000000000001" customHeight="1" x14ac:dyDescent="0.25">
      <c r="AA2102" s="56"/>
      <c r="AC2102" s="57"/>
      <c r="AD2102" s="57"/>
    </row>
    <row r="2103" spans="27:30" ht="20.100000000000001" customHeight="1" x14ac:dyDescent="0.25">
      <c r="AA2103" s="56"/>
      <c r="AC2103" s="57"/>
      <c r="AD2103" s="57"/>
    </row>
    <row r="2104" spans="27:30" ht="20.100000000000001" customHeight="1" x14ac:dyDescent="0.25">
      <c r="AA2104" s="56"/>
      <c r="AC2104" s="57"/>
      <c r="AD2104" s="57"/>
    </row>
    <row r="2105" spans="27:30" ht="20.100000000000001" customHeight="1" x14ac:dyDescent="0.25">
      <c r="AA2105" s="56"/>
      <c r="AC2105" s="57"/>
      <c r="AD2105" s="57"/>
    </row>
    <row r="2106" spans="27:30" ht="20.100000000000001" customHeight="1" x14ac:dyDescent="0.25">
      <c r="AA2106" s="56"/>
      <c r="AC2106" s="57"/>
      <c r="AD2106" s="57"/>
    </row>
    <row r="2107" spans="27:30" ht="20.100000000000001" customHeight="1" x14ac:dyDescent="0.25">
      <c r="AA2107" s="56"/>
      <c r="AC2107" s="57"/>
      <c r="AD2107" s="57"/>
    </row>
    <row r="2108" spans="27:30" ht="20.100000000000001" customHeight="1" x14ac:dyDescent="0.25">
      <c r="AA2108" s="56"/>
      <c r="AC2108" s="57"/>
      <c r="AD2108" s="57"/>
    </row>
    <row r="2109" spans="27:30" ht="20.100000000000001" customHeight="1" x14ac:dyDescent="0.25">
      <c r="AA2109" s="56"/>
      <c r="AC2109" s="57"/>
      <c r="AD2109" s="57"/>
    </row>
    <row r="2110" spans="27:30" ht="20.100000000000001" customHeight="1" x14ac:dyDescent="0.25">
      <c r="AA2110" s="56"/>
      <c r="AC2110" s="57"/>
      <c r="AD2110" s="57"/>
    </row>
    <row r="2111" spans="27:30" ht="20.100000000000001" customHeight="1" x14ac:dyDescent="0.25">
      <c r="AA2111" s="56"/>
      <c r="AC2111" s="57"/>
      <c r="AD2111" s="57"/>
    </row>
    <row r="2112" spans="27:30" ht="20.100000000000001" customHeight="1" x14ac:dyDescent="0.25">
      <c r="AA2112" s="56"/>
      <c r="AC2112" s="57"/>
      <c r="AD2112" s="57"/>
    </row>
    <row r="2113" spans="27:30" ht="20.100000000000001" customHeight="1" x14ac:dyDescent="0.25">
      <c r="AA2113" s="56"/>
      <c r="AC2113" s="57"/>
      <c r="AD2113" s="57"/>
    </row>
    <row r="2114" spans="27:30" ht="20.100000000000001" customHeight="1" x14ac:dyDescent="0.25">
      <c r="AA2114" s="56"/>
      <c r="AC2114" s="57"/>
      <c r="AD2114" s="57"/>
    </row>
    <row r="2115" spans="27:30" ht="20.100000000000001" customHeight="1" x14ac:dyDescent="0.25">
      <c r="AA2115" s="56"/>
      <c r="AC2115" s="57"/>
      <c r="AD2115" s="57"/>
    </row>
    <row r="2116" spans="27:30" ht="20.100000000000001" customHeight="1" x14ac:dyDescent="0.25">
      <c r="AA2116" s="56"/>
      <c r="AC2116" s="57"/>
      <c r="AD2116" s="57"/>
    </row>
    <row r="2117" spans="27:30" ht="20.100000000000001" customHeight="1" x14ac:dyDescent="0.25">
      <c r="AA2117" s="56"/>
      <c r="AC2117" s="57"/>
      <c r="AD2117" s="57"/>
    </row>
    <row r="2118" spans="27:30" ht="20.100000000000001" customHeight="1" x14ac:dyDescent="0.25">
      <c r="AA2118" s="56"/>
      <c r="AC2118" s="57"/>
      <c r="AD2118" s="57"/>
    </row>
    <row r="2119" spans="27:30" ht="20.100000000000001" customHeight="1" x14ac:dyDescent="0.25">
      <c r="AA2119" s="56"/>
      <c r="AC2119" s="57"/>
      <c r="AD2119" s="57"/>
    </row>
    <row r="2120" spans="27:30" ht="20.100000000000001" customHeight="1" x14ac:dyDescent="0.25">
      <c r="AA2120" s="56"/>
      <c r="AC2120" s="57"/>
      <c r="AD2120" s="57"/>
    </row>
    <row r="2121" spans="27:30" ht="20.100000000000001" customHeight="1" x14ac:dyDescent="0.25">
      <c r="AA2121" s="56"/>
      <c r="AC2121" s="57"/>
      <c r="AD2121" s="57"/>
    </row>
    <row r="2122" spans="27:30" ht="20.100000000000001" customHeight="1" x14ac:dyDescent="0.25">
      <c r="AA2122" s="56"/>
      <c r="AC2122" s="57"/>
      <c r="AD2122" s="57"/>
    </row>
    <row r="2123" spans="27:30" ht="20.100000000000001" customHeight="1" x14ac:dyDescent="0.25">
      <c r="AA2123" s="56"/>
      <c r="AC2123" s="57"/>
      <c r="AD2123" s="57"/>
    </row>
    <row r="2124" spans="27:30" ht="20.100000000000001" customHeight="1" x14ac:dyDescent="0.25">
      <c r="AA2124" s="56"/>
      <c r="AC2124" s="57"/>
      <c r="AD2124" s="57"/>
    </row>
    <row r="2125" spans="27:30" ht="20.100000000000001" customHeight="1" x14ac:dyDescent="0.25">
      <c r="AA2125" s="56"/>
      <c r="AC2125" s="57"/>
      <c r="AD2125" s="57"/>
    </row>
    <row r="2126" spans="27:30" ht="20.100000000000001" customHeight="1" x14ac:dyDescent="0.25">
      <c r="AA2126" s="56"/>
      <c r="AC2126" s="57"/>
      <c r="AD2126" s="57"/>
    </row>
    <row r="2127" spans="27:30" ht="20.100000000000001" customHeight="1" x14ac:dyDescent="0.25">
      <c r="AA2127" s="56"/>
      <c r="AC2127" s="57"/>
      <c r="AD2127" s="57"/>
    </row>
    <row r="2128" spans="27:30" ht="20.100000000000001" customHeight="1" x14ac:dyDescent="0.25">
      <c r="AA2128" s="56"/>
      <c r="AC2128" s="57"/>
      <c r="AD2128" s="57"/>
    </row>
    <row r="2129" spans="27:30" ht="20.100000000000001" customHeight="1" x14ac:dyDescent="0.25">
      <c r="AA2129" s="56"/>
      <c r="AC2129" s="57"/>
      <c r="AD2129" s="57"/>
    </row>
    <row r="2130" spans="27:30" ht="20.100000000000001" customHeight="1" x14ac:dyDescent="0.25">
      <c r="AA2130" s="56"/>
      <c r="AC2130" s="57"/>
      <c r="AD2130" s="57"/>
    </row>
    <row r="2131" spans="27:30" ht="20.100000000000001" customHeight="1" x14ac:dyDescent="0.25">
      <c r="AA2131" s="56"/>
      <c r="AC2131" s="57"/>
      <c r="AD2131" s="57"/>
    </row>
    <row r="2132" spans="27:30" ht="20.100000000000001" customHeight="1" x14ac:dyDescent="0.25">
      <c r="AA2132" s="56"/>
      <c r="AC2132" s="57"/>
      <c r="AD2132" s="57"/>
    </row>
    <row r="2133" spans="27:30" ht="20.100000000000001" customHeight="1" x14ac:dyDescent="0.25">
      <c r="AA2133" s="56"/>
      <c r="AC2133" s="57"/>
      <c r="AD2133" s="57"/>
    </row>
    <row r="2134" spans="27:30" ht="20.100000000000001" customHeight="1" x14ac:dyDescent="0.25">
      <c r="AA2134" s="56"/>
      <c r="AC2134" s="57"/>
      <c r="AD2134" s="57"/>
    </row>
    <row r="2135" spans="27:30" ht="20.100000000000001" customHeight="1" x14ac:dyDescent="0.25">
      <c r="AA2135" s="56"/>
      <c r="AC2135" s="57"/>
      <c r="AD2135" s="57"/>
    </row>
    <row r="2136" spans="27:30" ht="20.100000000000001" customHeight="1" x14ac:dyDescent="0.25">
      <c r="AA2136" s="56"/>
      <c r="AC2136" s="57"/>
      <c r="AD2136" s="57"/>
    </row>
    <row r="2137" spans="27:30" ht="20.100000000000001" customHeight="1" x14ac:dyDescent="0.25">
      <c r="AA2137" s="56"/>
      <c r="AC2137" s="57"/>
      <c r="AD2137" s="57"/>
    </row>
    <row r="2138" spans="27:30" ht="20.100000000000001" customHeight="1" x14ac:dyDescent="0.25">
      <c r="AA2138" s="56"/>
      <c r="AC2138" s="57"/>
      <c r="AD2138" s="57"/>
    </row>
    <row r="2139" spans="27:30" ht="20.100000000000001" customHeight="1" x14ac:dyDescent="0.25">
      <c r="AA2139" s="56"/>
      <c r="AC2139" s="57"/>
      <c r="AD2139" s="57"/>
    </row>
    <row r="2140" spans="27:30" ht="20.100000000000001" customHeight="1" x14ac:dyDescent="0.25">
      <c r="AA2140" s="56"/>
      <c r="AC2140" s="57"/>
      <c r="AD2140" s="57"/>
    </row>
    <row r="2141" spans="27:30" ht="20.100000000000001" customHeight="1" x14ac:dyDescent="0.25">
      <c r="AA2141" s="56"/>
      <c r="AC2141" s="57"/>
      <c r="AD2141" s="57"/>
    </row>
    <row r="2142" spans="27:30" ht="20.100000000000001" customHeight="1" x14ac:dyDescent="0.25">
      <c r="AA2142" s="56"/>
      <c r="AC2142" s="57"/>
      <c r="AD2142" s="57"/>
    </row>
    <row r="2143" spans="27:30" ht="20.100000000000001" customHeight="1" x14ac:dyDescent="0.25">
      <c r="AA2143" s="56"/>
      <c r="AC2143" s="57"/>
      <c r="AD2143" s="57"/>
    </row>
    <row r="2144" spans="27:30" ht="20.100000000000001" customHeight="1" x14ac:dyDescent="0.25">
      <c r="AA2144" s="56"/>
      <c r="AC2144" s="57"/>
      <c r="AD2144" s="57"/>
    </row>
    <row r="2145" spans="27:30" ht="20.100000000000001" customHeight="1" x14ac:dyDescent="0.25">
      <c r="AA2145" s="56"/>
      <c r="AC2145" s="57"/>
      <c r="AD2145" s="57"/>
    </row>
    <row r="2146" spans="27:30" ht="20.100000000000001" customHeight="1" x14ac:dyDescent="0.25">
      <c r="AA2146" s="56"/>
      <c r="AC2146" s="57"/>
      <c r="AD2146" s="57"/>
    </row>
    <row r="2147" spans="27:30" ht="20.100000000000001" customHeight="1" x14ac:dyDescent="0.25">
      <c r="AA2147" s="56"/>
      <c r="AC2147" s="57"/>
      <c r="AD2147" s="57"/>
    </row>
    <row r="2148" spans="27:30" ht="20.100000000000001" customHeight="1" x14ac:dyDescent="0.25">
      <c r="AA2148" s="56"/>
      <c r="AC2148" s="57"/>
      <c r="AD2148" s="57"/>
    </row>
    <row r="2149" spans="27:30" ht="20.100000000000001" customHeight="1" x14ac:dyDescent="0.25">
      <c r="AA2149" s="56"/>
      <c r="AC2149" s="57"/>
      <c r="AD2149" s="57"/>
    </row>
    <row r="2150" spans="27:30" ht="20.100000000000001" customHeight="1" x14ac:dyDescent="0.25">
      <c r="AA2150" s="56"/>
      <c r="AC2150" s="57"/>
      <c r="AD2150" s="57"/>
    </row>
    <row r="2151" spans="27:30" ht="20.100000000000001" customHeight="1" x14ac:dyDescent="0.25">
      <c r="AA2151" s="56"/>
      <c r="AC2151" s="57"/>
      <c r="AD2151" s="57"/>
    </row>
    <row r="2152" spans="27:30" ht="20.100000000000001" customHeight="1" x14ac:dyDescent="0.25">
      <c r="AA2152" s="56"/>
      <c r="AC2152" s="57"/>
      <c r="AD2152" s="57"/>
    </row>
    <row r="2153" spans="27:30" ht="20.100000000000001" customHeight="1" x14ac:dyDescent="0.25">
      <c r="AA2153" s="56"/>
      <c r="AC2153" s="57"/>
      <c r="AD2153" s="57"/>
    </row>
    <row r="2154" spans="27:30" ht="20.100000000000001" customHeight="1" x14ac:dyDescent="0.25">
      <c r="AA2154" s="56"/>
      <c r="AC2154" s="57"/>
      <c r="AD2154" s="57"/>
    </row>
    <row r="2155" spans="27:30" ht="20.100000000000001" customHeight="1" x14ac:dyDescent="0.25">
      <c r="AA2155" s="56"/>
      <c r="AC2155" s="57"/>
      <c r="AD2155" s="57"/>
    </row>
    <row r="2156" spans="27:30" ht="20.100000000000001" customHeight="1" x14ac:dyDescent="0.25">
      <c r="AA2156" s="56"/>
      <c r="AC2156" s="57"/>
      <c r="AD2156" s="57"/>
    </row>
    <row r="2157" spans="27:30" ht="20.100000000000001" customHeight="1" x14ac:dyDescent="0.25">
      <c r="AA2157" s="56"/>
      <c r="AC2157" s="57"/>
      <c r="AD2157" s="57"/>
    </row>
    <row r="2158" spans="27:30" ht="20.100000000000001" customHeight="1" x14ac:dyDescent="0.25">
      <c r="AA2158" s="56"/>
      <c r="AC2158" s="57"/>
      <c r="AD2158" s="57"/>
    </row>
    <row r="2159" spans="27:30" ht="20.100000000000001" customHeight="1" x14ac:dyDescent="0.25">
      <c r="AA2159" s="56"/>
      <c r="AC2159" s="57"/>
      <c r="AD2159" s="57"/>
    </row>
    <row r="2160" spans="27:30" ht="20.100000000000001" customHeight="1" x14ac:dyDescent="0.25">
      <c r="AA2160" s="56"/>
      <c r="AC2160" s="57"/>
      <c r="AD2160" s="57"/>
    </row>
    <row r="2161" spans="27:30" ht="20.100000000000001" customHeight="1" x14ac:dyDescent="0.25">
      <c r="AA2161" s="56"/>
      <c r="AC2161" s="57"/>
      <c r="AD2161" s="57"/>
    </row>
    <row r="2162" spans="27:30" ht="20.100000000000001" customHeight="1" x14ac:dyDescent="0.25">
      <c r="AA2162" s="56"/>
      <c r="AC2162" s="57"/>
      <c r="AD2162" s="57"/>
    </row>
    <row r="2163" spans="27:30" ht="20.100000000000001" customHeight="1" x14ac:dyDescent="0.25">
      <c r="AA2163" s="56"/>
      <c r="AC2163" s="57"/>
      <c r="AD2163" s="57"/>
    </row>
    <row r="2164" spans="27:30" ht="20.100000000000001" customHeight="1" x14ac:dyDescent="0.25">
      <c r="AA2164" s="56"/>
      <c r="AC2164" s="57"/>
      <c r="AD2164" s="57"/>
    </row>
    <row r="2165" spans="27:30" ht="20.100000000000001" customHeight="1" x14ac:dyDescent="0.25">
      <c r="AA2165" s="56"/>
      <c r="AC2165" s="57"/>
      <c r="AD2165" s="57"/>
    </row>
    <row r="2166" spans="27:30" ht="20.100000000000001" customHeight="1" x14ac:dyDescent="0.25">
      <c r="AA2166" s="56"/>
      <c r="AC2166" s="57"/>
      <c r="AD2166" s="57"/>
    </row>
    <row r="2167" spans="27:30" ht="20.100000000000001" customHeight="1" x14ac:dyDescent="0.25">
      <c r="AA2167" s="56"/>
      <c r="AC2167" s="57"/>
      <c r="AD2167" s="57"/>
    </row>
    <row r="2168" spans="27:30" ht="20.100000000000001" customHeight="1" x14ac:dyDescent="0.25">
      <c r="AA2168" s="56"/>
      <c r="AC2168" s="57"/>
      <c r="AD2168" s="57"/>
    </row>
    <row r="2169" spans="27:30" ht="20.100000000000001" customHeight="1" x14ac:dyDescent="0.25">
      <c r="AA2169" s="56"/>
      <c r="AC2169" s="57"/>
      <c r="AD2169" s="57"/>
    </row>
    <row r="2170" spans="27:30" ht="20.100000000000001" customHeight="1" x14ac:dyDescent="0.25">
      <c r="AA2170" s="56"/>
      <c r="AC2170" s="57"/>
      <c r="AD2170" s="57"/>
    </row>
    <row r="2171" spans="27:30" ht="20.100000000000001" customHeight="1" x14ac:dyDescent="0.25">
      <c r="AA2171" s="56"/>
      <c r="AC2171" s="57"/>
      <c r="AD2171" s="57"/>
    </row>
    <row r="2172" spans="27:30" ht="20.100000000000001" customHeight="1" x14ac:dyDescent="0.25">
      <c r="AA2172" s="56"/>
      <c r="AC2172" s="57"/>
      <c r="AD2172" s="57"/>
    </row>
    <row r="2173" spans="27:30" ht="20.100000000000001" customHeight="1" x14ac:dyDescent="0.25">
      <c r="AA2173" s="56"/>
      <c r="AC2173" s="57"/>
      <c r="AD2173" s="57"/>
    </row>
    <row r="2174" spans="27:30" ht="20.100000000000001" customHeight="1" x14ac:dyDescent="0.25">
      <c r="AA2174" s="56"/>
      <c r="AC2174" s="57"/>
      <c r="AD2174" s="57"/>
    </row>
    <row r="2175" spans="27:30" ht="20.100000000000001" customHeight="1" x14ac:dyDescent="0.25">
      <c r="AA2175" s="56"/>
      <c r="AC2175" s="57"/>
      <c r="AD2175" s="57"/>
    </row>
    <row r="2176" spans="27:30" ht="20.100000000000001" customHeight="1" x14ac:dyDescent="0.25">
      <c r="AA2176" s="56"/>
      <c r="AC2176" s="57"/>
      <c r="AD2176" s="57"/>
    </row>
    <row r="2177" spans="27:30" ht="20.100000000000001" customHeight="1" x14ac:dyDescent="0.25">
      <c r="AA2177" s="56"/>
      <c r="AC2177" s="57"/>
      <c r="AD2177" s="57"/>
    </row>
    <row r="2178" spans="27:30" ht="20.100000000000001" customHeight="1" x14ac:dyDescent="0.25">
      <c r="AA2178" s="56"/>
      <c r="AC2178" s="57"/>
      <c r="AD2178" s="57"/>
    </row>
    <row r="2179" spans="27:30" ht="20.100000000000001" customHeight="1" x14ac:dyDescent="0.25">
      <c r="AA2179" s="56"/>
      <c r="AC2179" s="57"/>
      <c r="AD2179" s="57"/>
    </row>
    <row r="2180" spans="27:30" ht="20.100000000000001" customHeight="1" x14ac:dyDescent="0.25">
      <c r="AA2180" s="56"/>
      <c r="AC2180" s="57"/>
      <c r="AD2180" s="57"/>
    </row>
    <row r="2181" spans="27:30" ht="20.100000000000001" customHeight="1" x14ac:dyDescent="0.25">
      <c r="AA2181" s="56"/>
      <c r="AC2181" s="57"/>
      <c r="AD2181" s="57"/>
    </row>
    <row r="2182" spans="27:30" ht="20.100000000000001" customHeight="1" x14ac:dyDescent="0.25">
      <c r="AA2182" s="56"/>
      <c r="AC2182" s="57"/>
      <c r="AD2182" s="57"/>
    </row>
    <row r="2183" spans="27:30" ht="20.100000000000001" customHeight="1" x14ac:dyDescent="0.25">
      <c r="AA2183" s="56"/>
      <c r="AC2183" s="57"/>
      <c r="AD2183" s="57"/>
    </row>
    <row r="2184" spans="27:30" ht="20.100000000000001" customHeight="1" x14ac:dyDescent="0.25">
      <c r="AA2184" s="56"/>
      <c r="AC2184" s="57"/>
      <c r="AD2184" s="57"/>
    </row>
    <row r="2185" spans="27:30" ht="20.100000000000001" customHeight="1" x14ac:dyDescent="0.25">
      <c r="AA2185" s="56"/>
      <c r="AC2185" s="57"/>
      <c r="AD2185" s="57"/>
    </row>
    <row r="2186" spans="27:30" ht="20.100000000000001" customHeight="1" x14ac:dyDescent="0.25">
      <c r="AA2186" s="56"/>
      <c r="AC2186" s="57"/>
      <c r="AD2186" s="57"/>
    </row>
    <row r="2187" spans="27:30" ht="20.100000000000001" customHeight="1" x14ac:dyDescent="0.25">
      <c r="AA2187" s="56"/>
      <c r="AC2187" s="57"/>
      <c r="AD2187" s="57"/>
    </row>
    <row r="2188" spans="27:30" ht="20.100000000000001" customHeight="1" x14ac:dyDescent="0.25">
      <c r="AA2188" s="56"/>
      <c r="AC2188" s="57"/>
      <c r="AD2188" s="57"/>
    </row>
    <row r="2189" spans="27:30" ht="20.100000000000001" customHeight="1" x14ac:dyDescent="0.25">
      <c r="AA2189" s="56"/>
      <c r="AC2189" s="57"/>
      <c r="AD2189" s="57"/>
    </row>
    <row r="2190" spans="27:30" ht="20.100000000000001" customHeight="1" x14ac:dyDescent="0.25">
      <c r="AA2190" s="56"/>
      <c r="AC2190" s="57"/>
      <c r="AD2190" s="57"/>
    </row>
    <row r="2191" spans="27:30" ht="20.100000000000001" customHeight="1" x14ac:dyDescent="0.25">
      <c r="AA2191" s="56"/>
      <c r="AC2191" s="57"/>
      <c r="AD2191" s="57"/>
    </row>
    <row r="2192" spans="27:30" ht="20.100000000000001" customHeight="1" x14ac:dyDescent="0.25">
      <c r="AA2192" s="56"/>
      <c r="AC2192" s="57"/>
      <c r="AD2192" s="57"/>
    </row>
    <row r="2193" spans="27:30" ht="20.100000000000001" customHeight="1" x14ac:dyDescent="0.25">
      <c r="AA2193" s="56"/>
      <c r="AC2193" s="57"/>
      <c r="AD2193" s="57"/>
    </row>
    <row r="2194" spans="27:30" ht="20.100000000000001" customHeight="1" x14ac:dyDescent="0.25">
      <c r="AA2194" s="56"/>
      <c r="AC2194" s="57"/>
      <c r="AD2194" s="57"/>
    </row>
    <row r="2195" spans="27:30" ht="20.100000000000001" customHeight="1" x14ac:dyDescent="0.25">
      <c r="AA2195" s="56"/>
      <c r="AC2195" s="57"/>
      <c r="AD2195" s="57"/>
    </row>
    <row r="2196" spans="27:30" ht="20.100000000000001" customHeight="1" x14ac:dyDescent="0.25">
      <c r="AA2196" s="56"/>
      <c r="AC2196" s="57"/>
      <c r="AD2196" s="57"/>
    </row>
    <row r="2197" spans="27:30" ht="20.100000000000001" customHeight="1" x14ac:dyDescent="0.25">
      <c r="AA2197" s="56"/>
      <c r="AC2197" s="57"/>
      <c r="AD2197" s="57"/>
    </row>
    <row r="2198" spans="27:30" ht="20.100000000000001" customHeight="1" x14ac:dyDescent="0.25">
      <c r="AA2198" s="56"/>
      <c r="AC2198" s="57"/>
      <c r="AD2198" s="57"/>
    </row>
    <row r="2199" spans="27:30" ht="20.100000000000001" customHeight="1" x14ac:dyDescent="0.25">
      <c r="AA2199" s="56"/>
      <c r="AC2199" s="57"/>
      <c r="AD2199" s="57"/>
    </row>
    <row r="2200" spans="27:30" ht="20.100000000000001" customHeight="1" x14ac:dyDescent="0.25">
      <c r="AA2200" s="56"/>
      <c r="AC2200" s="57"/>
      <c r="AD2200" s="57"/>
    </row>
    <row r="2201" spans="27:30" ht="20.100000000000001" customHeight="1" x14ac:dyDescent="0.25">
      <c r="AA2201" s="56"/>
      <c r="AC2201" s="57"/>
      <c r="AD2201" s="57"/>
    </row>
    <row r="2202" spans="27:30" ht="20.100000000000001" customHeight="1" x14ac:dyDescent="0.25">
      <c r="AA2202" s="56"/>
      <c r="AC2202" s="57"/>
      <c r="AD2202" s="57"/>
    </row>
    <row r="2203" spans="27:30" ht="20.100000000000001" customHeight="1" x14ac:dyDescent="0.25">
      <c r="AA2203" s="56"/>
      <c r="AC2203" s="57"/>
      <c r="AD2203" s="57"/>
    </row>
    <row r="2204" spans="27:30" ht="20.100000000000001" customHeight="1" x14ac:dyDescent="0.25">
      <c r="AA2204" s="56"/>
      <c r="AC2204" s="57"/>
      <c r="AD2204" s="57"/>
    </row>
    <row r="2205" spans="27:30" ht="20.100000000000001" customHeight="1" x14ac:dyDescent="0.25">
      <c r="AA2205" s="56"/>
      <c r="AC2205" s="57"/>
      <c r="AD2205" s="57"/>
    </row>
    <row r="2206" spans="27:30" ht="20.100000000000001" customHeight="1" x14ac:dyDescent="0.25">
      <c r="AA2206" s="56"/>
      <c r="AC2206" s="57"/>
      <c r="AD2206" s="57"/>
    </row>
    <row r="2207" spans="27:30" ht="20.100000000000001" customHeight="1" x14ac:dyDescent="0.25">
      <c r="AA2207" s="56"/>
      <c r="AC2207" s="57"/>
      <c r="AD2207" s="57"/>
    </row>
    <row r="2208" spans="27:30" ht="20.100000000000001" customHeight="1" x14ac:dyDescent="0.25">
      <c r="AA2208" s="56"/>
      <c r="AC2208" s="57"/>
      <c r="AD2208" s="57"/>
    </row>
    <row r="2209" spans="27:30" ht="20.100000000000001" customHeight="1" x14ac:dyDescent="0.25">
      <c r="AA2209" s="56"/>
      <c r="AC2209" s="57"/>
      <c r="AD2209" s="57"/>
    </row>
    <row r="2210" spans="27:30" ht="20.100000000000001" customHeight="1" x14ac:dyDescent="0.25">
      <c r="AA2210" s="56"/>
      <c r="AC2210" s="57"/>
      <c r="AD2210" s="57"/>
    </row>
    <row r="2211" spans="27:30" ht="20.100000000000001" customHeight="1" x14ac:dyDescent="0.25">
      <c r="AA2211" s="56"/>
      <c r="AC2211" s="57"/>
      <c r="AD2211" s="57"/>
    </row>
    <row r="2212" spans="27:30" ht="20.100000000000001" customHeight="1" x14ac:dyDescent="0.25">
      <c r="AA2212" s="56"/>
      <c r="AC2212" s="57"/>
      <c r="AD2212" s="57"/>
    </row>
    <row r="2213" spans="27:30" ht="20.100000000000001" customHeight="1" x14ac:dyDescent="0.25">
      <c r="AA2213" s="56"/>
      <c r="AC2213" s="57"/>
      <c r="AD2213" s="57"/>
    </row>
    <row r="2214" spans="27:30" ht="20.100000000000001" customHeight="1" x14ac:dyDescent="0.25">
      <c r="AA2214" s="56"/>
      <c r="AC2214" s="57"/>
      <c r="AD2214" s="57"/>
    </row>
    <row r="2215" spans="27:30" ht="20.100000000000001" customHeight="1" x14ac:dyDescent="0.25">
      <c r="AA2215" s="56"/>
      <c r="AC2215" s="57"/>
      <c r="AD2215" s="57"/>
    </row>
    <row r="2216" spans="27:30" ht="20.100000000000001" customHeight="1" x14ac:dyDescent="0.25">
      <c r="AA2216" s="56"/>
      <c r="AC2216" s="57"/>
      <c r="AD2216" s="57"/>
    </row>
    <row r="2217" spans="27:30" ht="20.100000000000001" customHeight="1" x14ac:dyDescent="0.25">
      <c r="AA2217" s="56"/>
      <c r="AC2217" s="57"/>
      <c r="AD2217" s="57"/>
    </row>
    <row r="2218" spans="27:30" ht="20.100000000000001" customHeight="1" x14ac:dyDescent="0.25">
      <c r="AA2218" s="56"/>
      <c r="AC2218" s="57"/>
      <c r="AD2218" s="57"/>
    </row>
    <row r="2219" spans="27:30" ht="20.100000000000001" customHeight="1" x14ac:dyDescent="0.25">
      <c r="AA2219" s="56"/>
      <c r="AC2219" s="57"/>
      <c r="AD2219" s="57"/>
    </row>
    <row r="2220" spans="27:30" ht="20.100000000000001" customHeight="1" x14ac:dyDescent="0.25">
      <c r="AA2220" s="56"/>
      <c r="AC2220" s="57"/>
      <c r="AD2220" s="57"/>
    </row>
    <row r="2221" spans="27:30" ht="20.100000000000001" customHeight="1" x14ac:dyDescent="0.25">
      <c r="AA2221" s="56"/>
      <c r="AC2221" s="57"/>
      <c r="AD2221" s="57"/>
    </row>
    <row r="2222" spans="27:30" ht="20.100000000000001" customHeight="1" x14ac:dyDescent="0.25">
      <c r="AA2222" s="56"/>
      <c r="AC2222" s="57"/>
      <c r="AD2222" s="57"/>
    </row>
    <row r="2223" spans="27:30" ht="20.100000000000001" customHeight="1" x14ac:dyDescent="0.25">
      <c r="AA2223" s="56"/>
      <c r="AC2223" s="57"/>
      <c r="AD2223" s="57"/>
    </row>
    <row r="2224" spans="27:30" ht="20.100000000000001" customHeight="1" x14ac:dyDescent="0.25">
      <c r="AA2224" s="56"/>
      <c r="AC2224" s="57"/>
      <c r="AD2224" s="57"/>
    </row>
    <row r="2225" spans="27:30" ht="20.100000000000001" customHeight="1" x14ac:dyDescent="0.25">
      <c r="AA2225" s="56"/>
      <c r="AC2225" s="57"/>
      <c r="AD2225" s="57"/>
    </row>
    <row r="2226" spans="27:30" ht="20.100000000000001" customHeight="1" x14ac:dyDescent="0.25">
      <c r="AA2226" s="56"/>
      <c r="AC2226" s="57"/>
      <c r="AD2226" s="57"/>
    </row>
    <row r="2227" spans="27:30" ht="20.100000000000001" customHeight="1" x14ac:dyDescent="0.25">
      <c r="AA2227" s="56"/>
      <c r="AC2227" s="57"/>
      <c r="AD2227" s="57"/>
    </row>
    <row r="2228" spans="27:30" ht="20.100000000000001" customHeight="1" x14ac:dyDescent="0.25">
      <c r="AA2228" s="56"/>
      <c r="AC2228" s="57"/>
      <c r="AD2228" s="57"/>
    </row>
    <row r="2229" spans="27:30" ht="20.100000000000001" customHeight="1" x14ac:dyDescent="0.25">
      <c r="AA2229" s="56"/>
      <c r="AC2229" s="57"/>
      <c r="AD2229" s="57"/>
    </row>
    <row r="2230" spans="27:30" ht="20.100000000000001" customHeight="1" x14ac:dyDescent="0.25">
      <c r="AA2230" s="56"/>
      <c r="AC2230" s="57"/>
      <c r="AD2230" s="57"/>
    </row>
    <row r="2231" spans="27:30" ht="20.100000000000001" customHeight="1" x14ac:dyDescent="0.25">
      <c r="AA2231" s="56"/>
      <c r="AC2231" s="57"/>
      <c r="AD2231" s="57"/>
    </row>
    <row r="2232" spans="27:30" ht="20.100000000000001" customHeight="1" x14ac:dyDescent="0.25">
      <c r="AA2232" s="56"/>
      <c r="AC2232" s="57"/>
      <c r="AD2232" s="57"/>
    </row>
    <row r="2233" spans="27:30" ht="20.100000000000001" customHeight="1" x14ac:dyDescent="0.25">
      <c r="AA2233" s="56"/>
      <c r="AC2233" s="57"/>
      <c r="AD2233" s="57"/>
    </row>
    <row r="2234" spans="27:30" ht="20.100000000000001" customHeight="1" x14ac:dyDescent="0.25">
      <c r="AA2234" s="56"/>
      <c r="AC2234" s="57"/>
      <c r="AD2234" s="57"/>
    </row>
    <row r="2235" spans="27:30" ht="20.100000000000001" customHeight="1" x14ac:dyDescent="0.25">
      <c r="AA2235" s="56"/>
      <c r="AC2235" s="57"/>
      <c r="AD2235" s="57"/>
    </row>
    <row r="2236" spans="27:30" ht="20.100000000000001" customHeight="1" x14ac:dyDescent="0.25">
      <c r="AA2236" s="56"/>
      <c r="AC2236" s="57"/>
      <c r="AD2236" s="57"/>
    </row>
    <row r="2237" spans="27:30" ht="20.100000000000001" customHeight="1" x14ac:dyDescent="0.25">
      <c r="AA2237" s="56"/>
      <c r="AC2237" s="57"/>
      <c r="AD2237" s="57"/>
    </row>
    <row r="2238" spans="27:30" ht="20.100000000000001" customHeight="1" x14ac:dyDescent="0.25">
      <c r="AA2238" s="56"/>
      <c r="AC2238" s="57"/>
      <c r="AD2238" s="57"/>
    </row>
    <row r="2239" spans="27:30" ht="20.100000000000001" customHeight="1" x14ac:dyDescent="0.25">
      <c r="AA2239" s="56"/>
      <c r="AC2239" s="57"/>
      <c r="AD2239" s="57"/>
    </row>
    <row r="2240" spans="27:30" ht="20.100000000000001" customHeight="1" x14ac:dyDescent="0.25">
      <c r="AA2240" s="56"/>
      <c r="AC2240" s="57"/>
      <c r="AD2240" s="57"/>
    </row>
    <row r="2241" spans="27:30" ht="20.100000000000001" customHeight="1" x14ac:dyDescent="0.25">
      <c r="AA2241" s="56"/>
      <c r="AC2241" s="57"/>
      <c r="AD2241" s="57"/>
    </row>
    <row r="2242" spans="27:30" ht="20.100000000000001" customHeight="1" x14ac:dyDescent="0.25">
      <c r="AA2242" s="56"/>
      <c r="AC2242" s="57"/>
      <c r="AD2242" s="57"/>
    </row>
    <row r="2243" spans="27:30" ht="20.100000000000001" customHeight="1" x14ac:dyDescent="0.25">
      <c r="AA2243" s="56"/>
      <c r="AC2243" s="57"/>
      <c r="AD2243" s="57"/>
    </row>
    <row r="2244" spans="27:30" ht="20.100000000000001" customHeight="1" x14ac:dyDescent="0.25">
      <c r="AA2244" s="56"/>
      <c r="AC2244" s="57"/>
      <c r="AD2244" s="57"/>
    </row>
    <row r="2245" spans="27:30" ht="20.100000000000001" customHeight="1" x14ac:dyDescent="0.25">
      <c r="AA2245" s="56"/>
      <c r="AC2245" s="57"/>
      <c r="AD2245" s="57"/>
    </row>
    <row r="2246" spans="27:30" ht="20.100000000000001" customHeight="1" x14ac:dyDescent="0.25">
      <c r="AA2246" s="56"/>
      <c r="AC2246" s="57"/>
      <c r="AD2246" s="57"/>
    </row>
    <row r="2247" spans="27:30" ht="20.100000000000001" customHeight="1" x14ac:dyDescent="0.25">
      <c r="AA2247" s="56"/>
      <c r="AC2247" s="57"/>
      <c r="AD2247" s="57"/>
    </row>
    <row r="2248" spans="27:30" ht="20.100000000000001" customHeight="1" x14ac:dyDescent="0.25">
      <c r="AA2248" s="56"/>
      <c r="AC2248" s="57"/>
      <c r="AD2248" s="57"/>
    </row>
    <row r="2249" spans="27:30" ht="20.100000000000001" customHeight="1" x14ac:dyDescent="0.25">
      <c r="AA2249" s="56"/>
      <c r="AC2249" s="57"/>
      <c r="AD2249" s="57"/>
    </row>
    <row r="2250" spans="27:30" ht="20.100000000000001" customHeight="1" x14ac:dyDescent="0.25">
      <c r="AA2250" s="56"/>
      <c r="AC2250" s="57"/>
      <c r="AD2250" s="57"/>
    </row>
    <row r="2251" spans="27:30" ht="20.100000000000001" customHeight="1" x14ac:dyDescent="0.25">
      <c r="AA2251" s="56"/>
      <c r="AC2251" s="57"/>
      <c r="AD2251" s="57"/>
    </row>
    <row r="2252" spans="27:30" ht="20.100000000000001" customHeight="1" x14ac:dyDescent="0.25">
      <c r="AA2252" s="56"/>
      <c r="AC2252" s="57"/>
      <c r="AD2252" s="57"/>
    </row>
    <row r="2253" spans="27:30" ht="20.100000000000001" customHeight="1" x14ac:dyDescent="0.25">
      <c r="AA2253" s="56"/>
      <c r="AC2253" s="57"/>
      <c r="AD2253" s="57"/>
    </row>
    <row r="2254" spans="27:30" ht="20.100000000000001" customHeight="1" x14ac:dyDescent="0.25">
      <c r="AA2254" s="56"/>
      <c r="AC2254" s="57"/>
      <c r="AD2254" s="57"/>
    </row>
    <row r="2255" spans="27:30" ht="20.100000000000001" customHeight="1" x14ac:dyDescent="0.25">
      <c r="AA2255" s="56"/>
      <c r="AC2255" s="57"/>
      <c r="AD2255" s="57"/>
    </row>
    <row r="2256" spans="27:30" ht="20.100000000000001" customHeight="1" x14ac:dyDescent="0.25">
      <c r="AA2256" s="56"/>
      <c r="AC2256" s="57"/>
      <c r="AD2256" s="57"/>
    </row>
    <row r="2257" spans="27:30" ht="20.100000000000001" customHeight="1" x14ac:dyDescent="0.25">
      <c r="AA2257" s="56"/>
      <c r="AC2257" s="57"/>
      <c r="AD2257" s="57"/>
    </row>
    <row r="2258" spans="27:30" ht="20.100000000000001" customHeight="1" x14ac:dyDescent="0.25">
      <c r="AA2258" s="56"/>
      <c r="AC2258" s="57"/>
      <c r="AD2258" s="57"/>
    </row>
    <row r="2259" spans="27:30" ht="20.100000000000001" customHeight="1" x14ac:dyDescent="0.25">
      <c r="AA2259" s="56"/>
      <c r="AC2259" s="57"/>
      <c r="AD2259" s="57"/>
    </row>
    <row r="2260" spans="27:30" ht="20.100000000000001" customHeight="1" x14ac:dyDescent="0.25">
      <c r="AA2260" s="56"/>
      <c r="AC2260" s="57"/>
      <c r="AD2260" s="57"/>
    </row>
    <row r="2261" spans="27:30" ht="20.100000000000001" customHeight="1" x14ac:dyDescent="0.25">
      <c r="AA2261" s="56"/>
      <c r="AC2261" s="57"/>
      <c r="AD2261" s="57"/>
    </row>
    <row r="2262" spans="27:30" ht="20.100000000000001" customHeight="1" x14ac:dyDescent="0.25">
      <c r="AA2262" s="56"/>
      <c r="AC2262" s="57"/>
      <c r="AD2262" s="57"/>
    </row>
    <row r="2263" spans="27:30" ht="20.100000000000001" customHeight="1" x14ac:dyDescent="0.25">
      <c r="AA2263" s="56"/>
      <c r="AC2263" s="57"/>
      <c r="AD2263" s="57"/>
    </row>
    <row r="2264" spans="27:30" ht="20.100000000000001" customHeight="1" x14ac:dyDescent="0.25">
      <c r="AA2264" s="56"/>
      <c r="AC2264" s="57"/>
      <c r="AD2264" s="57"/>
    </row>
    <row r="2265" spans="27:30" ht="20.100000000000001" customHeight="1" x14ac:dyDescent="0.25">
      <c r="AA2265" s="56"/>
      <c r="AC2265" s="57"/>
      <c r="AD2265" s="57"/>
    </row>
    <row r="2266" spans="27:30" ht="20.100000000000001" customHeight="1" x14ac:dyDescent="0.25">
      <c r="AA2266" s="56"/>
      <c r="AC2266" s="57"/>
      <c r="AD2266" s="57"/>
    </row>
    <row r="2267" spans="27:30" ht="20.100000000000001" customHeight="1" x14ac:dyDescent="0.25">
      <c r="AA2267" s="56"/>
      <c r="AC2267" s="57"/>
      <c r="AD2267" s="57"/>
    </row>
    <row r="2268" spans="27:30" ht="20.100000000000001" customHeight="1" x14ac:dyDescent="0.25">
      <c r="AA2268" s="56"/>
      <c r="AC2268" s="57"/>
      <c r="AD2268" s="57"/>
    </row>
    <row r="2269" spans="27:30" ht="20.100000000000001" customHeight="1" x14ac:dyDescent="0.25">
      <c r="AA2269" s="56"/>
      <c r="AC2269" s="57"/>
      <c r="AD2269" s="57"/>
    </row>
    <row r="2270" spans="27:30" ht="20.100000000000001" customHeight="1" x14ac:dyDescent="0.25">
      <c r="AA2270" s="56"/>
      <c r="AC2270" s="57"/>
      <c r="AD2270" s="57"/>
    </row>
    <row r="2271" spans="27:30" ht="20.100000000000001" customHeight="1" x14ac:dyDescent="0.25">
      <c r="AA2271" s="56"/>
      <c r="AC2271" s="57"/>
      <c r="AD2271" s="57"/>
    </row>
    <row r="2272" spans="27:30" ht="20.100000000000001" customHeight="1" x14ac:dyDescent="0.25">
      <c r="AA2272" s="56"/>
      <c r="AC2272" s="57"/>
      <c r="AD2272" s="57"/>
    </row>
    <row r="2273" spans="27:30" ht="20.100000000000001" customHeight="1" x14ac:dyDescent="0.25">
      <c r="AA2273" s="56"/>
      <c r="AC2273" s="57"/>
      <c r="AD2273" s="57"/>
    </row>
    <row r="2274" spans="27:30" ht="20.100000000000001" customHeight="1" x14ac:dyDescent="0.25">
      <c r="AA2274" s="56"/>
      <c r="AC2274" s="57"/>
      <c r="AD2274" s="57"/>
    </row>
    <row r="2275" spans="27:30" ht="20.100000000000001" customHeight="1" x14ac:dyDescent="0.25">
      <c r="AA2275" s="56"/>
      <c r="AC2275" s="57"/>
      <c r="AD2275" s="57"/>
    </row>
    <row r="2276" spans="27:30" ht="20.100000000000001" customHeight="1" x14ac:dyDescent="0.25">
      <c r="AA2276" s="56"/>
      <c r="AC2276" s="57"/>
      <c r="AD2276" s="57"/>
    </row>
    <row r="2277" spans="27:30" ht="20.100000000000001" customHeight="1" x14ac:dyDescent="0.25">
      <c r="AA2277" s="56"/>
      <c r="AC2277" s="57"/>
      <c r="AD2277" s="57"/>
    </row>
    <row r="2278" spans="27:30" ht="20.100000000000001" customHeight="1" x14ac:dyDescent="0.25">
      <c r="AA2278" s="56"/>
      <c r="AC2278" s="57"/>
      <c r="AD2278" s="57"/>
    </row>
    <row r="2279" spans="27:30" ht="20.100000000000001" customHeight="1" x14ac:dyDescent="0.25">
      <c r="AA2279" s="56"/>
      <c r="AC2279" s="57"/>
      <c r="AD2279" s="57"/>
    </row>
    <row r="2280" spans="27:30" ht="20.100000000000001" customHeight="1" x14ac:dyDescent="0.25">
      <c r="AA2280" s="56"/>
      <c r="AC2280" s="57"/>
      <c r="AD2280" s="57"/>
    </row>
    <row r="2281" spans="27:30" ht="20.100000000000001" customHeight="1" x14ac:dyDescent="0.25">
      <c r="AA2281" s="56"/>
      <c r="AC2281" s="57"/>
      <c r="AD2281" s="57"/>
    </row>
    <row r="2282" spans="27:30" ht="20.100000000000001" customHeight="1" x14ac:dyDescent="0.25">
      <c r="AA2282" s="56"/>
      <c r="AC2282" s="57"/>
      <c r="AD2282" s="57"/>
    </row>
    <row r="2283" spans="27:30" ht="20.100000000000001" customHeight="1" x14ac:dyDescent="0.25">
      <c r="AA2283" s="56"/>
      <c r="AC2283" s="57"/>
      <c r="AD2283" s="57"/>
    </row>
    <row r="2284" spans="27:30" ht="20.100000000000001" customHeight="1" x14ac:dyDescent="0.25">
      <c r="AA2284" s="56"/>
      <c r="AC2284" s="57"/>
      <c r="AD2284" s="57"/>
    </row>
    <row r="2285" spans="27:30" ht="20.100000000000001" customHeight="1" x14ac:dyDescent="0.25">
      <c r="AA2285" s="56"/>
      <c r="AC2285" s="57"/>
      <c r="AD2285" s="57"/>
    </row>
    <row r="2286" spans="27:30" ht="20.100000000000001" customHeight="1" x14ac:dyDescent="0.25">
      <c r="AA2286" s="56"/>
      <c r="AC2286" s="57"/>
      <c r="AD2286" s="57"/>
    </row>
    <row r="2287" spans="27:30" ht="20.100000000000001" customHeight="1" x14ac:dyDescent="0.25">
      <c r="AA2287" s="56"/>
      <c r="AC2287" s="57"/>
      <c r="AD2287" s="57"/>
    </row>
    <row r="2288" spans="27:30" ht="20.100000000000001" customHeight="1" x14ac:dyDescent="0.25">
      <c r="AA2288" s="56"/>
      <c r="AC2288" s="57"/>
      <c r="AD2288" s="57"/>
    </row>
    <row r="2289" spans="27:30" ht="20.100000000000001" customHeight="1" x14ac:dyDescent="0.25">
      <c r="AA2289" s="56"/>
      <c r="AC2289" s="57"/>
      <c r="AD2289" s="57"/>
    </row>
    <row r="2290" spans="27:30" ht="20.100000000000001" customHeight="1" x14ac:dyDescent="0.25">
      <c r="AA2290" s="56"/>
      <c r="AC2290" s="57"/>
      <c r="AD2290" s="57"/>
    </row>
    <row r="2291" spans="27:30" ht="20.100000000000001" customHeight="1" x14ac:dyDescent="0.25">
      <c r="AA2291" s="56"/>
      <c r="AC2291" s="57"/>
      <c r="AD2291" s="57"/>
    </row>
    <row r="2292" spans="27:30" ht="20.100000000000001" customHeight="1" x14ac:dyDescent="0.25">
      <c r="AA2292" s="56"/>
      <c r="AC2292" s="57"/>
      <c r="AD2292" s="57"/>
    </row>
    <row r="2293" spans="27:30" ht="20.100000000000001" customHeight="1" x14ac:dyDescent="0.25">
      <c r="AA2293" s="56"/>
      <c r="AC2293" s="57"/>
      <c r="AD2293" s="57"/>
    </row>
    <row r="2294" spans="27:30" ht="20.100000000000001" customHeight="1" x14ac:dyDescent="0.25">
      <c r="AA2294" s="56"/>
      <c r="AC2294" s="57"/>
      <c r="AD2294" s="57"/>
    </row>
    <row r="2295" spans="27:30" ht="20.100000000000001" customHeight="1" x14ac:dyDescent="0.25">
      <c r="AA2295" s="56"/>
      <c r="AC2295" s="57"/>
      <c r="AD2295" s="57"/>
    </row>
    <row r="2296" spans="27:30" ht="20.100000000000001" customHeight="1" x14ac:dyDescent="0.25">
      <c r="AA2296" s="56"/>
      <c r="AC2296" s="57"/>
      <c r="AD2296" s="57"/>
    </row>
    <row r="2297" spans="27:30" ht="20.100000000000001" customHeight="1" x14ac:dyDescent="0.25">
      <c r="AA2297" s="56"/>
      <c r="AC2297" s="57"/>
      <c r="AD2297" s="57"/>
    </row>
    <row r="2298" spans="27:30" ht="20.100000000000001" customHeight="1" x14ac:dyDescent="0.25">
      <c r="AA2298" s="56"/>
      <c r="AC2298" s="57"/>
      <c r="AD2298" s="57"/>
    </row>
    <row r="2299" spans="27:30" ht="20.100000000000001" customHeight="1" x14ac:dyDescent="0.25">
      <c r="AA2299" s="56"/>
      <c r="AC2299" s="57"/>
      <c r="AD2299" s="57"/>
    </row>
    <row r="2300" spans="27:30" ht="20.100000000000001" customHeight="1" x14ac:dyDescent="0.25">
      <c r="AA2300" s="56"/>
      <c r="AC2300" s="57"/>
      <c r="AD2300" s="57"/>
    </row>
    <row r="2301" spans="27:30" ht="20.100000000000001" customHeight="1" x14ac:dyDescent="0.25">
      <c r="AA2301" s="56"/>
      <c r="AC2301" s="57"/>
      <c r="AD2301" s="57"/>
    </row>
    <row r="2302" spans="27:30" ht="20.100000000000001" customHeight="1" x14ac:dyDescent="0.25">
      <c r="AA2302" s="56"/>
      <c r="AC2302" s="57"/>
      <c r="AD2302" s="57"/>
    </row>
    <row r="2303" spans="27:30" ht="20.100000000000001" customHeight="1" x14ac:dyDescent="0.25">
      <c r="AA2303" s="56"/>
      <c r="AC2303" s="57"/>
      <c r="AD2303" s="57"/>
    </row>
    <row r="2304" spans="27:30" ht="20.100000000000001" customHeight="1" x14ac:dyDescent="0.25">
      <c r="AA2304" s="56"/>
      <c r="AC2304" s="57"/>
      <c r="AD2304" s="57"/>
    </row>
    <row r="2305" spans="27:30" ht="20.100000000000001" customHeight="1" x14ac:dyDescent="0.25">
      <c r="AA2305" s="56"/>
      <c r="AC2305" s="57"/>
      <c r="AD2305" s="57"/>
    </row>
    <row r="2306" spans="27:30" ht="20.100000000000001" customHeight="1" x14ac:dyDescent="0.25">
      <c r="AA2306" s="56"/>
      <c r="AC2306" s="57"/>
      <c r="AD2306" s="57"/>
    </row>
    <row r="2307" spans="27:30" ht="20.100000000000001" customHeight="1" x14ac:dyDescent="0.25">
      <c r="AA2307" s="56"/>
      <c r="AC2307" s="57"/>
      <c r="AD2307" s="57"/>
    </row>
    <row r="2308" spans="27:30" ht="20.100000000000001" customHeight="1" x14ac:dyDescent="0.25">
      <c r="AA2308" s="56"/>
      <c r="AC2308" s="57"/>
      <c r="AD2308" s="57"/>
    </row>
    <row r="2309" spans="27:30" ht="20.100000000000001" customHeight="1" x14ac:dyDescent="0.25">
      <c r="AA2309" s="56"/>
      <c r="AC2309" s="57"/>
      <c r="AD2309" s="57"/>
    </row>
    <row r="2310" spans="27:30" ht="20.100000000000001" customHeight="1" x14ac:dyDescent="0.25">
      <c r="AA2310" s="56"/>
      <c r="AC2310" s="57"/>
      <c r="AD2310" s="57"/>
    </row>
    <row r="2311" spans="27:30" ht="20.100000000000001" customHeight="1" x14ac:dyDescent="0.25">
      <c r="AA2311" s="56"/>
      <c r="AC2311" s="57"/>
      <c r="AD2311" s="57"/>
    </row>
    <row r="2312" spans="27:30" ht="20.100000000000001" customHeight="1" x14ac:dyDescent="0.25">
      <c r="AA2312" s="56"/>
      <c r="AC2312" s="57"/>
      <c r="AD2312" s="57"/>
    </row>
    <row r="2313" spans="27:30" ht="20.100000000000001" customHeight="1" x14ac:dyDescent="0.25">
      <c r="AA2313" s="56"/>
      <c r="AC2313" s="57"/>
      <c r="AD2313" s="57"/>
    </row>
    <row r="2314" spans="27:30" ht="20.100000000000001" customHeight="1" x14ac:dyDescent="0.25">
      <c r="AA2314" s="56"/>
      <c r="AC2314" s="57"/>
      <c r="AD2314" s="57"/>
    </row>
    <row r="2315" spans="27:30" ht="20.100000000000001" customHeight="1" x14ac:dyDescent="0.25">
      <c r="AA2315" s="56"/>
      <c r="AC2315" s="57"/>
      <c r="AD2315" s="57"/>
    </row>
    <row r="2316" spans="27:30" ht="20.100000000000001" customHeight="1" x14ac:dyDescent="0.25">
      <c r="AA2316" s="56"/>
      <c r="AC2316" s="57"/>
      <c r="AD2316" s="57"/>
    </row>
    <row r="2317" spans="27:30" ht="20.100000000000001" customHeight="1" x14ac:dyDescent="0.25">
      <c r="AA2317" s="56"/>
      <c r="AC2317" s="57"/>
      <c r="AD2317" s="57"/>
    </row>
    <row r="2318" spans="27:30" ht="20.100000000000001" customHeight="1" x14ac:dyDescent="0.25">
      <c r="AA2318" s="56"/>
      <c r="AC2318" s="57"/>
      <c r="AD2318" s="57"/>
    </row>
    <row r="2319" spans="27:30" ht="20.100000000000001" customHeight="1" x14ac:dyDescent="0.25">
      <c r="AA2319" s="56"/>
      <c r="AC2319" s="57"/>
      <c r="AD2319" s="57"/>
    </row>
    <row r="2320" spans="27:30" ht="20.100000000000001" customHeight="1" x14ac:dyDescent="0.25">
      <c r="AA2320" s="56"/>
      <c r="AC2320" s="57"/>
      <c r="AD2320" s="57"/>
    </row>
    <row r="2321" spans="27:30" ht="20.100000000000001" customHeight="1" x14ac:dyDescent="0.25">
      <c r="AA2321" s="56"/>
      <c r="AC2321" s="57"/>
      <c r="AD2321" s="57"/>
    </row>
    <row r="2322" spans="27:30" ht="20.100000000000001" customHeight="1" x14ac:dyDescent="0.25">
      <c r="AA2322" s="56"/>
      <c r="AC2322" s="57"/>
      <c r="AD2322" s="57"/>
    </row>
    <row r="2323" spans="27:30" ht="20.100000000000001" customHeight="1" x14ac:dyDescent="0.25">
      <c r="AA2323" s="56"/>
      <c r="AC2323" s="57"/>
      <c r="AD2323" s="57"/>
    </row>
    <row r="2324" spans="27:30" ht="20.100000000000001" customHeight="1" x14ac:dyDescent="0.25">
      <c r="AA2324" s="56"/>
      <c r="AC2324" s="57"/>
      <c r="AD2324" s="57"/>
    </row>
    <row r="2325" spans="27:30" ht="20.100000000000001" customHeight="1" x14ac:dyDescent="0.25">
      <c r="AA2325" s="56"/>
      <c r="AC2325" s="57"/>
      <c r="AD2325" s="57"/>
    </row>
    <row r="2326" spans="27:30" ht="20.100000000000001" customHeight="1" x14ac:dyDescent="0.25">
      <c r="AA2326" s="56"/>
      <c r="AC2326" s="57"/>
      <c r="AD2326" s="57"/>
    </row>
    <row r="2327" spans="27:30" ht="20.100000000000001" customHeight="1" x14ac:dyDescent="0.25">
      <c r="AA2327" s="56"/>
      <c r="AC2327" s="57"/>
      <c r="AD2327" s="57"/>
    </row>
    <row r="2328" spans="27:30" ht="20.100000000000001" customHeight="1" x14ac:dyDescent="0.25">
      <c r="AA2328" s="56"/>
      <c r="AC2328" s="57"/>
      <c r="AD2328" s="57"/>
    </row>
    <row r="2329" spans="27:30" ht="20.100000000000001" customHeight="1" x14ac:dyDescent="0.25">
      <c r="AA2329" s="56"/>
      <c r="AC2329" s="57"/>
      <c r="AD2329" s="57"/>
    </row>
    <row r="2330" spans="27:30" ht="20.100000000000001" customHeight="1" x14ac:dyDescent="0.25">
      <c r="AA2330" s="56"/>
      <c r="AC2330" s="57"/>
      <c r="AD2330" s="57"/>
    </row>
    <row r="2331" spans="27:30" ht="20.100000000000001" customHeight="1" x14ac:dyDescent="0.25">
      <c r="AA2331" s="56"/>
      <c r="AC2331" s="57"/>
      <c r="AD2331" s="57"/>
    </row>
    <row r="2332" spans="27:30" ht="20.100000000000001" customHeight="1" x14ac:dyDescent="0.25">
      <c r="AA2332" s="56"/>
      <c r="AC2332" s="57"/>
      <c r="AD2332" s="57"/>
    </row>
    <row r="2333" spans="27:30" ht="20.100000000000001" customHeight="1" x14ac:dyDescent="0.25">
      <c r="AA2333" s="56"/>
      <c r="AC2333" s="57"/>
      <c r="AD2333" s="57"/>
    </row>
    <row r="2334" spans="27:30" ht="20.100000000000001" customHeight="1" x14ac:dyDescent="0.25">
      <c r="AA2334" s="56"/>
      <c r="AC2334" s="57"/>
      <c r="AD2334" s="57"/>
    </row>
    <row r="2335" spans="27:30" ht="20.100000000000001" customHeight="1" x14ac:dyDescent="0.25">
      <c r="AA2335" s="56"/>
      <c r="AC2335" s="57"/>
      <c r="AD2335" s="57"/>
    </row>
    <row r="2336" spans="27:30" ht="20.100000000000001" customHeight="1" x14ac:dyDescent="0.25">
      <c r="AA2336" s="56"/>
      <c r="AC2336" s="57"/>
      <c r="AD2336" s="57"/>
    </row>
    <row r="2337" spans="27:30" ht="20.100000000000001" customHeight="1" x14ac:dyDescent="0.25">
      <c r="AA2337" s="56"/>
      <c r="AC2337" s="57"/>
      <c r="AD2337" s="57"/>
    </row>
    <row r="2338" spans="27:30" ht="20.100000000000001" customHeight="1" x14ac:dyDescent="0.25">
      <c r="AA2338" s="56"/>
      <c r="AC2338" s="57"/>
      <c r="AD2338" s="57"/>
    </row>
    <row r="2339" spans="27:30" ht="20.100000000000001" customHeight="1" x14ac:dyDescent="0.25">
      <c r="AA2339" s="56"/>
      <c r="AC2339" s="57"/>
      <c r="AD2339" s="57"/>
    </row>
    <row r="2340" spans="27:30" ht="20.100000000000001" customHeight="1" x14ac:dyDescent="0.25">
      <c r="AA2340" s="56"/>
      <c r="AC2340" s="57"/>
      <c r="AD2340" s="57"/>
    </row>
    <row r="2341" spans="27:30" ht="20.100000000000001" customHeight="1" x14ac:dyDescent="0.25">
      <c r="AA2341" s="56"/>
      <c r="AC2341" s="57"/>
      <c r="AD2341" s="57"/>
    </row>
    <row r="2342" spans="27:30" ht="20.100000000000001" customHeight="1" x14ac:dyDescent="0.25">
      <c r="AA2342" s="56"/>
      <c r="AC2342" s="57"/>
      <c r="AD2342" s="57"/>
    </row>
    <row r="2343" spans="27:30" ht="20.100000000000001" customHeight="1" x14ac:dyDescent="0.25">
      <c r="AA2343" s="56"/>
      <c r="AC2343" s="57"/>
      <c r="AD2343" s="57"/>
    </row>
    <row r="2344" spans="27:30" ht="20.100000000000001" customHeight="1" x14ac:dyDescent="0.25">
      <c r="AA2344" s="56"/>
      <c r="AC2344" s="57"/>
      <c r="AD2344" s="57"/>
    </row>
  </sheetData>
  <sheetProtection formatCells="0"/>
  <mergeCells count="335">
    <mergeCell ref="A344:R345"/>
    <mergeCell ref="A347:R348"/>
    <mergeCell ref="A346:R346"/>
    <mergeCell ref="I292:L292"/>
    <mergeCell ref="G252:J252"/>
    <mergeCell ref="G250:J250"/>
    <mergeCell ref="G249:J249"/>
    <mergeCell ref="A257:F257"/>
    <mergeCell ref="G257:L257"/>
    <mergeCell ref="A266:D266"/>
    <mergeCell ref="A267:D267"/>
    <mergeCell ref="E264:H264"/>
    <mergeCell ref="E290:H290"/>
    <mergeCell ref="H301:K301"/>
    <mergeCell ref="A303:C303"/>
    <mergeCell ref="P303:R303"/>
    <mergeCell ref="A279:R280"/>
    <mergeCell ref="G282:J282"/>
    <mergeCell ref="K282:N282"/>
    <mergeCell ref="O282:R282"/>
    <mergeCell ref="G283:J284"/>
    <mergeCell ref="K283:N284"/>
    <mergeCell ref="O283:R284"/>
    <mergeCell ref="A281:F282"/>
    <mergeCell ref="A351:R351"/>
    <mergeCell ref="A307:C307"/>
    <mergeCell ref="P307:R307"/>
    <mergeCell ref="A306:C306"/>
    <mergeCell ref="D306:O306"/>
    <mergeCell ref="P306:R306"/>
    <mergeCell ref="D135:D136"/>
    <mergeCell ref="M326:R326"/>
    <mergeCell ref="A328:L328"/>
    <mergeCell ref="M328:R328"/>
    <mergeCell ref="M138:O138"/>
    <mergeCell ref="M139:O139"/>
    <mergeCell ref="A277:R278"/>
    <mergeCell ref="A270:D270"/>
    <mergeCell ref="E270:H270"/>
    <mergeCell ref="I138:K138"/>
    <mergeCell ref="I139:K139"/>
    <mergeCell ref="A337:R337"/>
    <mergeCell ref="A287:R287"/>
    <mergeCell ref="A292:D292"/>
    <mergeCell ref="E292:H292"/>
    <mergeCell ref="A290:D290"/>
    <mergeCell ref="L151:O151"/>
    <mergeCell ref="P151:R151"/>
    <mergeCell ref="S213:U213"/>
    <mergeCell ref="S177:U177"/>
    <mergeCell ref="A273:D273"/>
    <mergeCell ref="E273:H273"/>
    <mergeCell ref="K273:N273"/>
    <mergeCell ref="O273:R273"/>
    <mergeCell ref="K274:N274"/>
    <mergeCell ref="O274:R274"/>
    <mergeCell ref="K275:N275"/>
    <mergeCell ref="O275:R275"/>
    <mergeCell ref="A249:F249"/>
    <mergeCell ref="O251:R251"/>
    <mergeCell ref="O252:R252"/>
    <mergeCell ref="L186:O186"/>
    <mergeCell ref="P186:R186"/>
    <mergeCell ref="L213:P213"/>
    <mergeCell ref="Q213:R213"/>
    <mergeCell ref="B214:F214"/>
    <mergeCell ref="E265:H265"/>
    <mergeCell ref="K249:N249"/>
    <mergeCell ref="K252:N252"/>
    <mergeCell ref="K250:N250"/>
    <mergeCell ref="A268:D268"/>
    <mergeCell ref="E268:H268"/>
    <mergeCell ref="G281:R281"/>
    <mergeCell ref="A283:F284"/>
    <mergeCell ref="M290:P290"/>
    <mergeCell ref="M291:P291"/>
    <mergeCell ref="M292:P292"/>
    <mergeCell ref="A294:R299"/>
    <mergeCell ref="I290:L290"/>
    <mergeCell ref="I291:L291"/>
    <mergeCell ref="A291:D291"/>
    <mergeCell ref="A269:D269"/>
    <mergeCell ref="E269:H269"/>
    <mergeCell ref="A271:R271"/>
    <mergeCell ref="A274:D274"/>
    <mergeCell ref="E274:H274"/>
    <mergeCell ref="O249:R249"/>
    <mergeCell ref="O250:R250"/>
    <mergeCell ref="A255:F255"/>
    <mergeCell ref="A256:F256"/>
    <mergeCell ref="A250:F250"/>
    <mergeCell ref="A251:F251"/>
    <mergeCell ref="E266:H266"/>
    <mergeCell ref="E267:H267"/>
    <mergeCell ref="T17:U17"/>
    <mergeCell ref="A260:R260"/>
    <mergeCell ref="A264:D264"/>
    <mergeCell ref="A265:D265"/>
    <mergeCell ref="B17:D17"/>
    <mergeCell ref="E17:G17"/>
    <mergeCell ref="K17:M17"/>
    <mergeCell ref="K18:M18"/>
    <mergeCell ref="K19:M19"/>
    <mergeCell ref="P46:R46"/>
    <mergeCell ref="L47:O47"/>
    <mergeCell ref="P47:R47"/>
    <mergeCell ref="L48:O48"/>
    <mergeCell ref="B42:D42"/>
    <mergeCell ref="A32:G32"/>
    <mergeCell ref="P18:R18"/>
    <mergeCell ref="P19:R19"/>
    <mergeCell ref="N17:O17"/>
    <mergeCell ref="M42:N42"/>
    <mergeCell ref="P48:R48"/>
    <mergeCell ref="M43:N43"/>
    <mergeCell ref="N18:O18"/>
    <mergeCell ref="N19:O19"/>
    <mergeCell ref="L227:O227"/>
    <mergeCell ref="P181:R181"/>
    <mergeCell ref="Q178:R178"/>
    <mergeCell ref="A7:R7"/>
    <mergeCell ref="A15:R15"/>
    <mergeCell ref="H17:J17"/>
    <mergeCell ref="E18:G18"/>
    <mergeCell ref="H18:J18"/>
    <mergeCell ref="E19:G19"/>
    <mergeCell ref="H19:J19"/>
    <mergeCell ref="B18:D18"/>
    <mergeCell ref="B19:D19"/>
    <mergeCell ref="P17:R17"/>
    <mergeCell ref="P12:R12"/>
    <mergeCell ref="M12:O12"/>
    <mergeCell ref="J12:L12"/>
    <mergeCell ref="A10:B10"/>
    <mergeCell ref="C10:I10"/>
    <mergeCell ref="J10:R10"/>
    <mergeCell ref="A9:R9"/>
    <mergeCell ref="A11:B12"/>
    <mergeCell ref="J11:L11"/>
    <mergeCell ref="M11:O11"/>
    <mergeCell ref="P11:R11"/>
    <mergeCell ref="C11:I12"/>
    <mergeCell ref="L180:O180"/>
    <mergeCell ref="P180:R180"/>
    <mergeCell ref="L153:O153"/>
    <mergeCell ref="P153:R153"/>
    <mergeCell ref="L155:O155"/>
    <mergeCell ref="L156:O156"/>
    <mergeCell ref="L178:P178"/>
    <mergeCell ref="B177:F177"/>
    <mergeCell ref="B178:F178"/>
    <mergeCell ref="B179:F179"/>
    <mergeCell ref="L192:O192"/>
    <mergeCell ref="A211:R211"/>
    <mergeCell ref="B213:F213"/>
    <mergeCell ref="L218:O218"/>
    <mergeCell ref="P218:R218"/>
    <mergeCell ref="L219:O219"/>
    <mergeCell ref="P219:R219"/>
    <mergeCell ref="L222:O222"/>
    <mergeCell ref="L184:O184"/>
    <mergeCell ref="P184:R184"/>
    <mergeCell ref="L189:O189"/>
    <mergeCell ref="P189:R189"/>
    <mergeCell ref="L191:O191"/>
    <mergeCell ref="P191:R191"/>
    <mergeCell ref="L185:O185"/>
    <mergeCell ref="P185:R185"/>
    <mergeCell ref="L188:M188"/>
    <mergeCell ref="N188:O188"/>
    <mergeCell ref="P188:R188"/>
    <mergeCell ref="B20:D20"/>
    <mergeCell ref="E20:G20"/>
    <mergeCell ref="P155:R155"/>
    <mergeCell ref="P156:R156"/>
    <mergeCell ref="Q177:R177"/>
    <mergeCell ref="B145:F145"/>
    <mergeCell ref="B146:F146"/>
    <mergeCell ref="B147:F147"/>
    <mergeCell ref="A27:R27"/>
    <mergeCell ref="A175:R175"/>
    <mergeCell ref="L177:P177"/>
    <mergeCell ref="P152:R152"/>
    <mergeCell ref="P147:R147"/>
    <mergeCell ref="M135:O135"/>
    <mergeCell ref="M137:O137"/>
    <mergeCell ref="E139:G139"/>
    <mergeCell ref="B144:F144"/>
    <mergeCell ref="P146:R146"/>
    <mergeCell ref="L144:P144"/>
    <mergeCell ref="L146:O146"/>
    <mergeCell ref="L152:M152"/>
    <mergeCell ref="N152:O152"/>
    <mergeCell ref="J31:N31"/>
    <mergeCell ref="H39:I39"/>
    <mergeCell ref="A350:R350"/>
    <mergeCell ref="A252:F252"/>
    <mergeCell ref="G254:L254"/>
    <mergeCell ref="G255:L255"/>
    <mergeCell ref="G256:L256"/>
    <mergeCell ref="A254:F254"/>
    <mergeCell ref="G251:J251"/>
    <mergeCell ref="K251:N251"/>
    <mergeCell ref="H31:I31"/>
    <mergeCell ref="H32:I32"/>
    <mergeCell ref="H33:I33"/>
    <mergeCell ref="H34:I34"/>
    <mergeCell ref="L229:O229"/>
    <mergeCell ref="P229:R229"/>
    <mergeCell ref="N226:O226"/>
    <mergeCell ref="P226:R226"/>
    <mergeCell ref="A262:R262"/>
    <mergeCell ref="Q144:R144"/>
    <mergeCell ref="A349:R349"/>
    <mergeCell ref="P222:R222"/>
    <mergeCell ref="L221:O221"/>
    <mergeCell ref="P221:R221"/>
    <mergeCell ref="L214:P214"/>
    <mergeCell ref="Q214:R214"/>
    <mergeCell ref="A5:R5"/>
    <mergeCell ref="A338:R338"/>
    <mergeCell ref="A340:R340"/>
    <mergeCell ref="A341:R341"/>
    <mergeCell ref="A343:R343"/>
    <mergeCell ref="B215:F215"/>
    <mergeCell ref="L215:P215"/>
    <mergeCell ref="Q215:R215"/>
    <mergeCell ref="L226:M226"/>
    <mergeCell ref="L216:P216"/>
    <mergeCell ref="Q216:R216"/>
    <mergeCell ref="B216:F216"/>
    <mergeCell ref="L224:O224"/>
    <mergeCell ref="P224:R224"/>
    <mergeCell ref="L223:O223"/>
    <mergeCell ref="P223:R223"/>
    <mergeCell ref="H20:J20"/>
    <mergeCell ref="K20:M20"/>
    <mergeCell ref="P227:R227"/>
    <mergeCell ref="P192:R192"/>
    <mergeCell ref="N20:O20"/>
    <mergeCell ref="P20:R20"/>
    <mergeCell ref="A29:R29"/>
    <mergeCell ref="P182:R182"/>
    <mergeCell ref="A342:R342"/>
    <mergeCell ref="A339:R339"/>
    <mergeCell ref="E291:H291"/>
    <mergeCell ref="A331:R331"/>
    <mergeCell ref="A332:R332"/>
    <mergeCell ref="A333:R333"/>
    <mergeCell ref="A319:L319"/>
    <mergeCell ref="M319:R319"/>
    <mergeCell ref="A320:L320"/>
    <mergeCell ref="M320:R320"/>
    <mergeCell ref="A321:L321"/>
    <mergeCell ref="M321:R321"/>
    <mergeCell ref="A323:L323"/>
    <mergeCell ref="M323:R323"/>
    <mergeCell ref="A324:L324"/>
    <mergeCell ref="M324:R324"/>
    <mergeCell ref="A325:L325"/>
    <mergeCell ref="M325:R325"/>
    <mergeCell ref="A326:L326"/>
    <mergeCell ref="A304:C304"/>
    <mergeCell ref="P304:R304"/>
    <mergeCell ref="D303:O303"/>
    <mergeCell ref="A317:R317"/>
    <mergeCell ref="A31:G31"/>
    <mergeCell ref="B41:D41"/>
    <mergeCell ref="A34:G34"/>
    <mergeCell ref="H42:I42"/>
    <mergeCell ref="H43:I43"/>
    <mergeCell ref="A33:G33"/>
    <mergeCell ref="J33:N33"/>
    <mergeCell ref="E37:G37"/>
    <mergeCell ref="O31:R31"/>
    <mergeCell ref="J32:N32"/>
    <mergeCell ref="O32:R32"/>
    <mergeCell ref="A37:D38"/>
    <mergeCell ref="H37:I38"/>
    <mergeCell ref="H41:I41"/>
    <mergeCell ref="M41:N41"/>
    <mergeCell ref="O41:R41"/>
    <mergeCell ref="O42:R42"/>
    <mergeCell ref="O43:R43"/>
    <mergeCell ref="O33:R33"/>
    <mergeCell ref="J34:N34"/>
    <mergeCell ref="O34:R34"/>
    <mergeCell ref="S266:U266"/>
    <mergeCell ref="L181:O181"/>
    <mergeCell ref="O44:R44"/>
    <mergeCell ref="J41:L41"/>
    <mergeCell ref="J42:L42"/>
    <mergeCell ref="J43:L43"/>
    <mergeCell ref="J44:L44"/>
    <mergeCell ref="A61:R61"/>
    <mergeCell ref="A95:R95"/>
    <mergeCell ref="A113:R113"/>
    <mergeCell ref="B43:D43"/>
    <mergeCell ref="L46:O46"/>
    <mergeCell ref="A54:A55"/>
    <mergeCell ref="B44:D44"/>
    <mergeCell ref="H44:I44"/>
    <mergeCell ref="M44:N44"/>
    <mergeCell ref="L182:O182"/>
    <mergeCell ref="B180:F180"/>
    <mergeCell ref="A51:R52"/>
    <mergeCell ref="F54:H54"/>
    <mergeCell ref="B54:D54"/>
    <mergeCell ref="J54:L54"/>
    <mergeCell ref="P149:R149"/>
    <mergeCell ref="A142:R142"/>
    <mergeCell ref="L230:O230"/>
    <mergeCell ref="P230:R230"/>
    <mergeCell ref="L22:O22"/>
    <mergeCell ref="L23:O23"/>
    <mergeCell ref="L24:O24"/>
    <mergeCell ref="P22:R22"/>
    <mergeCell ref="P23:R23"/>
    <mergeCell ref="P24:R24"/>
    <mergeCell ref="S324:U324"/>
    <mergeCell ref="A132:R133"/>
    <mergeCell ref="I135:K135"/>
    <mergeCell ref="I136:K136"/>
    <mergeCell ref="I137:K137"/>
    <mergeCell ref="E136:G136"/>
    <mergeCell ref="E137:G137"/>
    <mergeCell ref="E138:G138"/>
    <mergeCell ref="E135:G135"/>
    <mergeCell ref="M136:O136"/>
    <mergeCell ref="L148:O148"/>
    <mergeCell ref="L149:O149"/>
    <mergeCell ref="P148:R148"/>
    <mergeCell ref="L150:O150"/>
    <mergeCell ref="P150:R150"/>
    <mergeCell ref="L147:O147"/>
  </mergeCells>
  <conditionalFormatting sqref="J56:L58 M137:O139">
    <cfRule type="containsText" dxfId="5" priority="1" operator="containsText" text="Rejeitado">
      <formula>NOT(ISERROR(SEARCH("Rejeitado",J56)))</formula>
    </cfRule>
  </conditionalFormatting>
  <conditionalFormatting sqref="M326:R326">
    <cfRule type="cellIs" dxfId="4" priority="10" operator="greaterThan">
      <formula>0.01</formula>
    </cfRule>
  </conditionalFormatting>
  <conditionalFormatting sqref="O275:R275">
    <cfRule type="cellIs" dxfId="3" priority="21" operator="greaterThan">
      <formula>0.5</formula>
    </cfRule>
  </conditionalFormatting>
  <conditionalFormatting sqref="P153 P189 P227">
    <cfRule type="containsText" dxfId="2" priority="3" operator="containsText" text="Encerrar">
      <formula>NOT(ISERROR(SEARCH("Encerrar",P153)))</formula>
    </cfRule>
  </conditionalFormatting>
  <conditionalFormatting sqref="P153:R153 P189 P227">
    <cfRule type="containsText" dxfId="1" priority="4" operator="containsText" text="Continuar">
      <formula>NOT(ISERROR(SEARCH("Continuar",P153)))</formula>
    </cfRule>
  </conditionalFormatting>
  <conditionalFormatting sqref="S324:U324">
    <cfRule type="containsText" dxfId="0" priority="2" operator="containsText" text="Reduzir o número de casas decimais">
      <formula>NOT(ISERROR(SEARCH("Reduzir o número de casas decimais",S324)))</formula>
    </cfRule>
  </conditionalFormatting>
  <dataValidations disablePrompts="1" count="1">
    <dataValidation type="list" allowBlank="1" showInputMessage="1" showErrorMessage="1" sqref="K18:K20" xr:uid="{5C2DD489-0C83-42A1-A5AC-6D8E4F2B2F12}">
      <formula1>$T$19:$T$20</formula1>
    </dataValidation>
  </dataValidations>
  <printOptions horizontalCentered="1"/>
  <pageMargins left="0.25" right="0.25" top="0.75" bottom="0.75" header="0.3" footer="0.3"/>
  <pageSetup paperSize="9" scale="69" fitToHeight="0" orientation="portrait" r:id="rId1"/>
  <headerFooter>
    <oddHeader>&amp;C
&amp;G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66CB1-3447-4A68-A560-0AF2D1320C24}">
  <dimension ref="A1:C21"/>
  <sheetViews>
    <sheetView workbookViewId="0">
      <selection activeCell="B23" sqref="B23"/>
    </sheetView>
  </sheetViews>
  <sheetFormatPr defaultRowHeight="20.100000000000001" customHeight="1" x14ac:dyDescent="0.25"/>
  <cols>
    <col min="1" max="1" width="15.625" style="4" customWidth="1"/>
    <col min="2" max="2" width="113.125" style="4" customWidth="1"/>
    <col min="3" max="3" width="15.625" style="4" customWidth="1"/>
    <col min="4" max="16384" width="9" style="4"/>
  </cols>
  <sheetData>
    <row r="1" spans="1:3" ht="140.1" customHeight="1" x14ac:dyDescent="0.25">
      <c r="A1" s="124"/>
      <c r="B1" s="124"/>
      <c r="C1" s="124"/>
    </row>
    <row r="2" spans="1:3" ht="5.0999999999999996" customHeight="1" x14ac:dyDescent="0.25"/>
    <row r="3" spans="1:3" ht="5.0999999999999996" customHeight="1" x14ac:dyDescent="0.25">
      <c r="A3" s="3"/>
      <c r="B3" s="3"/>
      <c r="C3" s="3"/>
    </row>
    <row r="5" spans="1:3" s="5" customFormat="1" ht="20.100000000000001" customHeight="1" thickBot="1" x14ac:dyDescent="0.3">
      <c r="A5" s="125" t="s">
        <v>117</v>
      </c>
      <c r="B5" s="125"/>
      <c r="C5" s="125"/>
    </row>
    <row r="6" spans="1:3" ht="15" x14ac:dyDescent="0.25">
      <c r="A6" s="6"/>
      <c r="B6" s="6"/>
      <c r="C6" s="6"/>
    </row>
    <row r="7" spans="1:3" s="8" customFormat="1" ht="15" x14ac:dyDescent="0.25">
      <c r="A7" s="126" t="s">
        <v>118</v>
      </c>
      <c r="B7" s="126"/>
      <c r="C7" s="126"/>
    </row>
    <row r="8" spans="1:3" ht="28.5" x14ac:dyDescent="0.25">
      <c r="A8" s="7" t="s">
        <v>119</v>
      </c>
      <c r="B8" s="7" t="s">
        <v>120</v>
      </c>
      <c r="C8" s="7" t="s">
        <v>121</v>
      </c>
    </row>
    <row r="9" spans="1:3" ht="15" x14ac:dyDescent="0.25">
      <c r="A9" s="9" t="s">
        <v>48</v>
      </c>
      <c r="B9" s="10" t="s">
        <v>122</v>
      </c>
      <c r="C9" s="11">
        <v>100</v>
      </c>
    </row>
    <row r="10" spans="1:3" ht="28.5" x14ac:dyDescent="0.25">
      <c r="A10" s="9" t="s">
        <v>58</v>
      </c>
      <c r="B10" s="10" t="s">
        <v>123</v>
      </c>
      <c r="C10" s="11">
        <v>95</v>
      </c>
    </row>
    <row r="11" spans="1:3" ht="28.5" x14ac:dyDescent="0.25">
      <c r="A11" s="9" t="s">
        <v>57</v>
      </c>
      <c r="B11" s="10" t="s">
        <v>124</v>
      </c>
      <c r="C11" s="11">
        <v>75</v>
      </c>
    </row>
    <row r="12" spans="1:3" ht="28.5" x14ac:dyDescent="0.25">
      <c r="A12" s="9" t="s">
        <v>125</v>
      </c>
      <c r="B12" s="10" t="s">
        <v>126</v>
      </c>
      <c r="C12" s="11">
        <v>55</v>
      </c>
    </row>
    <row r="13" spans="1:3" ht="15" x14ac:dyDescent="0.25">
      <c r="A13" s="9" t="s">
        <v>127</v>
      </c>
      <c r="B13" s="10" t="s">
        <v>128</v>
      </c>
      <c r="C13" s="11">
        <v>50</v>
      </c>
    </row>
    <row r="14" spans="1:3" ht="15" x14ac:dyDescent="0.25">
      <c r="A14" s="9" t="s">
        <v>129</v>
      </c>
      <c r="B14" s="10" t="s">
        <v>130</v>
      </c>
      <c r="C14" s="11">
        <v>40</v>
      </c>
    </row>
    <row r="15" spans="1:3" ht="28.5" x14ac:dyDescent="0.25">
      <c r="A15" s="9" t="s">
        <v>131</v>
      </c>
      <c r="B15" s="10" t="s">
        <v>132</v>
      </c>
      <c r="C15" s="11">
        <v>30</v>
      </c>
    </row>
    <row r="16" spans="1:3" ht="15" x14ac:dyDescent="0.25">
      <c r="A16" s="9" t="s">
        <v>133</v>
      </c>
      <c r="B16" s="10" t="s">
        <v>134</v>
      </c>
      <c r="C16" s="11">
        <v>20</v>
      </c>
    </row>
    <row r="19" spans="1:3" ht="15" x14ac:dyDescent="0.25">
      <c r="A19" s="6" t="s">
        <v>135</v>
      </c>
      <c r="B19" s="6"/>
      <c r="C19" s="6"/>
    </row>
    <row r="20" spans="1:3" ht="15" x14ac:dyDescent="0.25">
      <c r="A20" s="127" t="s">
        <v>136</v>
      </c>
      <c r="B20" s="127"/>
      <c r="C20" s="127"/>
    </row>
    <row r="21" spans="1:3" ht="15" x14ac:dyDescent="0.25">
      <c r="A21" s="127"/>
      <c r="B21" s="127"/>
      <c r="C21" s="127"/>
    </row>
  </sheetData>
  <mergeCells count="4">
    <mergeCell ref="A1:C1"/>
    <mergeCell ref="A5:C5"/>
    <mergeCell ref="A7:C7"/>
    <mergeCell ref="A20:C21"/>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8149-6C29-4C5D-800A-DC6736B1B53C}">
  <dimension ref="A1:R24"/>
  <sheetViews>
    <sheetView workbookViewId="0">
      <selection activeCell="N25" sqref="N25"/>
    </sheetView>
  </sheetViews>
  <sheetFormatPr defaultRowHeight="20.100000000000001" customHeight="1" x14ac:dyDescent="0.25"/>
  <cols>
    <col min="1" max="18" width="8.125" style="6" customWidth="1"/>
    <col min="19" max="19" width="7.125" style="6" customWidth="1"/>
    <col min="20" max="16384" width="9" style="6"/>
  </cols>
  <sheetData>
    <row r="1" spans="1:18" ht="140.1" customHeight="1" x14ac:dyDescent="0.25">
      <c r="A1" s="128"/>
      <c r="B1" s="128"/>
      <c r="C1" s="128"/>
      <c r="D1" s="128"/>
      <c r="E1" s="128"/>
      <c r="F1" s="128"/>
      <c r="G1" s="128"/>
      <c r="H1" s="128"/>
      <c r="I1" s="128"/>
      <c r="J1" s="128"/>
      <c r="K1" s="128"/>
      <c r="L1" s="128"/>
      <c r="M1" s="128"/>
      <c r="N1" s="128"/>
      <c r="O1" s="128"/>
      <c r="P1" s="128"/>
      <c r="Q1" s="128"/>
      <c r="R1" s="128"/>
    </row>
    <row r="2" spans="1:18" ht="5.0999999999999996" customHeight="1" x14ac:dyDescent="0.25"/>
    <row r="3" spans="1:18" ht="5.0999999999999996" customHeight="1" x14ac:dyDescent="0.25">
      <c r="A3" s="12"/>
      <c r="B3" s="12"/>
      <c r="C3" s="12"/>
      <c r="D3" s="12"/>
      <c r="E3" s="12"/>
      <c r="F3" s="12"/>
      <c r="G3" s="12"/>
      <c r="H3" s="12"/>
      <c r="I3" s="12"/>
      <c r="J3" s="12"/>
      <c r="K3" s="12"/>
      <c r="L3" s="12"/>
      <c r="M3" s="12"/>
      <c r="N3" s="12"/>
      <c r="O3" s="12"/>
      <c r="P3" s="12"/>
      <c r="Q3" s="12"/>
      <c r="R3" s="12"/>
    </row>
    <row r="5" spans="1:18" ht="15" thickBot="1" x14ac:dyDescent="0.3">
      <c r="A5" s="129" t="s">
        <v>137</v>
      </c>
      <c r="B5" s="129"/>
      <c r="C5" s="129"/>
      <c r="D5" s="129"/>
      <c r="E5" s="129"/>
      <c r="F5" s="129"/>
      <c r="G5" s="129"/>
      <c r="H5" s="129"/>
      <c r="I5" s="129"/>
      <c r="J5" s="129"/>
      <c r="K5" s="129"/>
      <c r="L5" s="129"/>
      <c r="M5" s="129"/>
      <c r="N5" s="129"/>
      <c r="O5" s="129"/>
      <c r="P5" s="129"/>
      <c r="Q5" s="129"/>
      <c r="R5" s="129"/>
    </row>
    <row r="7" spans="1:18" ht="15" thickBot="1" x14ac:dyDescent="0.3">
      <c r="A7" s="129" t="s">
        <v>138</v>
      </c>
      <c r="B7" s="129"/>
      <c r="C7" s="129"/>
      <c r="D7" s="129"/>
      <c r="E7" s="129"/>
      <c r="F7" s="129"/>
      <c r="G7" s="129"/>
      <c r="H7" s="129"/>
      <c r="I7" s="129"/>
      <c r="J7" s="129"/>
      <c r="K7" s="129"/>
      <c r="L7" s="129"/>
      <c r="M7" s="129"/>
      <c r="N7" s="129"/>
      <c r="O7" s="129"/>
      <c r="P7" s="129"/>
      <c r="Q7" s="129"/>
      <c r="R7" s="129"/>
    </row>
    <row r="8" spans="1:18" ht="15" thickBot="1" x14ac:dyDescent="0.3">
      <c r="A8" s="13"/>
    </row>
    <row r="9" spans="1:18" ht="14.25" x14ac:dyDescent="0.25">
      <c r="A9" s="130" t="s">
        <v>139</v>
      </c>
      <c r="B9" s="131"/>
      <c r="C9" s="131"/>
      <c r="D9" s="131" t="s">
        <v>121</v>
      </c>
      <c r="E9" s="131"/>
      <c r="F9" s="131" t="s">
        <v>140</v>
      </c>
      <c r="G9" s="131"/>
      <c r="H9" s="131"/>
      <c r="I9" s="131"/>
      <c r="J9" s="131"/>
      <c r="K9" s="131"/>
      <c r="L9" s="131"/>
      <c r="M9" s="131"/>
      <c r="N9" s="131"/>
      <c r="O9" s="131"/>
      <c r="P9" s="131"/>
      <c r="Q9" s="131"/>
      <c r="R9" s="132"/>
    </row>
    <row r="10" spans="1:18" ht="14.25" x14ac:dyDescent="0.25">
      <c r="A10" s="133" t="s">
        <v>93</v>
      </c>
      <c r="B10" s="134"/>
      <c r="C10" s="134"/>
      <c r="D10" s="135">
        <v>1</v>
      </c>
      <c r="E10" s="135"/>
      <c r="F10" s="136" t="s">
        <v>141</v>
      </c>
      <c r="G10" s="136"/>
      <c r="H10" s="136"/>
      <c r="I10" s="136"/>
      <c r="J10" s="136"/>
      <c r="K10" s="136"/>
      <c r="L10" s="136"/>
      <c r="M10" s="136"/>
      <c r="N10" s="136"/>
      <c r="O10" s="136"/>
      <c r="P10" s="136"/>
      <c r="Q10" s="136"/>
      <c r="R10" s="137"/>
    </row>
    <row r="11" spans="1:18" ht="14.25" x14ac:dyDescent="0.25">
      <c r="A11" s="133"/>
      <c r="B11" s="134"/>
      <c r="C11" s="134"/>
      <c r="D11" s="135"/>
      <c r="E11" s="135"/>
      <c r="F11" s="136"/>
      <c r="G11" s="136"/>
      <c r="H11" s="136"/>
      <c r="I11" s="136"/>
      <c r="J11" s="136"/>
      <c r="K11" s="136"/>
      <c r="L11" s="136"/>
      <c r="M11" s="136"/>
      <c r="N11" s="136"/>
      <c r="O11" s="136"/>
      <c r="P11" s="136"/>
      <c r="Q11" s="136"/>
      <c r="R11" s="137"/>
    </row>
    <row r="12" spans="1:18" ht="14.25" x14ac:dyDescent="0.25">
      <c r="A12" s="133" t="s">
        <v>142</v>
      </c>
      <c r="B12" s="134"/>
      <c r="C12" s="134"/>
      <c r="D12" s="135">
        <v>0.95</v>
      </c>
      <c r="E12" s="135"/>
      <c r="F12" s="136" t="s">
        <v>143</v>
      </c>
      <c r="G12" s="136"/>
      <c r="H12" s="136"/>
      <c r="I12" s="136"/>
      <c r="J12" s="136"/>
      <c r="K12" s="136"/>
      <c r="L12" s="136"/>
      <c r="M12" s="136"/>
      <c r="N12" s="136"/>
      <c r="O12" s="136"/>
      <c r="P12" s="136"/>
      <c r="Q12" s="136"/>
      <c r="R12" s="137"/>
    </row>
    <row r="13" spans="1:18" ht="14.25" x14ac:dyDescent="0.25">
      <c r="A13" s="133"/>
      <c r="B13" s="134"/>
      <c r="C13" s="134"/>
      <c r="D13" s="135"/>
      <c r="E13" s="135"/>
      <c r="F13" s="136"/>
      <c r="G13" s="136"/>
      <c r="H13" s="136"/>
      <c r="I13" s="136"/>
      <c r="J13" s="136"/>
      <c r="K13" s="136"/>
      <c r="L13" s="136"/>
      <c r="M13" s="136"/>
      <c r="N13" s="136"/>
      <c r="O13" s="136"/>
      <c r="P13" s="136"/>
      <c r="Q13" s="136"/>
      <c r="R13" s="137"/>
    </row>
    <row r="14" spans="1:18" ht="14.25" x14ac:dyDescent="0.25">
      <c r="A14" s="133" t="s">
        <v>144</v>
      </c>
      <c r="B14" s="134"/>
      <c r="C14" s="134"/>
      <c r="D14" s="135">
        <v>0.9</v>
      </c>
      <c r="E14" s="135"/>
      <c r="F14" s="136" t="s">
        <v>145</v>
      </c>
      <c r="G14" s="136"/>
      <c r="H14" s="136"/>
      <c r="I14" s="136"/>
      <c r="J14" s="136"/>
      <c r="K14" s="136"/>
      <c r="L14" s="136"/>
      <c r="M14" s="136"/>
      <c r="N14" s="136"/>
      <c r="O14" s="136"/>
      <c r="P14" s="136"/>
      <c r="Q14" s="136"/>
      <c r="R14" s="137"/>
    </row>
    <row r="15" spans="1:18" ht="14.25" x14ac:dyDescent="0.25">
      <c r="A15" s="133"/>
      <c r="B15" s="134"/>
      <c r="C15" s="134"/>
      <c r="D15" s="135"/>
      <c r="E15" s="135"/>
      <c r="F15" s="136"/>
      <c r="G15" s="136"/>
      <c r="H15" s="136"/>
      <c r="I15" s="136"/>
      <c r="J15" s="136"/>
      <c r="K15" s="136"/>
      <c r="L15" s="136"/>
      <c r="M15" s="136"/>
      <c r="N15" s="136"/>
      <c r="O15" s="136"/>
      <c r="P15" s="136"/>
      <c r="Q15" s="136"/>
      <c r="R15" s="137"/>
    </row>
    <row r="16" spans="1:18" ht="14.25" x14ac:dyDescent="0.25">
      <c r="A16" s="133" t="s">
        <v>146</v>
      </c>
      <c r="B16" s="134"/>
      <c r="C16" s="134"/>
      <c r="D16" s="135">
        <v>0.8</v>
      </c>
      <c r="E16" s="135"/>
      <c r="F16" s="136" t="s">
        <v>147</v>
      </c>
      <c r="G16" s="136"/>
      <c r="H16" s="136"/>
      <c r="I16" s="136"/>
      <c r="J16" s="136"/>
      <c r="K16" s="136"/>
      <c r="L16" s="136"/>
      <c r="M16" s="136"/>
      <c r="N16" s="136"/>
      <c r="O16" s="136"/>
      <c r="P16" s="136"/>
      <c r="Q16" s="136"/>
      <c r="R16" s="137"/>
    </row>
    <row r="17" spans="1:18" ht="14.25" x14ac:dyDescent="0.25">
      <c r="A17" s="133"/>
      <c r="B17" s="134"/>
      <c r="C17" s="134"/>
      <c r="D17" s="135"/>
      <c r="E17" s="135"/>
      <c r="F17" s="136"/>
      <c r="G17" s="136"/>
      <c r="H17" s="136"/>
      <c r="I17" s="136"/>
      <c r="J17" s="136"/>
      <c r="K17" s="136"/>
      <c r="L17" s="136"/>
      <c r="M17" s="136"/>
      <c r="N17" s="136"/>
      <c r="O17" s="136"/>
      <c r="P17" s="136"/>
      <c r="Q17" s="136"/>
      <c r="R17" s="137"/>
    </row>
    <row r="18" spans="1:18" ht="14.25" x14ac:dyDescent="0.25">
      <c r="A18" s="133" t="s">
        <v>148</v>
      </c>
      <c r="B18" s="134"/>
      <c r="C18" s="134"/>
      <c r="D18" s="135">
        <v>0.75</v>
      </c>
      <c r="E18" s="135"/>
      <c r="F18" s="136" t="s">
        <v>149</v>
      </c>
      <c r="G18" s="136"/>
      <c r="H18" s="136"/>
      <c r="I18" s="136"/>
      <c r="J18" s="136"/>
      <c r="K18" s="136"/>
      <c r="L18" s="136"/>
      <c r="M18" s="136"/>
      <c r="N18" s="136"/>
      <c r="O18" s="136"/>
      <c r="P18" s="136"/>
      <c r="Q18" s="136"/>
      <c r="R18" s="137"/>
    </row>
    <row r="19" spans="1:18" ht="14.25" x14ac:dyDescent="0.25">
      <c r="A19" s="133"/>
      <c r="B19" s="134"/>
      <c r="C19" s="134"/>
      <c r="D19" s="135"/>
      <c r="E19" s="135"/>
      <c r="F19" s="136"/>
      <c r="G19" s="136"/>
      <c r="H19" s="136"/>
      <c r="I19" s="136"/>
      <c r="J19" s="136"/>
      <c r="K19" s="136"/>
      <c r="L19" s="136"/>
      <c r="M19" s="136"/>
      <c r="N19" s="136"/>
      <c r="O19" s="136"/>
      <c r="P19" s="136"/>
      <c r="Q19" s="136"/>
      <c r="R19" s="137"/>
    </row>
    <row r="20" spans="1:18" ht="14.25" x14ac:dyDescent="0.25">
      <c r="A20" s="133" t="s">
        <v>150</v>
      </c>
      <c r="B20" s="134"/>
      <c r="C20" s="134"/>
      <c r="D20" s="135">
        <v>0.7</v>
      </c>
      <c r="E20" s="135"/>
      <c r="F20" s="136" t="s">
        <v>151</v>
      </c>
      <c r="G20" s="136"/>
      <c r="H20" s="136"/>
      <c r="I20" s="136"/>
      <c r="J20" s="136"/>
      <c r="K20" s="136"/>
      <c r="L20" s="136"/>
      <c r="M20" s="136"/>
      <c r="N20" s="136"/>
      <c r="O20" s="136"/>
      <c r="P20" s="136"/>
      <c r="Q20" s="136"/>
      <c r="R20" s="137"/>
    </row>
    <row r="21" spans="1:18" ht="15" thickBot="1" x14ac:dyDescent="0.3">
      <c r="A21" s="138"/>
      <c r="B21" s="139"/>
      <c r="C21" s="139"/>
      <c r="D21" s="140"/>
      <c r="E21" s="140"/>
      <c r="F21" s="141"/>
      <c r="G21" s="141"/>
      <c r="H21" s="141"/>
      <c r="I21" s="141"/>
      <c r="J21" s="141"/>
      <c r="K21" s="141"/>
      <c r="L21" s="141"/>
      <c r="M21" s="141"/>
      <c r="N21" s="141"/>
      <c r="O21" s="141"/>
      <c r="P21" s="141"/>
      <c r="Q21" s="141"/>
      <c r="R21" s="142"/>
    </row>
    <row r="23" spans="1:18" ht="14.25" x14ac:dyDescent="0.25">
      <c r="A23" s="127" t="s">
        <v>135</v>
      </c>
      <c r="B23" s="127"/>
      <c r="C23" s="127"/>
      <c r="D23" s="127"/>
      <c r="E23" s="127"/>
      <c r="F23" s="127"/>
      <c r="G23" s="127"/>
      <c r="H23" s="127"/>
      <c r="I23" s="127"/>
      <c r="J23" s="127"/>
      <c r="K23" s="127"/>
      <c r="L23" s="127"/>
      <c r="M23" s="127"/>
      <c r="N23" s="127"/>
      <c r="O23" s="127"/>
      <c r="P23" s="127"/>
      <c r="Q23" s="127"/>
      <c r="R23" s="127"/>
    </row>
    <row r="24" spans="1:18" ht="14.25" x14ac:dyDescent="0.25">
      <c r="A24" s="127" t="s">
        <v>152</v>
      </c>
      <c r="B24" s="127"/>
      <c r="C24" s="127"/>
      <c r="D24" s="127"/>
      <c r="E24" s="127"/>
      <c r="F24" s="127"/>
      <c r="G24" s="127"/>
      <c r="H24" s="127"/>
      <c r="I24" s="127"/>
      <c r="J24" s="127"/>
      <c r="K24" s="127"/>
      <c r="L24" s="127"/>
      <c r="M24" s="127"/>
      <c r="N24" s="127"/>
      <c r="O24" s="127"/>
      <c r="P24" s="127"/>
      <c r="Q24" s="127"/>
      <c r="R24" s="127"/>
    </row>
  </sheetData>
  <mergeCells count="26">
    <mergeCell ref="A23:R23"/>
    <mergeCell ref="A24:R24"/>
    <mergeCell ref="A18:C19"/>
    <mergeCell ref="D18:E19"/>
    <mergeCell ref="F18:R19"/>
    <mergeCell ref="A20:C21"/>
    <mergeCell ref="D20:E21"/>
    <mergeCell ref="F20:R21"/>
    <mergeCell ref="A14:C15"/>
    <mergeCell ref="D14:E15"/>
    <mergeCell ref="F14:R15"/>
    <mergeCell ref="A16:C17"/>
    <mergeCell ref="D16:E17"/>
    <mergeCell ref="F16:R17"/>
    <mergeCell ref="A10:C11"/>
    <mergeCell ref="D10:E11"/>
    <mergeCell ref="F10:R11"/>
    <mergeCell ref="A12:C13"/>
    <mergeCell ref="D12:E13"/>
    <mergeCell ref="F12:R13"/>
    <mergeCell ref="A1:R1"/>
    <mergeCell ref="A5:R5"/>
    <mergeCell ref="A7:R7"/>
    <mergeCell ref="A9:C9"/>
    <mergeCell ref="D9:E9"/>
    <mergeCell ref="F9:R9"/>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C48D4-BBC9-44FF-9A34-342E922833A7}">
  <dimension ref="A1:D33"/>
  <sheetViews>
    <sheetView workbookViewId="0">
      <selection activeCell="H12" sqref="H12"/>
    </sheetView>
  </sheetViews>
  <sheetFormatPr defaultRowHeight="20.100000000000001" customHeight="1" x14ac:dyDescent="0.25"/>
  <cols>
    <col min="1" max="1" width="8.125" style="6" customWidth="1"/>
    <col min="2" max="2" width="15.625" style="6" customWidth="1"/>
    <col min="3" max="3" width="83.125" style="6" customWidth="1"/>
    <col min="4" max="4" width="30.625" style="6" customWidth="1"/>
    <col min="5" max="5" width="7.125" style="6" customWidth="1"/>
    <col min="6" max="16384" width="9" style="6"/>
  </cols>
  <sheetData>
    <row r="1" spans="1:4" ht="140.1" customHeight="1" x14ac:dyDescent="0.25">
      <c r="A1" s="143"/>
      <c r="B1" s="143"/>
      <c r="C1" s="143"/>
      <c r="D1" s="143"/>
    </row>
    <row r="2" spans="1:4" ht="5.0999999999999996" customHeight="1" x14ac:dyDescent="0.25"/>
    <row r="3" spans="1:4" ht="5.0999999999999996" customHeight="1" x14ac:dyDescent="0.25">
      <c r="A3" s="16"/>
      <c r="B3" s="16"/>
      <c r="C3" s="16"/>
      <c r="D3" s="16"/>
    </row>
    <row r="5" spans="1:4" ht="15" thickBot="1" x14ac:dyDescent="0.3">
      <c r="A5" s="144" t="s">
        <v>153</v>
      </c>
      <c r="B5" s="144"/>
      <c r="C5" s="144"/>
      <c r="D5" s="144"/>
    </row>
    <row r="6" spans="1:4" ht="14.25" x14ac:dyDescent="0.25">
      <c r="A6" s="14" t="s">
        <v>154</v>
      </c>
      <c r="B6" s="15" t="s">
        <v>155</v>
      </c>
      <c r="C6" s="15" t="s">
        <v>156</v>
      </c>
      <c r="D6" s="15" t="s">
        <v>157</v>
      </c>
    </row>
    <row r="7" spans="1:4" ht="14.25" x14ac:dyDescent="0.25">
      <c r="A7" s="145">
        <v>1</v>
      </c>
      <c r="B7" s="146" t="s">
        <v>158</v>
      </c>
      <c r="C7" s="147" t="s">
        <v>159</v>
      </c>
      <c r="D7" s="147" t="s">
        <v>160</v>
      </c>
    </row>
    <row r="8" spans="1:4" ht="14.25" x14ac:dyDescent="0.25">
      <c r="A8" s="145"/>
      <c r="B8" s="146"/>
      <c r="C8" s="147"/>
      <c r="D8" s="147"/>
    </row>
    <row r="9" spans="1:4" ht="14.25" x14ac:dyDescent="0.25">
      <c r="A9" s="145"/>
      <c r="B9" s="146"/>
      <c r="C9" s="147"/>
      <c r="D9" s="147"/>
    </row>
    <row r="10" spans="1:4" ht="14.25" x14ac:dyDescent="0.25">
      <c r="A10" s="145"/>
      <c r="B10" s="146"/>
      <c r="C10" s="147"/>
      <c r="D10" s="147"/>
    </row>
    <row r="11" spans="1:4" ht="14.25" x14ac:dyDescent="0.25">
      <c r="A11" s="145">
        <v>2</v>
      </c>
      <c r="B11" s="146" t="s">
        <v>161</v>
      </c>
      <c r="C11" s="147" t="s">
        <v>162</v>
      </c>
      <c r="D11" s="147" t="s">
        <v>163</v>
      </c>
    </row>
    <row r="12" spans="1:4" ht="14.25" x14ac:dyDescent="0.25">
      <c r="A12" s="145"/>
      <c r="B12" s="146"/>
      <c r="C12" s="147"/>
      <c r="D12" s="147"/>
    </row>
    <row r="13" spans="1:4" ht="14.25" x14ac:dyDescent="0.25">
      <c r="A13" s="145"/>
      <c r="B13" s="146"/>
      <c r="C13" s="147"/>
      <c r="D13" s="147"/>
    </row>
    <row r="14" spans="1:4" ht="14.25" x14ac:dyDescent="0.25">
      <c r="A14" s="145"/>
      <c r="B14" s="146"/>
      <c r="C14" s="147"/>
      <c r="D14" s="147"/>
    </row>
    <row r="15" spans="1:4" ht="14.25" x14ac:dyDescent="0.25">
      <c r="A15" s="145">
        <v>3</v>
      </c>
      <c r="B15" s="146" t="s">
        <v>164</v>
      </c>
      <c r="C15" s="147" t="s">
        <v>165</v>
      </c>
      <c r="D15" s="147" t="s">
        <v>166</v>
      </c>
    </row>
    <row r="16" spans="1:4" ht="14.25" x14ac:dyDescent="0.25">
      <c r="A16" s="145"/>
      <c r="B16" s="146"/>
      <c r="C16" s="147"/>
      <c r="D16" s="147"/>
    </row>
    <row r="17" spans="1:4" ht="14.25" x14ac:dyDescent="0.25">
      <c r="A17" s="145"/>
      <c r="B17" s="146"/>
      <c r="C17" s="147"/>
      <c r="D17" s="147"/>
    </row>
    <row r="18" spans="1:4" ht="14.25" x14ac:dyDescent="0.25">
      <c r="A18" s="145"/>
      <c r="B18" s="146"/>
      <c r="C18" s="147"/>
      <c r="D18" s="147"/>
    </row>
    <row r="19" spans="1:4" ht="14.25" x14ac:dyDescent="0.25">
      <c r="A19" s="145">
        <v>4</v>
      </c>
      <c r="B19" s="146" t="s">
        <v>167</v>
      </c>
      <c r="C19" s="147" t="s">
        <v>168</v>
      </c>
      <c r="D19" s="147" t="s">
        <v>169</v>
      </c>
    </row>
    <row r="20" spans="1:4" ht="14.25" x14ac:dyDescent="0.25">
      <c r="A20" s="145"/>
      <c r="B20" s="146"/>
      <c r="C20" s="147"/>
      <c r="D20" s="147"/>
    </row>
    <row r="21" spans="1:4" ht="14.25" x14ac:dyDescent="0.25">
      <c r="A21" s="145"/>
      <c r="B21" s="146"/>
      <c r="C21" s="147"/>
      <c r="D21" s="147"/>
    </row>
    <row r="22" spans="1:4" ht="14.25" x14ac:dyDescent="0.25">
      <c r="A22" s="145"/>
      <c r="B22" s="146"/>
      <c r="C22" s="147"/>
      <c r="D22" s="147"/>
    </row>
    <row r="23" spans="1:4" ht="14.25" x14ac:dyDescent="0.25">
      <c r="A23" s="145">
        <v>5</v>
      </c>
      <c r="B23" s="146" t="s">
        <v>170</v>
      </c>
      <c r="C23" s="147" t="s">
        <v>171</v>
      </c>
      <c r="D23" s="147" t="s">
        <v>172</v>
      </c>
    </row>
    <row r="24" spans="1:4" ht="14.25" x14ac:dyDescent="0.25">
      <c r="A24" s="145"/>
      <c r="B24" s="146"/>
      <c r="C24" s="147"/>
      <c r="D24" s="147"/>
    </row>
    <row r="25" spans="1:4" ht="14.25" x14ac:dyDescent="0.25">
      <c r="A25" s="145"/>
      <c r="B25" s="146"/>
      <c r="C25" s="147"/>
      <c r="D25" s="147"/>
    </row>
    <row r="26" spans="1:4" ht="14.25" x14ac:dyDescent="0.25">
      <c r="A26" s="145"/>
      <c r="B26" s="146"/>
      <c r="C26" s="147"/>
      <c r="D26" s="147"/>
    </row>
    <row r="27" spans="1:4" ht="14.25" x14ac:dyDescent="0.25">
      <c r="A27" s="145">
        <v>6</v>
      </c>
      <c r="B27" s="146" t="s">
        <v>173</v>
      </c>
      <c r="C27" s="147" t="s">
        <v>174</v>
      </c>
      <c r="D27" s="147" t="s">
        <v>175</v>
      </c>
    </row>
    <row r="28" spans="1:4" ht="14.25" x14ac:dyDescent="0.25">
      <c r="A28" s="145"/>
      <c r="B28" s="146"/>
      <c r="C28" s="147"/>
      <c r="D28" s="147"/>
    </row>
    <row r="29" spans="1:4" ht="14.25" x14ac:dyDescent="0.25">
      <c r="A29" s="145"/>
      <c r="B29" s="146"/>
      <c r="C29" s="147"/>
      <c r="D29" s="147"/>
    </row>
    <row r="30" spans="1:4" ht="15" thickBot="1" x14ac:dyDescent="0.3">
      <c r="A30" s="148"/>
      <c r="B30" s="149"/>
      <c r="C30" s="150"/>
      <c r="D30" s="150"/>
    </row>
    <row r="32" spans="1:4" ht="14.25" x14ac:dyDescent="0.25">
      <c r="A32" s="127" t="s">
        <v>135</v>
      </c>
      <c r="B32" s="127"/>
      <c r="C32" s="127"/>
      <c r="D32" s="127"/>
    </row>
    <row r="33" spans="1:4" ht="14.25" x14ac:dyDescent="0.25">
      <c r="A33" s="127" t="s">
        <v>176</v>
      </c>
      <c r="B33" s="127"/>
      <c r="C33" s="127"/>
      <c r="D33" s="127"/>
    </row>
  </sheetData>
  <mergeCells count="28">
    <mergeCell ref="A33:D33"/>
    <mergeCell ref="A19:A22"/>
    <mergeCell ref="B19:B22"/>
    <mergeCell ref="C19:C22"/>
    <mergeCell ref="D19:D22"/>
    <mergeCell ref="A23:A26"/>
    <mergeCell ref="B23:B26"/>
    <mergeCell ref="C23:C26"/>
    <mergeCell ref="D23:D26"/>
    <mergeCell ref="A27:A30"/>
    <mergeCell ref="B27:B30"/>
    <mergeCell ref="C27:C30"/>
    <mergeCell ref="D27:D30"/>
    <mergeCell ref="A32:D32"/>
    <mergeCell ref="A11:A14"/>
    <mergeCell ref="B11:B14"/>
    <mergeCell ref="C11:C14"/>
    <mergeCell ref="D11:D14"/>
    <mergeCell ref="A15:A18"/>
    <mergeCell ref="B15:B18"/>
    <mergeCell ref="C15:C18"/>
    <mergeCell ref="D15:D18"/>
    <mergeCell ref="A1:D1"/>
    <mergeCell ref="A5:D5"/>
    <mergeCell ref="A7:A10"/>
    <mergeCell ref="B7:B10"/>
    <mergeCell ref="C7:C10"/>
    <mergeCell ref="D7:D10"/>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ACCD-58AD-47C9-B7B3-8C4E3D7D17FF}">
  <dimension ref="A1:K27"/>
  <sheetViews>
    <sheetView workbookViewId="0">
      <selection activeCell="O15" sqref="O15"/>
    </sheetView>
  </sheetViews>
  <sheetFormatPr defaultRowHeight="30" customHeight="1" x14ac:dyDescent="0.25"/>
  <cols>
    <col min="1" max="2" width="8.125" style="6" customWidth="1"/>
    <col min="3" max="11" width="11.875" style="6" customWidth="1"/>
    <col min="12" max="12" width="7.125" style="6" customWidth="1"/>
    <col min="13" max="16384" width="9" style="6"/>
  </cols>
  <sheetData>
    <row r="1" spans="1:11" ht="140.1" customHeight="1" x14ac:dyDescent="0.25">
      <c r="A1" s="128"/>
      <c r="B1" s="128"/>
      <c r="C1" s="128"/>
      <c r="D1" s="128"/>
      <c r="E1" s="128"/>
      <c r="F1" s="128"/>
      <c r="G1" s="128"/>
      <c r="H1" s="128"/>
      <c r="I1" s="128"/>
      <c r="J1" s="128"/>
      <c r="K1" s="128"/>
    </row>
    <row r="2" spans="1:11" ht="5.0999999999999996" customHeight="1" x14ac:dyDescent="0.25"/>
    <row r="3" spans="1:11" ht="5.0999999999999996" customHeight="1" x14ac:dyDescent="0.25">
      <c r="A3" s="12"/>
      <c r="B3" s="12"/>
      <c r="C3" s="12"/>
      <c r="D3" s="12"/>
      <c r="E3" s="12"/>
      <c r="F3" s="12"/>
      <c r="G3" s="12"/>
      <c r="H3" s="12"/>
      <c r="I3" s="12"/>
      <c r="J3" s="12"/>
      <c r="K3" s="12"/>
    </row>
    <row r="5" spans="1:11" ht="30" customHeight="1" thickBot="1" x14ac:dyDescent="0.3">
      <c r="A5" s="144" t="s">
        <v>177</v>
      </c>
      <c r="B5" s="144"/>
      <c r="C5" s="144"/>
      <c r="D5" s="144"/>
      <c r="E5" s="144"/>
      <c r="F5" s="144"/>
      <c r="G5" s="144"/>
      <c r="H5" s="144"/>
      <c r="I5" s="144"/>
      <c r="J5" s="144"/>
      <c r="K5" s="144"/>
    </row>
    <row r="6" spans="1:11" ht="30" customHeight="1" x14ac:dyDescent="0.25">
      <c r="A6" s="151" t="s">
        <v>178</v>
      </c>
      <c r="B6" s="151"/>
      <c r="C6" s="153" t="s">
        <v>179</v>
      </c>
      <c r="D6" s="154" t="s">
        <v>180</v>
      </c>
      <c r="E6" s="155"/>
      <c r="F6" s="155"/>
      <c r="G6" s="155"/>
      <c r="H6" s="155"/>
      <c r="I6" s="155"/>
      <c r="J6" s="155"/>
      <c r="K6" s="156"/>
    </row>
    <row r="7" spans="1:11" ht="30" customHeight="1" x14ac:dyDescent="0.25">
      <c r="A7" s="151"/>
      <c r="B7" s="151"/>
      <c r="C7" s="153"/>
      <c r="D7" s="157"/>
      <c r="E7" s="158"/>
      <c r="F7" s="158"/>
      <c r="G7" s="158"/>
      <c r="H7" s="158"/>
      <c r="I7" s="158"/>
      <c r="J7" s="158"/>
      <c r="K7" s="159"/>
    </row>
    <row r="8" spans="1:11" ht="30" customHeight="1" x14ac:dyDescent="0.25">
      <c r="A8" s="151"/>
      <c r="B8" s="151"/>
      <c r="C8" s="151"/>
      <c r="D8" s="160" t="s">
        <v>181</v>
      </c>
      <c r="E8" s="160" t="s">
        <v>182</v>
      </c>
      <c r="F8" s="160"/>
      <c r="G8" s="160"/>
      <c r="H8" s="160" t="s">
        <v>183</v>
      </c>
      <c r="I8" s="160" t="s">
        <v>184</v>
      </c>
      <c r="J8" s="160"/>
      <c r="K8" s="160"/>
    </row>
    <row r="9" spans="1:11" ht="30" customHeight="1" x14ac:dyDescent="0.25">
      <c r="A9" s="151"/>
      <c r="B9" s="151"/>
      <c r="C9" s="151"/>
      <c r="D9" s="151"/>
      <c r="E9" s="151"/>
      <c r="F9" s="151"/>
      <c r="G9" s="151"/>
      <c r="H9" s="151"/>
      <c r="I9" s="151" t="s">
        <v>185</v>
      </c>
      <c r="J9" s="151"/>
      <c r="K9" s="151"/>
    </row>
    <row r="10" spans="1:11" ht="30" customHeight="1" x14ac:dyDescent="0.25">
      <c r="A10" s="152"/>
      <c r="B10" s="152"/>
      <c r="C10" s="151"/>
      <c r="D10" s="151"/>
      <c r="E10" s="17" t="s">
        <v>186</v>
      </c>
      <c r="F10" s="17" t="s">
        <v>187</v>
      </c>
      <c r="G10" s="17" t="s">
        <v>188</v>
      </c>
      <c r="H10" s="151"/>
      <c r="I10" s="17" t="s">
        <v>189</v>
      </c>
      <c r="J10" s="17" t="s">
        <v>190</v>
      </c>
      <c r="K10" s="17" t="s">
        <v>191</v>
      </c>
    </row>
    <row r="11" spans="1:11" ht="30" customHeight="1" x14ac:dyDescent="0.25">
      <c r="A11" s="161" t="s">
        <v>192</v>
      </c>
      <c r="B11" s="164" t="s">
        <v>193</v>
      </c>
      <c r="C11" s="18" t="s">
        <v>48</v>
      </c>
      <c r="D11" s="19"/>
      <c r="E11" s="19"/>
      <c r="F11" s="19"/>
      <c r="G11" s="19"/>
      <c r="H11" s="19"/>
      <c r="I11" s="19"/>
      <c r="J11" s="19"/>
      <c r="K11" s="20"/>
    </row>
    <row r="12" spans="1:11" ht="30" customHeight="1" x14ac:dyDescent="0.25">
      <c r="A12" s="162"/>
      <c r="B12" s="165"/>
      <c r="C12" s="18" t="s">
        <v>58</v>
      </c>
      <c r="D12" s="19"/>
      <c r="E12" s="19"/>
      <c r="F12" s="19"/>
      <c r="G12" s="19"/>
      <c r="H12" s="19"/>
      <c r="I12" s="19"/>
      <c r="J12" s="20"/>
      <c r="K12" s="21"/>
    </row>
    <row r="13" spans="1:11" ht="30" customHeight="1" x14ac:dyDescent="0.25">
      <c r="A13" s="162"/>
      <c r="B13" s="165"/>
      <c r="C13" s="18" t="s">
        <v>57</v>
      </c>
      <c r="D13" s="19"/>
      <c r="E13" s="19"/>
      <c r="F13" s="19"/>
      <c r="G13" s="19"/>
      <c r="H13" s="19"/>
      <c r="I13" s="20"/>
      <c r="J13" s="21"/>
      <c r="K13" s="21"/>
    </row>
    <row r="14" spans="1:11" ht="30" customHeight="1" x14ac:dyDescent="0.25">
      <c r="A14" s="162"/>
      <c r="B14" s="165"/>
      <c r="C14" s="18" t="s">
        <v>125</v>
      </c>
      <c r="D14" s="19"/>
      <c r="E14" s="19"/>
      <c r="F14" s="19"/>
      <c r="G14" s="19"/>
      <c r="H14" s="20"/>
      <c r="I14" s="21"/>
      <c r="J14" s="21"/>
      <c r="K14" s="21"/>
    </row>
    <row r="15" spans="1:11" ht="30" customHeight="1" x14ac:dyDescent="0.25">
      <c r="A15" s="162"/>
      <c r="B15" s="165"/>
      <c r="C15" s="18" t="s">
        <v>127</v>
      </c>
      <c r="D15" s="19"/>
      <c r="E15" s="19"/>
      <c r="F15" s="19"/>
      <c r="G15" s="20"/>
      <c r="H15" s="21"/>
      <c r="I15" s="21"/>
      <c r="J15" s="21"/>
      <c r="K15" s="21"/>
    </row>
    <row r="16" spans="1:11" ht="30" customHeight="1" x14ac:dyDescent="0.25">
      <c r="A16" s="162"/>
      <c r="B16" s="165"/>
      <c r="C16" s="18" t="s">
        <v>129</v>
      </c>
      <c r="D16" s="19"/>
      <c r="E16" s="19"/>
      <c r="F16" s="20"/>
      <c r="G16" s="21"/>
      <c r="H16" s="21"/>
      <c r="I16" s="21"/>
      <c r="J16" s="21"/>
      <c r="K16" s="21"/>
    </row>
    <row r="17" spans="1:11" ht="30" customHeight="1" x14ac:dyDescent="0.25">
      <c r="A17" s="162"/>
      <c r="B17" s="165"/>
      <c r="C17" s="18" t="s">
        <v>131</v>
      </c>
      <c r="D17" s="19"/>
      <c r="E17" s="20"/>
      <c r="F17" s="21"/>
      <c r="G17" s="21"/>
      <c r="H17" s="21"/>
      <c r="I17" s="21"/>
      <c r="J17" s="21"/>
      <c r="K17" s="21"/>
    </row>
    <row r="18" spans="1:11" ht="30" customHeight="1" x14ac:dyDescent="0.25">
      <c r="A18" s="163"/>
      <c r="B18" s="166"/>
      <c r="C18" s="18" t="s">
        <v>133</v>
      </c>
      <c r="D18" s="20"/>
      <c r="E18" s="21"/>
      <c r="F18" s="21"/>
      <c r="G18" s="21"/>
      <c r="H18" s="21"/>
      <c r="I18" s="21"/>
      <c r="J18" s="21"/>
      <c r="K18" s="21"/>
    </row>
    <row r="20" spans="1:11" ht="30" customHeight="1" x14ac:dyDescent="0.2">
      <c r="B20" s="167" t="s">
        <v>194</v>
      </c>
      <c r="C20" s="167"/>
      <c r="D20" s="167"/>
      <c r="E20" s="167"/>
      <c r="F20" s="167"/>
      <c r="G20" s="167"/>
      <c r="H20" s="167"/>
      <c r="I20" s="167"/>
      <c r="J20" s="167"/>
      <c r="K20" s="167"/>
    </row>
    <row r="21" spans="1:11" ht="30" customHeight="1" x14ac:dyDescent="0.2">
      <c r="B21" s="167" t="s">
        <v>195</v>
      </c>
      <c r="C21" s="167"/>
      <c r="D21" s="167"/>
      <c r="E21" s="167"/>
      <c r="F21" s="167"/>
      <c r="G21" s="167"/>
      <c r="H21" s="167"/>
      <c r="I21" s="167"/>
      <c r="J21" s="167"/>
      <c r="K21" s="167"/>
    </row>
    <row r="22" spans="1:11" ht="30" customHeight="1" x14ac:dyDescent="0.2">
      <c r="B22" s="167" t="s">
        <v>196</v>
      </c>
      <c r="C22" s="167"/>
      <c r="D22" s="167"/>
      <c r="E22" s="167"/>
      <c r="F22" s="167"/>
      <c r="G22" s="167"/>
      <c r="H22" s="167"/>
      <c r="I22" s="167"/>
      <c r="J22" s="167"/>
      <c r="K22" s="167"/>
    </row>
    <row r="25" spans="1:11" ht="30" customHeight="1" x14ac:dyDescent="0.25">
      <c r="A25" s="127" t="s">
        <v>135</v>
      </c>
      <c r="B25" s="127"/>
      <c r="C25" s="127"/>
      <c r="D25" s="127"/>
      <c r="E25" s="127"/>
      <c r="F25" s="127"/>
      <c r="G25" s="127"/>
      <c r="H25" s="127"/>
      <c r="I25" s="127"/>
      <c r="J25" s="127"/>
      <c r="K25" s="127"/>
    </row>
    <row r="26" spans="1:11" ht="30" customHeight="1" x14ac:dyDescent="0.25">
      <c r="A26" s="127" t="s">
        <v>197</v>
      </c>
      <c r="B26" s="127"/>
      <c r="C26" s="127"/>
      <c r="D26" s="127"/>
      <c r="E26" s="127"/>
      <c r="F26" s="127"/>
      <c r="G26" s="127"/>
      <c r="H26" s="127"/>
      <c r="I26" s="127"/>
      <c r="J26" s="127"/>
      <c r="K26" s="127"/>
    </row>
    <row r="27" spans="1:11" ht="30" customHeight="1" x14ac:dyDescent="0.25">
      <c r="A27" s="127"/>
      <c r="B27" s="127"/>
      <c r="C27" s="127"/>
      <c r="D27" s="127"/>
      <c r="E27" s="127"/>
      <c r="F27" s="127"/>
      <c r="G27" s="127"/>
      <c r="H27" s="127"/>
      <c r="I27" s="127"/>
      <c r="J27" s="127"/>
      <c r="K27" s="127"/>
    </row>
  </sheetData>
  <mergeCells count="18">
    <mergeCell ref="A25:K25"/>
    <mergeCell ref="A26:K27"/>
    <mergeCell ref="I9:K9"/>
    <mergeCell ref="A11:A18"/>
    <mergeCell ref="B11:B18"/>
    <mergeCell ref="B20:K20"/>
    <mergeCell ref="B21:K21"/>
    <mergeCell ref="B22:K22"/>
    <mergeCell ref="A1:K1"/>
    <mergeCell ref="A5:K5"/>
    <mergeCell ref="A6:B10"/>
    <mergeCell ref="C6:C10"/>
    <mergeCell ref="D6:K6"/>
    <mergeCell ref="D7:K7"/>
    <mergeCell ref="D8:D10"/>
    <mergeCell ref="E8:G9"/>
    <mergeCell ref="H8:H10"/>
    <mergeCell ref="I8:K8"/>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1FA87-BF22-40BE-B460-4D097AD6CF8C}">
  <dimension ref="A1:L31"/>
  <sheetViews>
    <sheetView workbookViewId="0">
      <selection activeCell="P9" sqref="P9"/>
    </sheetView>
  </sheetViews>
  <sheetFormatPr defaultRowHeight="30" customHeight="1" x14ac:dyDescent="0.25"/>
  <cols>
    <col min="1" max="4" width="15.625" style="23" customWidth="1"/>
    <col min="5" max="12" width="6.625" style="23" customWidth="1"/>
    <col min="13" max="13" width="11.875" style="23" customWidth="1"/>
    <col min="14" max="16384" width="9" style="23"/>
  </cols>
  <sheetData>
    <row r="1" spans="1:12" ht="140.1" customHeight="1" x14ac:dyDescent="0.25">
      <c r="A1" s="168"/>
      <c r="B1" s="168"/>
      <c r="C1" s="168"/>
      <c r="D1" s="22"/>
      <c r="E1" s="22"/>
      <c r="F1" s="22"/>
      <c r="G1" s="22"/>
      <c r="H1" s="22"/>
      <c r="I1" s="22"/>
      <c r="J1" s="22"/>
      <c r="K1" s="22"/>
      <c r="L1" s="22"/>
    </row>
    <row r="2" spans="1:12" ht="5.0999999999999996" customHeight="1" x14ac:dyDescent="0.25"/>
    <row r="3" spans="1:12" ht="5.0999999999999996" customHeight="1" x14ac:dyDescent="0.25">
      <c r="A3" s="22"/>
      <c r="B3" s="22"/>
      <c r="C3" s="22"/>
      <c r="D3" s="22"/>
      <c r="E3" s="22"/>
      <c r="F3" s="22"/>
      <c r="G3" s="22"/>
      <c r="H3" s="22"/>
      <c r="I3" s="22"/>
      <c r="J3" s="22"/>
      <c r="K3" s="22"/>
      <c r="L3" s="22"/>
    </row>
    <row r="5" spans="1:12" s="24" customFormat="1" ht="30" customHeight="1" x14ac:dyDescent="0.25">
      <c r="A5" s="169" t="s">
        <v>198</v>
      </c>
      <c r="B5" s="169"/>
      <c r="C5" s="169"/>
      <c r="D5" s="169"/>
      <c r="E5" s="169"/>
      <c r="F5" s="169"/>
      <c r="G5" s="169"/>
      <c r="H5" s="169"/>
      <c r="I5" s="169"/>
      <c r="J5" s="169"/>
      <c r="K5" s="169"/>
      <c r="L5" s="169"/>
    </row>
    <row r="6" spans="1:12" ht="30" customHeight="1" x14ac:dyDescent="0.25">
      <c r="A6" s="25"/>
      <c r="B6" s="25"/>
      <c r="C6" s="25"/>
      <c r="D6" s="25"/>
      <c r="E6" s="25"/>
      <c r="F6" s="25"/>
      <c r="G6" s="25"/>
      <c r="H6" s="25"/>
      <c r="I6" s="25"/>
      <c r="J6" s="25"/>
      <c r="K6" s="25"/>
      <c r="L6" s="25"/>
    </row>
    <row r="7" spans="1:12" ht="30" customHeight="1" x14ac:dyDescent="0.25">
      <c r="A7" s="170" t="s">
        <v>199</v>
      </c>
      <c r="B7" s="170"/>
      <c r="C7" s="170" t="s">
        <v>200</v>
      </c>
      <c r="D7" s="170"/>
      <c r="E7" s="170" t="s">
        <v>201</v>
      </c>
      <c r="F7" s="170"/>
      <c r="G7" s="170"/>
      <c r="H7" s="170"/>
      <c r="I7" s="170"/>
      <c r="J7" s="170"/>
      <c r="K7" s="170"/>
      <c r="L7" s="170"/>
    </row>
    <row r="8" spans="1:12" ht="30" customHeight="1" x14ac:dyDescent="0.25">
      <c r="A8" s="170"/>
      <c r="B8" s="170"/>
      <c r="C8" s="170"/>
      <c r="D8" s="170"/>
      <c r="E8" s="26" t="s">
        <v>48</v>
      </c>
      <c r="F8" s="26" t="s">
        <v>58</v>
      </c>
      <c r="G8" s="26" t="s">
        <v>57</v>
      </c>
      <c r="H8" s="26" t="s">
        <v>125</v>
      </c>
      <c r="I8" s="26" t="s">
        <v>127</v>
      </c>
      <c r="J8" s="26" t="s">
        <v>129</v>
      </c>
      <c r="K8" s="26" t="s">
        <v>131</v>
      </c>
      <c r="L8" s="26" t="s">
        <v>133</v>
      </c>
    </row>
    <row r="9" spans="1:12" ht="30" customHeight="1" x14ac:dyDescent="0.25">
      <c r="A9" s="171" t="s">
        <v>202</v>
      </c>
      <c r="B9" s="171"/>
      <c r="C9" s="171" t="s">
        <v>203</v>
      </c>
      <c r="D9" s="171"/>
      <c r="E9" s="27"/>
      <c r="F9" s="27"/>
      <c r="G9" s="27"/>
      <c r="H9" s="27"/>
      <c r="I9" s="27"/>
      <c r="J9" s="27"/>
      <c r="K9" s="27"/>
      <c r="L9" s="27"/>
    </row>
    <row r="10" spans="1:12" ht="30" customHeight="1" x14ac:dyDescent="0.25">
      <c r="A10" s="171"/>
      <c r="B10" s="171"/>
      <c r="C10" s="171" t="s">
        <v>204</v>
      </c>
      <c r="D10" s="171"/>
      <c r="E10" s="27"/>
      <c r="F10" s="27"/>
      <c r="G10" s="27"/>
      <c r="H10" s="27"/>
      <c r="I10" s="27"/>
      <c r="J10" s="27"/>
      <c r="K10" s="27"/>
      <c r="L10" s="27"/>
    </row>
    <row r="11" spans="1:12" ht="30" customHeight="1" x14ac:dyDescent="0.25">
      <c r="A11" s="171"/>
      <c r="B11" s="171"/>
      <c r="C11" s="171" t="s">
        <v>205</v>
      </c>
      <c r="D11" s="171"/>
      <c r="E11" s="28"/>
      <c r="F11" s="27"/>
      <c r="G11" s="27"/>
      <c r="H11" s="27"/>
      <c r="I11" s="27"/>
      <c r="J11" s="27"/>
      <c r="K11" s="27"/>
      <c r="L11" s="27"/>
    </row>
    <row r="12" spans="1:12" ht="30" customHeight="1" x14ac:dyDescent="0.25">
      <c r="A12" s="171"/>
      <c r="B12" s="171"/>
      <c r="C12" s="171" t="s">
        <v>206</v>
      </c>
      <c r="D12" s="171"/>
      <c r="E12" s="28"/>
      <c r="F12" s="28"/>
      <c r="G12" s="28"/>
      <c r="H12" s="27"/>
      <c r="I12" s="27"/>
      <c r="J12" s="27"/>
      <c r="K12" s="27"/>
      <c r="L12" s="27"/>
    </row>
    <row r="13" spans="1:12" ht="30" customHeight="1" x14ac:dyDescent="0.25">
      <c r="A13" s="171"/>
      <c r="B13" s="171"/>
      <c r="C13" s="171" t="s">
        <v>207</v>
      </c>
      <c r="D13" s="171"/>
      <c r="E13" s="28"/>
      <c r="F13" s="28"/>
      <c r="G13" s="28"/>
      <c r="H13" s="28"/>
      <c r="I13" s="28"/>
      <c r="J13" s="27"/>
      <c r="K13" s="27"/>
      <c r="L13" s="27"/>
    </row>
    <row r="14" spans="1:12" ht="30" customHeight="1" x14ac:dyDescent="0.25">
      <c r="A14" s="171" t="s">
        <v>208</v>
      </c>
      <c r="B14" s="171"/>
      <c r="C14" s="171" t="s">
        <v>209</v>
      </c>
      <c r="D14" s="171"/>
      <c r="E14" s="28"/>
      <c r="F14" s="28"/>
      <c r="G14" s="27"/>
      <c r="H14" s="27"/>
      <c r="I14" s="27"/>
      <c r="J14" s="27"/>
      <c r="K14" s="27"/>
      <c r="L14" s="27"/>
    </row>
    <row r="15" spans="1:12" ht="30" customHeight="1" x14ac:dyDescent="0.25">
      <c r="A15" s="171"/>
      <c r="B15" s="171"/>
      <c r="C15" s="171" t="s">
        <v>210</v>
      </c>
      <c r="D15" s="171"/>
      <c r="E15" s="27"/>
      <c r="F15" s="27"/>
      <c r="G15" s="27"/>
      <c r="H15" s="27"/>
      <c r="I15" s="27"/>
      <c r="J15" s="27"/>
      <c r="K15" s="27"/>
      <c r="L15" s="27"/>
    </row>
    <row r="16" spans="1:12" ht="30" customHeight="1" x14ac:dyDescent="0.25">
      <c r="A16" s="171"/>
      <c r="B16" s="171"/>
      <c r="C16" s="171" t="s">
        <v>205</v>
      </c>
      <c r="D16" s="171"/>
      <c r="E16" s="28"/>
      <c r="F16" s="27"/>
      <c r="G16" s="27"/>
      <c r="H16" s="27"/>
      <c r="I16" s="27"/>
      <c r="J16" s="27"/>
      <c r="K16" s="27"/>
      <c r="L16" s="27"/>
    </row>
    <row r="17" spans="1:12" ht="30" customHeight="1" x14ac:dyDescent="0.25">
      <c r="A17" s="171"/>
      <c r="B17" s="171"/>
      <c r="C17" s="171" t="s">
        <v>211</v>
      </c>
      <c r="D17" s="171"/>
      <c r="E17" s="28"/>
      <c r="F17" s="28"/>
      <c r="G17" s="28"/>
      <c r="H17" s="27"/>
      <c r="I17" s="27"/>
      <c r="J17" s="27"/>
      <c r="K17" s="27"/>
      <c r="L17" s="27"/>
    </row>
    <row r="18" spans="1:12" ht="30" customHeight="1" x14ac:dyDescent="0.25">
      <c r="A18" s="171" t="s">
        <v>212</v>
      </c>
      <c r="B18" s="171"/>
      <c r="C18" s="171" t="s">
        <v>213</v>
      </c>
      <c r="D18" s="171"/>
      <c r="E18" s="27"/>
      <c r="F18" s="27"/>
      <c r="G18" s="27"/>
      <c r="H18" s="27"/>
      <c r="I18" s="27"/>
      <c r="J18" s="27"/>
      <c r="K18" s="27"/>
      <c r="L18" s="27"/>
    </row>
    <row r="19" spans="1:12" ht="30" customHeight="1" x14ac:dyDescent="0.25">
      <c r="A19" s="171"/>
      <c r="B19" s="171"/>
      <c r="C19" s="171" t="s">
        <v>214</v>
      </c>
      <c r="D19" s="171"/>
      <c r="E19" s="28"/>
      <c r="F19" s="28"/>
      <c r="G19" s="27"/>
      <c r="H19" s="27"/>
      <c r="I19" s="28"/>
      <c r="J19" s="28"/>
      <c r="K19" s="28"/>
      <c r="L19" s="27"/>
    </row>
    <row r="20" spans="1:12" ht="30" customHeight="1" x14ac:dyDescent="0.25">
      <c r="A20" s="171"/>
      <c r="B20" s="171"/>
      <c r="C20" s="171" t="s">
        <v>215</v>
      </c>
      <c r="D20" s="171"/>
      <c r="E20" s="28"/>
      <c r="F20" s="28"/>
      <c r="G20" s="28"/>
      <c r="H20" s="28"/>
      <c r="I20" s="27"/>
      <c r="J20" s="28"/>
      <c r="K20" s="28"/>
      <c r="L20" s="27"/>
    </row>
    <row r="21" spans="1:12" ht="30" customHeight="1" x14ac:dyDescent="0.25">
      <c r="A21" s="171"/>
      <c r="B21" s="171"/>
      <c r="C21" s="171" t="s">
        <v>216</v>
      </c>
      <c r="D21" s="171"/>
      <c r="E21" s="28"/>
      <c r="F21" s="28"/>
      <c r="G21" s="28"/>
      <c r="H21" s="28"/>
      <c r="I21" s="27"/>
      <c r="J21" s="28"/>
      <c r="K21" s="28"/>
      <c r="L21" s="27"/>
    </row>
    <row r="22" spans="1:12" ht="30" customHeight="1" x14ac:dyDescent="0.25">
      <c r="A22" s="171" t="s">
        <v>217</v>
      </c>
      <c r="B22" s="171"/>
      <c r="C22" s="171" t="s">
        <v>218</v>
      </c>
      <c r="D22" s="171"/>
      <c r="E22" s="27"/>
      <c r="F22" s="27"/>
      <c r="G22" s="27"/>
      <c r="H22" s="27"/>
      <c r="I22" s="27"/>
      <c r="J22" s="27"/>
      <c r="K22" s="27"/>
      <c r="L22" s="27"/>
    </row>
    <row r="23" spans="1:12" ht="30" customHeight="1" x14ac:dyDescent="0.25">
      <c r="A23" s="171"/>
      <c r="B23" s="171"/>
      <c r="C23" s="171" t="s">
        <v>219</v>
      </c>
      <c r="D23" s="171"/>
      <c r="E23" s="28"/>
      <c r="F23" s="27"/>
      <c r="G23" s="27"/>
      <c r="H23" s="27"/>
      <c r="I23" s="28"/>
      <c r="J23" s="27"/>
      <c r="K23" s="27"/>
      <c r="L23" s="27"/>
    </row>
    <row r="24" spans="1:12" ht="30" customHeight="1" x14ac:dyDescent="0.25">
      <c r="A24" s="171"/>
      <c r="B24" s="171"/>
      <c r="C24" s="171" t="s">
        <v>220</v>
      </c>
      <c r="D24" s="171"/>
      <c r="E24" s="28"/>
      <c r="F24" s="28"/>
      <c r="G24" s="27"/>
      <c r="H24" s="27"/>
      <c r="I24" s="28"/>
      <c r="J24" s="27"/>
      <c r="K24" s="27"/>
      <c r="L24" s="27"/>
    </row>
    <row r="25" spans="1:12" ht="30" customHeight="1" x14ac:dyDescent="0.25">
      <c r="A25" s="171"/>
      <c r="B25" s="171"/>
      <c r="C25" s="171" t="s">
        <v>221</v>
      </c>
      <c r="D25" s="171"/>
      <c r="E25" s="28"/>
      <c r="F25" s="28"/>
      <c r="G25" s="28"/>
      <c r="H25" s="28"/>
      <c r="I25" s="28"/>
      <c r="J25" s="27"/>
      <c r="K25" s="27"/>
      <c r="L25" s="27"/>
    </row>
    <row r="26" spans="1:12" ht="30" customHeight="1" x14ac:dyDescent="0.25">
      <c r="A26" s="171"/>
      <c r="B26" s="171"/>
      <c r="C26" s="171" t="s">
        <v>222</v>
      </c>
      <c r="D26" s="171"/>
      <c r="E26" s="28"/>
      <c r="F26" s="28"/>
      <c r="G26" s="28"/>
      <c r="H26" s="28"/>
      <c r="I26" s="28"/>
      <c r="J26" s="28"/>
      <c r="K26" s="27"/>
      <c r="L26" s="27"/>
    </row>
    <row r="27" spans="1:12" ht="30" customHeight="1" x14ac:dyDescent="0.25">
      <c r="A27" s="171"/>
      <c r="B27" s="171"/>
      <c r="C27" s="171" t="s">
        <v>223</v>
      </c>
      <c r="D27" s="171"/>
      <c r="E27" s="28"/>
      <c r="F27" s="28"/>
      <c r="G27" s="28"/>
      <c r="H27" s="28"/>
      <c r="I27" s="28"/>
      <c r="J27" s="28"/>
      <c r="K27" s="28"/>
      <c r="L27" s="27"/>
    </row>
    <row r="28" spans="1:12" ht="30" customHeight="1" x14ac:dyDescent="0.25">
      <c r="C28" s="172"/>
      <c r="D28" s="172"/>
    </row>
    <row r="29" spans="1:12" ht="30" customHeight="1" x14ac:dyDescent="0.25">
      <c r="A29" s="29" t="s">
        <v>135</v>
      </c>
      <c r="B29" s="173" t="s">
        <v>224</v>
      </c>
      <c r="C29" s="173"/>
      <c r="D29" s="173"/>
      <c r="E29" s="173"/>
      <c r="F29" s="173"/>
      <c r="G29" s="173"/>
      <c r="H29" s="173"/>
      <c r="I29" s="173"/>
      <c r="J29" s="173"/>
      <c r="K29" s="173"/>
      <c r="L29" s="173"/>
    </row>
    <row r="30" spans="1:12" ht="30" customHeight="1" x14ac:dyDescent="0.25">
      <c r="A30" s="30"/>
      <c r="B30" s="173"/>
      <c r="C30" s="173"/>
      <c r="D30" s="173"/>
      <c r="E30" s="173"/>
      <c r="F30" s="173"/>
      <c r="G30" s="173"/>
      <c r="H30" s="173"/>
      <c r="I30" s="173"/>
      <c r="J30" s="173"/>
      <c r="K30" s="173"/>
      <c r="L30" s="173"/>
    </row>
    <row r="31" spans="1:12" ht="30" customHeight="1" x14ac:dyDescent="0.25">
      <c r="A31" s="30"/>
      <c r="B31" s="173"/>
      <c r="C31" s="173"/>
      <c r="D31" s="173"/>
      <c r="E31" s="173"/>
      <c r="F31" s="173"/>
      <c r="G31" s="173"/>
      <c r="H31" s="173"/>
      <c r="I31" s="173"/>
      <c r="J31" s="173"/>
      <c r="K31" s="173"/>
      <c r="L31" s="173"/>
    </row>
  </sheetData>
  <mergeCells count="30">
    <mergeCell ref="C26:D26"/>
    <mergeCell ref="C27:D27"/>
    <mergeCell ref="C28:D28"/>
    <mergeCell ref="B29:L31"/>
    <mergeCell ref="A18:B21"/>
    <mergeCell ref="C18:D18"/>
    <mergeCell ref="C19:D19"/>
    <mergeCell ref="C20:D20"/>
    <mergeCell ref="C21:D21"/>
    <mergeCell ref="A22:B27"/>
    <mergeCell ref="C22:D22"/>
    <mergeCell ref="C23:D23"/>
    <mergeCell ref="C24:D24"/>
    <mergeCell ref="C25:D25"/>
    <mergeCell ref="C13:D13"/>
    <mergeCell ref="A14:B17"/>
    <mergeCell ref="C14:D14"/>
    <mergeCell ref="C15:D15"/>
    <mergeCell ref="C16:D16"/>
    <mergeCell ref="C17:D17"/>
    <mergeCell ref="A9:B13"/>
    <mergeCell ref="C9:D9"/>
    <mergeCell ref="C10:D10"/>
    <mergeCell ref="C11:D11"/>
    <mergeCell ref="C12:D12"/>
    <mergeCell ref="A1:C1"/>
    <mergeCell ref="A5:L5"/>
    <mergeCell ref="A7:B8"/>
    <mergeCell ref="C7:D8"/>
    <mergeCell ref="E7:L7"/>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TERRAS</vt:lpstr>
      <vt:lpstr>CAPACIDADE DE USO DO SOLO</vt:lpstr>
      <vt:lpstr>CONDIÇÕES DE ACESSO</vt:lpstr>
      <vt:lpstr>RECURSOS HÍDRICOS</vt:lpstr>
      <vt:lpstr>INTENSIDADE DE USO</vt:lpstr>
      <vt:lpstr>DRUGOWICH</vt:lpstr>
      <vt:lpstr>TERRAS!Area_de_impressao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2024-10-04T11:38:58Z</cp:lastPrinted>
  <dcterms:created xsi:type="dcterms:W3CDTF">2024-06-02T16:00:59Z</dcterms:created>
  <dcterms:modified xsi:type="dcterms:W3CDTF">2024-10-11T13:54:16Z</dcterms:modified>
</cp:coreProperties>
</file>