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dor\Documents\Projetos\Projeto Alfa\Planilhas\Método involutivo\"/>
    </mc:Choice>
  </mc:AlternateContent>
  <xr:revisionPtr revIDLastSave="0" documentId="13_ncr:1_{FAD5FC6E-3902-495D-8F07-1D5B6EBC4B44}" xr6:coauthVersionLast="47" xr6:coauthVersionMax="47" xr10:uidLastSave="{00000000-0000-0000-0000-000000000000}"/>
  <bookViews>
    <workbookView xWindow="-120" yWindow="-120" windowWidth="29040" windowHeight="15840" xr2:uid="{6508EFDF-4289-4AD2-884C-3D616334D4BC}"/>
  </bookViews>
  <sheets>
    <sheet name="MODELO DINÂMICO EQUAÇÕES PREDEF" sheetId="4" r:id="rId1"/>
  </sheets>
  <definedNames>
    <definedName name="_xlnm.Print_Area" localSheetId="0">'MODELO DINÂMICO EQUAÇÕES PREDEF'!$A$1:$F$116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6" i="4" l="1"/>
  <c r="J34" i="4" s="1"/>
  <c r="K34" i="4"/>
  <c r="I34" i="4"/>
  <c r="K33" i="4"/>
  <c r="J33" i="4"/>
  <c r="I33" i="4"/>
  <c r="K32" i="4"/>
  <c r="I32" i="4"/>
  <c r="K31" i="4"/>
  <c r="J31" i="4"/>
  <c r="K30" i="4"/>
  <c r="J30" i="4"/>
  <c r="I30" i="4"/>
  <c r="K29" i="4"/>
  <c r="J29" i="4"/>
  <c r="I29" i="4"/>
  <c r="I28" i="4"/>
  <c r="C105" i="4" s="1"/>
  <c r="J28" i="4"/>
  <c r="C104" i="4" s="1"/>
  <c r="I31" i="4" l="1"/>
  <c r="F58" i="4" s="1"/>
  <c r="C106" i="4" s="1"/>
  <c r="J32" i="4"/>
  <c r="F39" i="4"/>
  <c r="B105" i="4" s="1"/>
  <c r="F80" i="4"/>
  <c r="B108" i="4" s="1"/>
  <c r="F48" i="4"/>
  <c r="B106" i="4" s="1"/>
  <c r="F69" i="4"/>
  <c r="B107" i="4" s="1"/>
  <c r="F91" i="4"/>
  <c r="B104" i="4" s="1"/>
  <c r="F31" i="4"/>
  <c r="C108" i="4" l="1"/>
  <c r="B110" i="4"/>
  <c r="F110" i="4" l="1"/>
</calcChain>
</file>

<file path=xl/sharedStrings.xml><?xml version="1.0" encoding="utf-8"?>
<sst xmlns="http://schemas.openxmlformats.org/spreadsheetml/2006/main" count="85" uniqueCount="66">
  <si>
    <t>X</t>
  </si>
  <si>
    <t>valor atual da gleba bruta, incógnita do problema</t>
  </si>
  <si>
    <t>L</t>
  </si>
  <si>
    <t>t</t>
  </si>
  <si>
    <t>n</t>
  </si>
  <si>
    <t>t - n</t>
  </si>
  <si>
    <t>m</t>
  </si>
  <si>
    <t>v</t>
  </si>
  <si>
    <t>relação entre o valor de mercado e o valor fiscal da mesma gleba</t>
  </si>
  <si>
    <t>relação entre o valor de mercado e o valor fiscal dos lotes</t>
  </si>
  <si>
    <r>
      <t>V</t>
    </r>
    <r>
      <rPr>
        <vertAlign val="subscript"/>
        <sz val="11"/>
        <color theme="1"/>
        <rFont val="Verdana"/>
        <family val="2"/>
      </rPr>
      <t>L</t>
    </r>
  </si>
  <si>
    <r>
      <t>D</t>
    </r>
    <r>
      <rPr>
        <vertAlign val="subscript"/>
        <sz val="11"/>
        <color theme="1"/>
        <rFont val="Verdana"/>
        <family val="2"/>
      </rPr>
      <t>c</t>
    </r>
  </si>
  <si>
    <r>
      <t>D</t>
    </r>
    <r>
      <rPr>
        <vertAlign val="subscript"/>
        <sz val="11"/>
        <color theme="1"/>
        <rFont val="Verdana"/>
        <family val="2"/>
      </rPr>
      <t>v</t>
    </r>
  </si>
  <si>
    <r>
      <t>D</t>
    </r>
    <r>
      <rPr>
        <vertAlign val="subscript"/>
        <sz val="11"/>
        <color theme="1"/>
        <rFont val="Verdana"/>
        <family val="2"/>
      </rPr>
      <t>u</t>
    </r>
  </si>
  <si>
    <r>
      <t>r</t>
    </r>
    <r>
      <rPr>
        <vertAlign val="subscript"/>
        <sz val="11"/>
        <color theme="1"/>
        <rFont val="Verdana"/>
        <family val="2"/>
      </rPr>
      <t>1</t>
    </r>
  </si>
  <si>
    <r>
      <t>r</t>
    </r>
    <r>
      <rPr>
        <vertAlign val="subscript"/>
        <sz val="11"/>
        <color theme="1"/>
        <rFont val="Verdana"/>
        <family val="2"/>
      </rPr>
      <t>2</t>
    </r>
  </si>
  <si>
    <r>
      <t>k</t>
    </r>
    <r>
      <rPr>
        <vertAlign val="subscript"/>
        <sz val="11"/>
        <color theme="1"/>
        <rFont val="Verdana"/>
        <family val="2"/>
      </rPr>
      <t>1</t>
    </r>
  </si>
  <si>
    <r>
      <t>k</t>
    </r>
    <r>
      <rPr>
        <vertAlign val="subscript"/>
        <sz val="11"/>
        <color theme="1"/>
        <rFont val="Verdana"/>
        <family val="2"/>
      </rPr>
      <t>2</t>
    </r>
  </si>
  <si>
    <t>taxa de juros mensais do capital investido</t>
  </si>
  <si>
    <t xml:space="preserve">taxa de juros mensal do capital aplicado </t>
  </si>
  <si>
    <t>despesas de urbanização(estimativa)</t>
  </si>
  <si>
    <t>% / mês</t>
  </si>
  <si>
    <t>despesa de venda referente a divulgação, corretagem e afins</t>
  </si>
  <si>
    <t>taxa de valorização média/mês estimada para os lotes</t>
  </si>
  <si>
    <t>prazo total entre a implantação do empreendimento até o término das vendas</t>
  </si>
  <si>
    <t>meses</t>
  </si>
  <si>
    <t>prazo provável entre o início e o término da venda dos lotes</t>
  </si>
  <si>
    <t>prazo necessário para executar a urbanização</t>
  </si>
  <si>
    <r>
      <t>i</t>
    </r>
    <r>
      <rPr>
        <vertAlign val="subscript"/>
        <sz val="11"/>
        <color theme="1"/>
        <rFont val="Verdana"/>
        <family val="2"/>
      </rPr>
      <t>r1</t>
    </r>
  </si>
  <si>
    <t>imposto territorial municipal incidente sobre glebas</t>
  </si>
  <si>
    <r>
      <t>i</t>
    </r>
    <r>
      <rPr>
        <vertAlign val="subscript"/>
        <sz val="11"/>
        <color theme="1"/>
        <rFont val="Verdana"/>
        <family val="2"/>
      </rPr>
      <t>r2</t>
    </r>
  </si>
  <si>
    <t>imposto territorial municipal incidente sobre lotes</t>
  </si>
  <si>
    <t>lucro percentual esperado no empreendimento</t>
  </si>
  <si>
    <t>taxa de desconto territorial pelo beneficiamento da gleba</t>
  </si>
  <si>
    <t>Equação 1</t>
  </si>
  <si>
    <t>Equação 2</t>
  </si>
  <si>
    <t>Equação 3</t>
  </si>
  <si>
    <t>R$</t>
  </si>
  <si>
    <r>
      <t xml:space="preserve">Cálculo do montante </t>
    </r>
    <r>
      <rPr>
        <b/>
        <i/>
        <sz val="11"/>
        <color theme="1"/>
        <rFont val="Verdana"/>
        <family val="2"/>
      </rPr>
      <t xml:space="preserve">y </t>
    </r>
    <r>
      <rPr>
        <b/>
        <sz val="11"/>
        <color theme="1"/>
        <rFont val="Verdana"/>
        <family val="2"/>
      </rPr>
      <t xml:space="preserve">correspondente ao valor da gleba urbanizável no final do prazo de </t>
    </r>
    <r>
      <rPr>
        <b/>
        <i/>
        <sz val="11"/>
        <color theme="1"/>
        <rFont val="Verdana"/>
        <family val="2"/>
      </rPr>
      <t>t</t>
    </r>
    <r>
      <rPr>
        <b/>
        <sz val="11"/>
        <color theme="1"/>
        <rFont val="Verdana"/>
        <family val="2"/>
      </rPr>
      <t xml:space="preserve"> meses estimado para o investimento, inclusive as despesas referentes à compra da gleba capitalizadas à taxa mensal estimada </t>
    </r>
    <r>
      <rPr>
        <b/>
        <i/>
        <sz val="11"/>
        <color theme="1"/>
        <rFont val="Verdana"/>
        <family val="2"/>
      </rPr>
      <t>r</t>
    </r>
    <r>
      <rPr>
        <b/>
        <i/>
        <vertAlign val="subscript"/>
        <sz val="11"/>
        <color theme="1"/>
        <rFont val="Verdana"/>
        <family val="2"/>
      </rPr>
      <t>1</t>
    </r>
    <r>
      <rPr>
        <b/>
        <sz val="11"/>
        <color theme="1"/>
        <rFont val="Verdana"/>
        <family val="2"/>
      </rPr>
      <t>.</t>
    </r>
  </si>
  <si>
    <t>Equação 4</t>
  </si>
  <si>
    <t>Equação 5</t>
  </si>
  <si>
    <t>Cálculo da parcela anual do imposto territorial municipal incidente sobre o valor da gleba durante o período de urbanização.</t>
  </si>
  <si>
    <t>Cálculo do montante anual representativo do imposto territorial municipal incidente sobre o valor dos lotes durante o período do empreendimento.</t>
  </si>
  <si>
    <t>Equação 6</t>
  </si>
  <si>
    <t>Cálculo do montante dos capitais acumulados à taxa r2 referentes às vendas das unidades na data do início do empreendimento, admitindo-se que sejam constantes as vendas ao longo do período.</t>
  </si>
  <si>
    <t>Equação 7</t>
  </si>
  <si>
    <t>Solução</t>
  </si>
  <si>
    <t>Resultado</t>
  </si>
  <si>
    <t>Avaliação</t>
  </si>
  <si>
    <t>(7)-[(6)+(5)+(3)+(2)]</t>
  </si>
  <si>
    <t>(1)+(4)</t>
  </si>
  <si>
    <r>
      <t xml:space="preserve">Cálculo do montante, ao fim do prazo </t>
    </r>
    <r>
      <rPr>
        <b/>
        <i/>
        <sz val="11"/>
        <color theme="1"/>
        <rFont val="Verdana"/>
        <family val="2"/>
      </rPr>
      <t>t</t>
    </r>
    <r>
      <rPr>
        <b/>
        <sz val="11"/>
        <color theme="1"/>
        <rFont val="Verdana"/>
        <family val="2"/>
      </rPr>
      <t xml:space="preserve"> meses para implantação do empreendimento, de todas as despesas mensais com urbanização durante o prazo de </t>
    </r>
    <r>
      <rPr>
        <b/>
        <i/>
        <sz val="11"/>
        <color theme="1"/>
        <rFont val="Verdana"/>
        <family val="2"/>
      </rPr>
      <t>t - n</t>
    </r>
    <r>
      <rPr>
        <b/>
        <sz val="11"/>
        <color theme="1"/>
        <rFont val="Verdana"/>
        <family val="2"/>
      </rPr>
      <t xml:space="preserve"> meses à taxa mensal </t>
    </r>
    <r>
      <rPr>
        <b/>
        <i/>
        <sz val="11"/>
        <color theme="1"/>
        <rFont val="Verdana"/>
        <family val="2"/>
      </rPr>
      <t>r</t>
    </r>
    <r>
      <rPr>
        <b/>
        <i/>
        <vertAlign val="subscript"/>
        <sz val="11"/>
        <color theme="1"/>
        <rFont val="Verdana"/>
        <family val="2"/>
      </rPr>
      <t>1</t>
    </r>
    <r>
      <rPr>
        <b/>
        <sz val="11"/>
        <color theme="1"/>
        <rFont val="Verdana"/>
        <family val="2"/>
      </rPr>
      <t>.</t>
    </r>
  </si>
  <si>
    <r>
      <t xml:space="preserve">Cálculo do montante dos capitais acumulados à taxa </t>
    </r>
    <r>
      <rPr>
        <b/>
        <i/>
        <sz val="11"/>
        <color theme="1"/>
        <rFont val="Verdana"/>
        <family val="2"/>
      </rPr>
      <t>r</t>
    </r>
    <r>
      <rPr>
        <b/>
        <i/>
        <vertAlign val="subscript"/>
        <sz val="11"/>
        <color theme="1"/>
        <rFont val="Verdana"/>
        <family val="2"/>
      </rPr>
      <t>2</t>
    </r>
    <r>
      <rPr>
        <b/>
        <sz val="11"/>
        <color theme="1"/>
        <rFont val="Verdana"/>
        <family val="2"/>
      </rPr>
      <t xml:space="preserve"> referentes às vendas das unidades na data do início do empreendimento, admitindo-se que sejam constantes as vendas ao longo do período.</t>
    </r>
  </si>
  <si>
    <t>despesas de compra (ITBI e despesas corolárias - % estimado fixo)</t>
  </si>
  <si>
    <t>Subtotal - Equação 1</t>
  </si>
  <si>
    <t>Subtotal - Equação 2</t>
  </si>
  <si>
    <t>Subtotal - Equação 3</t>
  </si>
  <si>
    <t>Subtotal - Equação 4</t>
  </si>
  <si>
    <t>Subtotal - Equação 5</t>
  </si>
  <si>
    <t>Subtotal - Equação 6</t>
  </si>
  <si>
    <t>Subtotal - Equação 7</t>
  </si>
  <si>
    <t>valor total a apurar com a venda dos lotes (R$/m² x área do lote x quantidade de lotes)</t>
  </si>
  <si>
    <t>Fonte:</t>
  </si>
  <si>
    <t>CAIRES, Hélio; CAIRES, Hélio Roberto Ribeiro. Avaliação de glebas urbanizáveis. São Paulo: Pini, 1984.</t>
  </si>
  <si>
    <t>MÉTODO INVOLUTIVO: MODELO DINÂMICO COM EQUAÇÕES PREDEFINIDAS
NBR 14653-2 2011, item 9.4, tabela 8, item 6, grau de fundamentação II</t>
  </si>
  <si>
    <t>decimal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</si>
</sst>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_ ;[Red]\-#,##0.00\ "/>
    <numFmt numFmtId="165" formatCode="#,##0.000000_ ;[Red]\-#,##0.000000\ "/>
    <numFmt numFmtId="166" formatCode="#,##0_ ;[Red]\-#,##0\ "/>
    <numFmt numFmtId="167" formatCode="#,##0.000_ ;[Red]\-#,##0.000\ "/>
  </numFmts>
  <fonts count="17" x14ac:knownFonts="1">
    <font>
      <sz val="11"/>
      <color theme="1"/>
      <name val="Arial Nova"/>
      <family val="2"/>
    </font>
    <font>
      <b/>
      <sz val="20"/>
      <color rgb="FFFEFEFE"/>
      <name val="Montserrat"/>
    </font>
    <font>
      <sz val="11"/>
      <color theme="1"/>
      <name val="Arial Nova"/>
      <family val="2"/>
    </font>
    <font>
      <b/>
      <sz val="11"/>
      <color rgb="FFFEFEFE"/>
      <name val="Verdana"/>
      <family val="2"/>
    </font>
    <font>
      <sz val="11"/>
      <color theme="1"/>
      <name val="Verdana"/>
      <family val="2"/>
    </font>
    <font>
      <vertAlign val="subscript"/>
      <sz val="11"/>
      <color theme="1"/>
      <name val="Verdana"/>
      <family val="2"/>
    </font>
    <font>
      <b/>
      <sz val="11"/>
      <color theme="1"/>
      <name val="Verdana"/>
      <family val="2"/>
    </font>
    <font>
      <b/>
      <i/>
      <sz val="11"/>
      <color theme="1"/>
      <name val="Verdana"/>
      <family val="2"/>
    </font>
    <font>
      <b/>
      <i/>
      <vertAlign val="subscript"/>
      <sz val="11"/>
      <color theme="1"/>
      <name val="Verdana"/>
      <family val="2"/>
    </font>
    <font>
      <sz val="11"/>
      <color theme="0"/>
      <name val="Verdana"/>
      <family val="2"/>
    </font>
    <font>
      <i/>
      <sz val="10"/>
      <color theme="1"/>
      <name val="Verdana"/>
      <family val="2"/>
    </font>
    <font>
      <sz val="11"/>
      <name val="Verdana"/>
      <family val="2"/>
    </font>
    <font>
      <sz val="20"/>
      <color theme="1"/>
      <name val="Montserrat"/>
    </font>
    <font>
      <sz val="11"/>
      <color rgb="FFFF0000"/>
      <name val="Verdana"/>
      <family val="2"/>
    </font>
    <font>
      <sz val="20"/>
      <color rgb="FFFF0000"/>
      <name val="Montserrat"/>
    </font>
    <font>
      <sz val="20"/>
      <color theme="0"/>
      <name val="Montserrat"/>
    </font>
    <font>
      <sz val="11"/>
      <color theme="0"/>
      <name val="Montserrat"/>
    </font>
  </fonts>
  <fills count="6">
    <fill>
      <patternFill patternType="none"/>
    </fill>
    <fill>
      <patternFill patternType="gray125"/>
    </fill>
    <fill>
      <patternFill patternType="solid">
        <fgColor rgb="FF1C2628"/>
        <bgColor indexed="64"/>
      </patternFill>
    </fill>
    <fill>
      <patternFill patternType="solid">
        <fgColor rgb="FFFEFEFE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59999389629810485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164" fontId="0" fillId="0" borderId="0">
      <alignment horizontal="justify" vertical="center"/>
    </xf>
    <xf numFmtId="9" fontId="2" fillId="0" borderId="0" applyFont="0" applyFill="0" applyBorder="0" applyAlignment="0" applyProtection="0"/>
  </cellStyleXfs>
  <cellXfs count="48">
    <xf numFmtId="164" fontId="0" fillId="0" borderId="0" xfId="0">
      <alignment horizontal="justify" vertical="center"/>
    </xf>
    <xf numFmtId="164" fontId="4" fillId="0" borderId="0" xfId="0" applyFont="1" applyAlignment="1" applyProtection="1">
      <alignment horizontal="right" wrapText="1" readingOrder="1"/>
      <protection hidden="1"/>
    </xf>
    <xf numFmtId="164" fontId="4" fillId="0" borderId="1" xfId="0" applyFont="1" applyBorder="1" applyAlignment="1" applyProtection="1">
      <alignment horizontal="left" wrapText="1" indent="2" readingOrder="1"/>
      <protection hidden="1"/>
    </xf>
    <xf numFmtId="164" fontId="4" fillId="0" borderId="1" xfId="0" applyFont="1" applyBorder="1" applyAlignment="1" applyProtection="1">
      <alignment horizontal="right" wrapText="1" readingOrder="1"/>
      <protection hidden="1"/>
    </xf>
    <xf numFmtId="164" fontId="4" fillId="0" borderId="0" xfId="0" applyFont="1" applyAlignment="1" applyProtection="1">
      <alignment horizontal="left" wrapText="1" readingOrder="1"/>
      <protection hidden="1"/>
    </xf>
    <xf numFmtId="164" fontId="4" fillId="0" borderId="2" xfId="0" applyFont="1" applyBorder="1" applyAlignment="1" applyProtection="1">
      <alignment horizontal="right" wrapText="1" readingOrder="1"/>
      <protection hidden="1"/>
    </xf>
    <xf numFmtId="164" fontId="4" fillId="0" borderId="0" xfId="0" applyFont="1" applyAlignment="1" applyProtection="1">
      <alignment horizontal="left" wrapText="1" indent="1" readingOrder="1"/>
      <protection hidden="1"/>
    </xf>
    <xf numFmtId="164" fontId="9" fillId="0" borderId="0" xfId="0" applyFont="1" applyAlignment="1" applyProtection="1">
      <alignment horizontal="right" wrapText="1" readingOrder="1"/>
      <protection hidden="1"/>
    </xf>
    <xf numFmtId="165" fontId="9" fillId="0" borderId="0" xfId="0" applyNumberFormat="1" applyFont="1" applyAlignment="1" applyProtection="1">
      <alignment horizontal="right" wrapText="1" readingOrder="1"/>
      <protection hidden="1"/>
    </xf>
    <xf numFmtId="164" fontId="9" fillId="0" borderId="0" xfId="0" applyFont="1" applyAlignment="1" applyProtection="1">
      <alignment horizontal="left" wrapText="1" readingOrder="1"/>
      <protection hidden="1"/>
    </xf>
    <xf numFmtId="164" fontId="11" fillId="0" borderId="0" xfId="0" applyFont="1" applyAlignment="1" applyProtection="1">
      <alignment horizontal="right" wrapText="1" readingOrder="1"/>
      <protection hidden="1"/>
    </xf>
    <xf numFmtId="164" fontId="12" fillId="0" borderId="0" xfId="0" applyFont="1" applyAlignment="1" applyProtection="1">
      <alignment horizontal="right" wrapText="1" readingOrder="1"/>
      <protection hidden="1"/>
    </xf>
    <xf numFmtId="164" fontId="14" fillId="0" borderId="0" xfId="0" applyFont="1" applyAlignment="1" applyProtection="1">
      <alignment horizontal="right" wrapText="1" readingOrder="1"/>
      <protection hidden="1"/>
    </xf>
    <xf numFmtId="164" fontId="13" fillId="0" borderId="0" xfId="0" applyFont="1" applyAlignment="1" applyProtection="1">
      <alignment horizontal="right" wrapText="1" readingOrder="1"/>
      <protection hidden="1"/>
    </xf>
    <xf numFmtId="164" fontId="4" fillId="0" borderId="0" xfId="0" applyFont="1" applyAlignment="1" applyProtection="1">
      <alignment horizontal="right" vertical="center" wrapText="1" readingOrder="1"/>
      <protection hidden="1"/>
    </xf>
    <xf numFmtId="164" fontId="4" fillId="0" borderId="0" xfId="0" applyFont="1" applyAlignment="1" applyProtection="1">
      <alignment horizontal="left" vertical="center" wrapText="1" readingOrder="1"/>
      <protection hidden="1"/>
    </xf>
    <xf numFmtId="164" fontId="4" fillId="0" borderId="0" xfId="0" applyFont="1" applyAlignment="1" applyProtection="1">
      <alignment horizontal="justify" vertical="center" wrapText="1" readingOrder="1"/>
      <protection hidden="1"/>
    </xf>
    <xf numFmtId="10" fontId="4" fillId="0" borderId="0" xfId="1" applyNumberFormat="1" applyFont="1" applyBorder="1" applyAlignment="1" applyProtection="1">
      <alignment horizontal="right" vertical="center" wrapText="1" readingOrder="1"/>
      <protection hidden="1"/>
    </xf>
    <xf numFmtId="10" fontId="4" fillId="5" borderId="1" xfId="1" applyNumberFormat="1" applyFont="1" applyFill="1" applyBorder="1" applyAlignment="1" applyProtection="1">
      <alignment horizontal="right" wrapText="1" readingOrder="1"/>
      <protection locked="0"/>
    </xf>
    <xf numFmtId="164" fontId="4" fillId="5" borderId="1" xfId="0" applyFont="1" applyFill="1" applyBorder="1" applyAlignment="1" applyProtection="1">
      <alignment horizontal="right" wrapText="1" readingOrder="1"/>
      <protection locked="0"/>
    </xf>
    <xf numFmtId="166" fontId="4" fillId="5" borderId="1" xfId="0" applyNumberFormat="1" applyFont="1" applyFill="1" applyBorder="1" applyAlignment="1" applyProtection="1">
      <alignment horizontal="right" wrapText="1" readingOrder="1"/>
      <protection locked="0"/>
    </xf>
    <xf numFmtId="167" fontId="4" fillId="5" borderId="1" xfId="0" applyNumberFormat="1" applyFont="1" applyFill="1" applyBorder="1" applyAlignment="1" applyProtection="1">
      <alignment horizontal="right" wrapText="1" readingOrder="1"/>
      <protection locked="0"/>
    </xf>
    <xf numFmtId="164" fontId="4" fillId="3" borderId="0" xfId="0" applyFont="1" applyFill="1" applyAlignment="1" applyProtection="1">
      <alignment wrapText="1" readingOrder="1"/>
      <protection hidden="1"/>
    </xf>
    <xf numFmtId="164" fontId="3" fillId="2" borderId="0" xfId="0" applyFont="1" applyFill="1" applyAlignment="1" applyProtection="1">
      <alignment wrapText="1" readingOrder="1"/>
      <protection hidden="1"/>
    </xf>
    <xf numFmtId="166" fontId="4" fillId="0" borderId="1" xfId="0" applyNumberFormat="1" applyFont="1" applyBorder="1" applyAlignment="1" applyProtection="1">
      <alignment horizontal="right" wrapText="1" readingOrder="1"/>
      <protection hidden="1"/>
    </xf>
    <xf numFmtId="164" fontId="6" fillId="4" borderId="0" xfId="0" applyFont="1" applyFill="1" applyAlignment="1" applyProtection="1">
      <alignment wrapText="1" readingOrder="1"/>
      <protection hidden="1"/>
    </xf>
    <xf numFmtId="164" fontId="4" fillId="0" borderId="0" xfId="0" applyFont="1" applyAlignment="1" applyProtection="1">
      <alignment horizontal="justify" wrapText="1" readingOrder="1"/>
      <protection hidden="1"/>
    </xf>
    <xf numFmtId="164" fontId="6" fillId="0" borderId="0" xfId="0" applyFont="1" applyAlignment="1" applyProtection="1">
      <alignment wrapText="1" readingOrder="1"/>
      <protection hidden="1"/>
    </xf>
    <xf numFmtId="164" fontId="6" fillId="0" borderId="1" xfId="0" applyFont="1" applyBorder="1" applyAlignment="1" applyProtection="1">
      <alignment horizontal="left" wrapText="1" readingOrder="1"/>
      <protection hidden="1"/>
    </xf>
    <xf numFmtId="165" fontId="4" fillId="0" borderId="1" xfId="0" applyNumberFormat="1" applyFont="1" applyBorder="1" applyAlignment="1" applyProtection="1">
      <alignment horizontal="right" wrapText="1" readingOrder="1"/>
      <protection hidden="1"/>
    </xf>
    <xf numFmtId="164" fontId="0" fillId="0" borderId="0" xfId="0" applyProtection="1">
      <alignment horizontal="justify" vertical="center"/>
      <protection hidden="1"/>
    </xf>
    <xf numFmtId="164" fontId="6" fillId="0" borderId="0" xfId="0" applyFont="1" applyAlignment="1" applyProtection="1">
      <alignment horizontal="left" wrapText="1" readingOrder="1"/>
      <protection hidden="1"/>
    </xf>
    <xf numFmtId="165" fontId="4" fillId="0" borderId="0" xfId="0" applyNumberFormat="1" applyFont="1" applyAlignment="1" applyProtection="1">
      <alignment horizontal="right" wrapText="1" readingOrder="1"/>
      <protection hidden="1"/>
    </xf>
    <xf numFmtId="164" fontId="4" fillId="0" borderId="4" xfId="0" applyFont="1" applyBorder="1" applyAlignment="1" applyProtection="1">
      <alignment horizontal="right" wrapText="1" readingOrder="1"/>
      <protection hidden="1"/>
    </xf>
    <xf numFmtId="164" fontId="6" fillId="4" borderId="3" xfId="0" applyFont="1" applyFill="1" applyBorder="1" applyAlignment="1" applyProtection="1">
      <alignment wrapText="1" readingOrder="1"/>
      <protection hidden="1"/>
    </xf>
    <xf numFmtId="164" fontId="10" fillId="0" borderId="4" xfId="0" applyFont="1" applyBorder="1" applyAlignment="1" applyProtection="1">
      <alignment horizontal="center" vertical="center" wrapText="1" readingOrder="1"/>
      <protection hidden="1"/>
    </xf>
    <xf numFmtId="165" fontId="4" fillId="0" borderId="2" xfId="0" applyNumberFormat="1" applyFont="1" applyBorder="1" applyAlignment="1" applyProtection="1">
      <alignment horizontal="right" wrapText="1" readingOrder="1"/>
      <protection hidden="1"/>
    </xf>
    <xf numFmtId="165" fontId="4" fillId="0" borderId="5" xfId="0" applyNumberFormat="1" applyFont="1" applyBorder="1" applyAlignment="1" applyProtection="1">
      <alignment horizontal="right" wrapText="1" readingOrder="1"/>
      <protection hidden="1"/>
    </xf>
    <xf numFmtId="164" fontId="6" fillId="0" borderId="1" xfId="0" applyFont="1" applyBorder="1" applyAlignment="1" applyProtection="1">
      <alignment horizontal="right" wrapText="1" readingOrder="1"/>
      <protection hidden="1"/>
    </xf>
    <xf numFmtId="164" fontId="4" fillId="4" borderId="0" xfId="0" applyFont="1" applyFill="1" applyAlignment="1" applyProtection="1">
      <alignment horizontal="right" wrapText="1" readingOrder="1"/>
      <protection hidden="1"/>
    </xf>
    <xf numFmtId="164" fontId="15" fillId="0" borderId="0" xfId="0" applyFont="1" applyAlignment="1" applyProtection="1">
      <alignment horizontal="right" wrapText="1" readingOrder="1"/>
      <protection hidden="1"/>
    </xf>
    <xf numFmtId="164" fontId="16" fillId="0" borderId="0" xfId="0" applyFont="1" applyAlignment="1" applyProtection="1">
      <alignment horizontal="right" wrapText="1" readingOrder="1"/>
      <protection hidden="1"/>
    </xf>
    <xf numFmtId="164" fontId="9" fillId="0" borderId="0" xfId="0" applyFont="1" applyAlignment="1" applyProtection="1">
      <alignment wrapText="1" readingOrder="1"/>
      <protection hidden="1"/>
    </xf>
    <xf numFmtId="164" fontId="4" fillId="0" borderId="0" xfId="0" applyFont="1" applyAlignment="1" applyProtection="1">
      <alignment horizontal="left" vertical="center" wrapText="1" readingOrder="1"/>
      <protection hidden="1"/>
    </xf>
    <xf numFmtId="164" fontId="4" fillId="0" borderId="1" xfId="0" applyFont="1" applyBorder="1" applyAlignment="1" applyProtection="1">
      <alignment horizontal="justify" wrapText="1" readingOrder="1"/>
      <protection hidden="1"/>
    </xf>
    <xf numFmtId="164" fontId="1" fillId="2" borderId="0" xfId="0" applyFont="1" applyFill="1" applyAlignment="1" applyProtection="1">
      <alignment horizontal="left" vertical="center" wrapText="1" indent="4" readingOrder="1"/>
      <protection hidden="1"/>
    </xf>
    <xf numFmtId="164" fontId="9" fillId="0" borderId="0" xfId="0" applyFont="1" applyAlignment="1" applyProtection="1">
      <alignment horizontal="left" wrapText="1" readingOrder="1"/>
      <protection hidden="1"/>
    </xf>
    <xf numFmtId="164" fontId="6" fillId="0" borderId="0" xfId="0" applyFont="1" applyAlignment="1" applyProtection="1">
      <alignment horizontal="justify" wrapText="1" readingOrder="1"/>
      <protection hidden="1"/>
    </xf>
  </cellXfs>
  <cellStyles count="2">
    <cellStyle name="Normal" xfId="0" builtinId="0" customBuiltin="1"/>
    <cellStyle name="Porcentagem" xfId="1" builtinId="5"/>
  </cellStyles>
  <dxfs count="0"/>
  <tableStyles count="0" defaultTableStyle="TableStyleMedium2" defaultPivotStyle="PivotStyleLight16"/>
  <colors>
    <mruColors>
      <color rgb="FFFEFEFE"/>
      <color rgb="FF1C2628"/>
      <color rgb="FF3C3F4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99</xdr:row>
      <xdr:rowOff>0</xdr:rowOff>
    </xdr:from>
    <xdr:to>
      <xdr:col>3</xdr:col>
      <xdr:colOff>247650</xdr:colOff>
      <xdr:row>100</xdr:row>
      <xdr:rowOff>123825</xdr:rowOff>
    </xdr:to>
    <xdr:pic>
      <xdr:nvPicPr>
        <xdr:cNvPr id="2" name="Imagem 1" descr=" X = \dfrac{Equação\ 7 - ( Equação\ 6 + Equação\ 5 +  Equação\ 3 + Equação\ 2 }{Equação\ 1 + Equação\ 4} ">
          <a:extLst>
            <a:ext uri="{FF2B5EF4-FFF2-40B4-BE49-F238E27FC236}">
              <a16:creationId xmlns:a16="http://schemas.microsoft.com/office/drawing/2014/main" id="{123CC6B3-0123-44CE-94EB-B936A41C8D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24317325"/>
          <a:ext cx="4914900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3</xdr:col>
      <xdr:colOff>28575</xdr:colOff>
      <xdr:row>30</xdr:row>
      <xdr:rowOff>180975</xdr:rowOff>
    </xdr:to>
    <xdr:pic>
      <xdr:nvPicPr>
        <xdr:cNvPr id="3" name="Imagem 2" descr=" X \cdot ( 1+ r_1)^t + D_c \cdot X \cdot  (1 + r_1)^t \quad \therefore \quad X \cdot ( 1+ r_1)^t + D_c \cdot (1 + r_1)^t ) ">
          <a:extLst>
            <a:ext uri="{FF2B5EF4-FFF2-40B4-BE49-F238E27FC236}">
              <a16:creationId xmlns:a16="http://schemas.microsoft.com/office/drawing/2014/main" id="{AF55C43A-F8B9-4A7E-A534-60C3DE07C5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7229475"/>
          <a:ext cx="4695825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2247900</xdr:colOff>
      <xdr:row>39</xdr:row>
      <xdr:rowOff>133350</xdr:rowOff>
    </xdr:to>
    <xdr:pic>
      <xdr:nvPicPr>
        <xdr:cNvPr id="4" name="Imagem 3" descr=" \dfrac{D_u}{t - n} \cdot \dfrac{(1+r_i)^{t-n} - 1}{r_1} \cdot (1 + r_1)^n ">
          <a:extLst>
            <a:ext uri="{FF2B5EF4-FFF2-40B4-BE49-F238E27FC236}">
              <a16:creationId xmlns:a16="http://schemas.microsoft.com/office/drawing/2014/main" id="{1781E628-4289-4FFC-A578-DBDBED23D2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9210675"/>
          <a:ext cx="2247900" cy="381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47</xdr:row>
      <xdr:rowOff>0</xdr:rowOff>
    </xdr:from>
    <xdr:to>
      <xdr:col>2</xdr:col>
      <xdr:colOff>66675</xdr:colOff>
      <xdr:row>50</xdr:row>
      <xdr:rowOff>228600</xdr:rowOff>
    </xdr:to>
    <xdr:pic>
      <xdr:nvPicPr>
        <xdr:cNvPr id="5" name="Imagem 4" descr="  D_v \cdot \dfrac{V_r}{n^2} \cdot \dfrac{(1 + v)^t - (1 + v)^{t-n}}{v} \cdot A_p \\ \indexspace  A_p = \dfrac{(1+r_i)^n - 1}{r_1} ">
          <a:extLst>
            <a:ext uri="{FF2B5EF4-FFF2-40B4-BE49-F238E27FC236}">
              <a16:creationId xmlns:a16="http://schemas.microsoft.com/office/drawing/2014/main" id="{CD4FEFD8-B763-4244-BE21-4A3E896F1E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11439525"/>
          <a:ext cx="2400300" cy="971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57</xdr:row>
      <xdr:rowOff>0</xdr:rowOff>
    </xdr:from>
    <xdr:to>
      <xdr:col>1</xdr:col>
      <xdr:colOff>2276475</xdr:colOff>
      <xdr:row>60</xdr:row>
      <xdr:rowOff>209550</xdr:rowOff>
    </xdr:to>
    <xdr:pic>
      <xdr:nvPicPr>
        <xdr:cNvPr id="6" name="Imagem 5" descr=" i_t \cdot \dfrac{X}{k_1} \cdot (1 + v)^{\tfrac{t - n}{2}} \cdot A_j \cdot (1 + r_1)^n \\ \indexspace  A_j = \dfrac{(1+r_i)^{t-n} - 1}{r_1} ">
          <a:extLst>
            <a:ext uri="{FF2B5EF4-FFF2-40B4-BE49-F238E27FC236}">
              <a16:creationId xmlns:a16="http://schemas.microsoft.com/office/drawing/2014/main" id="{72987BA9-1A2A-42C7-9738-A4D405C0DB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13916025"/>
          <a:ext cx="2276475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68</xdr:row>
      <xdr:rowOff>0</xdr:rowOff>
    </xdr:from>
    <xdr:to>
      <xdr:col>2</xdr:col>
      <xdr:colOff>1419225</xdr:colOff>
      <xdr:row>71</xdr:row>
      <xdr:rowOff>200025</xdr:rowOff>
    </xdr:to>
    <xdr:pic>
      <xdr:nvPicPr>
        <xdr:cNvPr id="7" name="Imagem 6" descr=" i_t \cdot (1 - m) \cdot \dfrac{V_e}{2 \cdot n \cdot k_2} \cdot [ n  \cdot (1 + v)^{t - n} + (1 + v)^{t - 1} ] \cdot A_q  \\ \indexspace A_q = \dfrac{(1+r_1)^{n} - 1}{(1 + r_1)^{12} - 1} ">
          <a:extLst>
            <a:ext uri="{FF2B5EF4-FFF2-40B4-BE49-F238E27FC236}">
              <a16:creationId xmlns:a16="http://schemas.microsoft.com/office/drawing/2014/main" id="{1710CC6C-4678-4B47-BFC4-1D88DA45E5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16640175"/>
          <a:ext cx="3752850" cy="942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79</xdr:row>
      <xdr:rowOff>0</xdr:rowOff>
    </xdr:from>
    <xdr:to>
      <xdr:col>1</xdr:col>
      <xdr:colOff>2314575</xdr:colOff>
      <xdr:row>82</xdr:row>
      <xdr:rowOff>228600</xdr:rowOff>
    </xdr:to>
    <xdr:pic>
      <xdr:nvPicPr>
        <xdr:cNvPr id="8" name="Imagem 7" descr=" L \cdot \dfrac{V_L}{n^2} \cdot \dfrac{(1 - v)^t - (1 + v)^{t - n}}{v} \cdot A_r \\ \indexspace A_r = \dfrac{(1+r_2)^n - 1}{r_2} ">
          <a:extLst>
            <a:ext uri="{FF2B5EF4-FFF2-40B4-BE49-F238E27FC236}">
              <a16:creationId xmlns:a16="http://schemas.microsoft.com/office/drawing/2014/main" id="{64A22996-F195-4F1F-A71F-09BC862B34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19364325"/>
          <a:ext cx="2314575" cy="971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90</xdr:row>
      <xdr:rowOff>0</xdr:rowOff>
    </xdr:from>
    <xdr:to>
      <xdr:col>1</xdr:col>
      <xdr:colOff>2095500</xdr:colOff>
      <xdr:row>93</xdr:row>
      <xdr:rowOff>228600</xdr:rowOff>
    </xdr:to>
    <xdr:pic>
      <xdr:nvPicPr>
        <xdr:cNvPr id="9" name="Imagem 8" descr=" \dfrac{V_L}{n^2} \cdot \dfrac{(1 + v)^t - (1 + v)^{t - n}}{v} \cdot A_r  \\ \indexspace A_r = \dfrac{(1+r_2)^n - 1}{r_2} ">
          <a:extLst>
            <a:ext uri="{FF2B5EF4-FFF2-40B4-BE49-F238E27FC236}">
              <a16:creationId xmlns:a16="http://schemas.microsoft.com/office/drawing/2014/main" id="{50617462-F9DC-41C0-864A-BA56C0118B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22088475"/>
          <a:ext cx="2095500" cy="971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CBBFEB-154C-470C-940E-C3CE68A0B536}">
  <sheetPr>
    <pageSetUpPr fitToPage="1"/>
  </sheetPr>
  <dimension ref="A1:BB189"/>
  <sheetViews>
    <sheetView tabSelected="1" zoomScaleNormal="100" workbookViewId="0">
      <selection sqref="A1:F1"/>
    </sheetView>
  </sheetViews>
  <sheetFormatPr defaultColWidth="15.625" defaultRowHeight="20.100000000000001" customHeight="1" x14ac:dyDescent="0.2"/>
  <cols>
    <col min="1" max="1" width="15.625" style="6"/>
    <col min="2" max="2" width="30.625" style="4" customWidth="1"/>
    <col min="3" max="4" width="30.625" style="1" customWidth="1"/>
    <col min="5" max="6" width="20.625" style="1" customWidth="1"/>
    <col min="7" max="10" width="20.625" style="7" customWidth="1"/>
    <col min="11" max="16" width="15.625" style="7"/>
    <col min="17" max="20" width="25.625" style="7" customWidth="1"/>
    <col min="21" max="31" width="15.625" style="7"/>
    <col min="32" max="54" width="15.625" style="13"/>
    <col min="55" max="16384" width="15.625" style="1"/>
  </cols>
  <sheetData>
    <row r="1" spans="1:54" s="11" customFormat="1" ht="60" customHeight="1" x14ac:dyDescent="0.55000000000000004">
      <c r="A1" s="45" t="s">
        <v>64</v>
      </c>
      <c r="B1" s="45"/>
      <c r="C1" s="45"/>
      <c r="D1" s="45"/>
      <c r="E1" s="45"/>
      <c r="F1" s="45"/>
      <c r="G1" s="40"/>
      <c r="H1" s="40"/>
      <c r="I1" s="40"/>
      <c r="J1" s="40"/>
      <c r="K1" s="40"/>
      <c r="L1" s="40"/>
      <c r="M1" s="40"/>
      <c r="N1" s="40"/>
      <c r="O1" s="40"/>
      <c r="P1" s="40"/>
      <c r="Q1" s="41"/>
      <c r="R1" s="41"/>
      <c r="S1" s="41"/>
      <c r="T1" s="41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</row>
    <row r="2" spans="1:54" ht="2.1" customHeight="1" x14ac:dyDescent="0.2">
      <c r="A2" s="22"/>
      <c r="B2" s="22"/>
      <c r="C2" s="22"/>
      <c r="D2" s="22"/>
      <c r="E2" s="22"/>
      <c r="F2" s="22"/>
    </row>
    <row r="3" spans="1:54" ht="2.1" customHeight="1" x14ac:dyDescent="0.2">
      <c r="A3" s="23"/>
      <c r="B3" s="23"/>
      <c r="C3" s="23"/>
      <c r="D3" s="23"/>
      <c r="E3" s="23"/>
      <c r="F3" s="23"/>
    </row>
    <row r="4" spans="1:54" ht="20.100000000000001" customHeight="1" x14ac:dyDescent="0.2">
      <c r="A4" s="10"/>
      <c r="B4" s="10"/>
      <c r="C4" s="10"/>
      <c r="D4" s="10"/>
      <c r="E4" s="10"/>
      <c r="F4" s="10"/>
    </row>
    <row r="6" spans="1:54" ht="20.100000000000001" customHeight="1" x14ac:dyDescent="0.2">
      <c r="A6" s="2" t="s">
        <v>0</v>
      </c>
      <c r="B6" s="44" t="s">
        <v>1</v>
      </c>
      <c r="C6" s="44"/>
      <c r="D6" s="44"/>
      <c r="E6" s="3"/>
      <c r="F6" s="3"/>
    </row>
    <row r="7" spans="1:54" ht="20.100000000000001" customHeight="1" x14ac:dyDescent="0.3">
      <c r="A7" s="2" t="s">
        <v>14</v>
      </c>
      <c r="B7" s="44" t="s">
        <v>18</v>
      </c>
      <c r="C7" s="44"/>
      <c r="D7" s="44"/>
      <c r="E7" s="18">
        <v>0.01</v>
      </c>
      <c r="F7" s="3" t="s">
        <v>21</v>
      </c>
      <c r="K7" s="9"/>
    </row>
    <row r="8" spans="1:54" ht="20.100000000000001" customHeight="1" x14ac:dyDescent="0.3">
      <c r="A8" s="2" t="s">
        <v>15</v>
      </c>
      <c r="B8" s="44" t="s">
        <v>19</v>
      </c>
      <c r="C8" s="44"/>
      <c r="D8" s="44"/>
      <c r="E8" s="18">
        <v>0.01</v>
      </c>
      <c r="F8" s="3" t="s">
        <v>21</v>
      </c>
      <c r="K8" s="9"/>
    </row>
    <row r="9" spans="1:54" ht="20.100000000000001" customHeight="1" x14ac:dyDescent="0.3">
      <c r="A9" s="2" t="s">
        <v>11</v>
      </c>
      <c r="B9" s="44" t="s">
        <v>53</v>
      </c>
      <c r="C9" s="44"/>
      <c r="D9" s="44"/>
      <c r="E9" s="18">
        <v>0.02</v>
      </c>
      <c r="F9" s="3" t="s">
        <v>21</v>
      </c>
      <c r="K9" s="9"/>
    </row>
    <row r="10" spans="1:54" ht="20.100000000000001" customHeight="1" x14ac:dyDescent="0.3">
      <c r="A10" s="2" t="s">
        <v>13</v>
      </c>
      <c r="B10" s="44" t="s">
        <v>20</v>
      </c>
      <c r="C10" s="44"/>
      <c r="D10" s="44"/>
      <c r="E10" s="19">
        <v>15750000</v>
      </c>
      <c r="F10" s="3" t="s">
        <v>37</v>
      </c>
    </row>
    <row r="11" spans="1:54" ht="20.100000000000001" customHeight="1" x14ac:dyDescent="0.3">
      <c r="A11" s="2" t="s">
        <v>12</v>
      </c>
      <c r="B11" s="44" t="s">
        <v>22</v>
      </c>
      <c r="C11" s="44"/>
      <c r="D11" s="44"/>
      <c r="E11" s="18">
        <v>0.08</v>
      </c>
      <c r="F11" s="3" t="s">
        <v>21</v>
      </c>
    </row>
    <row r="12" spans="1:54" ht="20.100000000000001" customHeight="1" x14ac:dyDescent="0.3">
      <c r="A12" s="2" t="s">
        <v>10</v>
      </c>
      <c r="B12" s="44" t="s">
        <v>61</v>
      </c>
      <c r="C12" s="44"/>
      <c r="D12" s="44"/>
      <c r="E12" s="19">
        <v>31650000</v>
      </c>
      <c r="F12" s="3" t="s">
        <v>37</v>
      </c>
    </row>
    <row r="13" spans="1:54" ht="20.100000000000001" customHeight="1" x14ac:dyDescent="0.2">
      <c r="A13" s="2" t="s">
        <v>7</v>
      </c>
      <c r="B13" s="44" t="s">
        <v>23</v>
      </c>
      <c r="C13" s="44"/>
      <c r="D13" s="44"/>
      <c r="E13" s="18">
        <v>5.0000000000000001E-3</v>
      </c>
      <c r="F13" s="3" t="s">
        <v>21</v>
      </c>
    </row>
    <row r="14" spans="1:54" ht="20.100000000000001" customHeight="1" x14ac:dyDescent="0.2">
      <c r="A14" s="2" t="s">
        <v>3</v>
      </c>
      <c r="B14" s="44" t="s">
        <v>24</v>
      </c>
      <c r="C14" s="44"/>
      <c r="D14" s="44"/>
      <c r="E14" s="20">
        <v>36</v>
      </c>
      <c r="F14" s="3" t="s">
        <v>25</v>
      </c>
      <c r="H14" s="9"/>
      <c r="I14" s="9"/>
      <c r="J14" s="9"/>
      <c r="K14" s="9"/>
    </row>
    <row r="15" spans="1:54" ht="20.100000000000001" customHeight="1" x14ac:dyDescent="0.2">
      <c r="A15" s="2" t="s">
        <v>4</v>
      </c>
      <c r="B15" s="44" t="s">
        <v>26</v>
      </c>
      <c r="C15" s="44"/>
      <c r="D15" s="44"/>
      <c r="E15" s="20">
        <v>24</v>
      </c>
      <c r="F15" s="3" t="s">
        <v>25</v>
      </c>
      <c r="K15" s="9"/>
    </row>
    <row r="16" spans="1:54" ht="20.100000000000001" customHeight="1" x14ac:dyDescent="0.2">
      <c r="A16" s="2" t="s">
        <v>5</v>
      </c>
      <c r="B16" s="44" t="s">
        <v>27</v>
      </c>
      <c r="C16" s="44"/>
      <c r="D16" s="44"/>
      <c r="E16" s="24">
        <f>E14-E15</f>
        <v>12</v>
      </c>
      <c r="F16" s="3" t="s">
        <v>25</v>
      </c>
      <c r="I16" s="8"/>
      <c r="J16" s="8"/>
      <c r="K16" s="9"/>
    </row>
    <row r="17" spans="1:11" ht="20.100000000000001" customHeight="1" x14ac:dyDescent="0.3">
      <c r="A17" s="2" t="s">
        <v>28</v>
      </c>
      <c r="B17" s="44" t="s">
        <v>29</v>
      </c>
      <c r="C17" s="44"/>
      <c r="D17" s="44"/>
      <c r="E17" s="18">
        <v>0.01</v>
      </c>
      <c r="F17" s="3" t="s">
        <v>21</v>
      </c>
      <c r="H17" s="9"/>
      <c r="I17" s="9"/>
      <c r="J17" s="9"/>
      <c r="K17" s="9"/>
    </row>
    <row r="18" spans="1:11" ht="20.100000000000001" customHeight="1" x14ac:dyDescent="0.3">
      <c r="A18" s="2" t="s">
        <v>30</v>
      </c>
      <c r="B18" s="44" t="s">
        <v>31</v>
      </c>
      <c r="C18" s="44"/>
      <c r="D18" s="44"/>
      <c r="E18" s="18">
        <v>0.01</v>
      </c>
      <c r="F18" s="3" t="s">
        <v>21</v>
      </c>
      <c r="H18" s="9"/>
      <c r="I18" s="9"/>
      <c r="J18" s="9"/>
      <c r="K18" s="9"/>
    </row>
    <row r="19" spans="1:11" ht="20.100000000000001" customHeight="1" x14ac:dyDescent="0.3">
      <c r="A19" s="2" t="s">
        <v>16</v>
      </c>
      <c r="B19" s="44" t="s">
        <v>8</v>
      </c>
      <c r="C19" s="44"/>
      <c r="D19" s="44"/>
      <c r="E19" s="21">
        <v>1</v>
      </c>
      <c r="F19" s="3" t="s">
        <v>65</v>
      </c>
      <c r="H19" s="9"/>
      <c r="I19" s="9"/>
      <c r="J19" s="9"/>
      <c r="K19" s="9"/>
    </row>
    <row r="20" spans="1:11" ht="20.100000000000001" customHeight="1" x14ac:dyDescent="0.3">
      <c r="A20" s="2" t="s">
        <v>17</v>
      </c>
      <c r="B20" s="44" t="s">
        <v>9</v>
      </c>
      <c r="C20" s="44"/>
      <c r="D20" s="44"/>
      <c r="E20" s="21">
        <v>1</v>
      </c>
      <c r="F20" s="3" t="s">
        <v>65</v>
      </c>
      <c r="H20" s="9"/>
      <c r="I20" s="9"/>
      <c r="J20" s="9"/>
      <c r="K20" s="9"/>
    </row>
    <row r="21" spans="1:11" ht="20.100000000000001" customHeight="1" x14ac:dyDescent="0.2">
      <c r="A21" s="2" t="s">
        <v>2</v>
      </c>
      <c r="B21" s="44" t="s">
        <v>32</v>
      </c>
      <c r="C21" s="44"/>
      <c r="D21" s="44"/>
      <c r="E21" s="18">
        <v>0.3</v>
      </c>
      <c r="F21" s="3" t="s">
        <v>21</v>
      </c>
      <c r="H21" s="9"/>
      <c r="I21" s="9"/>
      <c r="J21" s="9"/>
      <c r="K21" s="9"/>
    </row>
    <row r="22" spans="1:11" ht="20.100000000000001" customHeight="1" x14ac:dyDescent="0.2">
      <c r="A22" s="2" t="s">
        <v>6</v>
      </c>
      <c r="B22" s="44" t="s">
        <v>33</v>
      </c>
      <c r="C22" s="44"/>
      <c r="D22" s="44"/>
      <c r="E22" s="18">
        <v>0</v>
      </c>
      <c r="F22" s="3" t="s">
        <v>21</v>
      </c>
      <c r="K22" s="9"/>
    </row>
    <row r="23" spans="1:11" ht="20.100000000000001" customHeight="1" x14ac:dyDescent="0.2">
      <c r="A23" s="1"/>
      <c r="B23" s="1"/>
      <c r="H23" s="9"/>
      <c r="I23" s="9"/>
      <c r="J23" s="9"/>
      <c r="K23" s="9"/>
    </row>
    <row r="24" spans="1:11" ht="20.100000000000001" customHeight="1" x14ac:dyDescent="0.2">
      <c r="A24" s="1"/>
      <c r="B24" s="1"/>
      <c r="H24" s="9"/>
      <c r="I24" s="9"/>
      <c r="J24" s="9"/>
      <c r="K24" s="9"/>
    </row>
    <row r="25" spans="1:11" ht="20.100000000000001" customHeight="1" x14ac:dyDescent="0.2">
      <c r="A25" s="1"/>
      <c r="B25" s="1"/>
      <c r="H25" s="9"/>
      <c r="I25" s="9"/>
      <c r="J25" s="9"/>
      <c r="K25" s="9"/>
    </row>
    <row r="26" spans="1:11" ht="20.100000000000001" customHeight="1" x14ac:dyDescent="0.2">
      <c r="A26" s="25"/>
      <c r="B26" s="25"/>
      <c r="C26" s="25"/>
      <c r="D26" s="25"/>
      <c r="E26" s="25"/>
      <c r="F26" s="25"/>
      <c r="H26" s="9"/>
      <c r="I26" s="9"/>
      <c r="J26" s="9"/>
      <c r="K26" s="9"/>
    </row>
    <row r="27" spans="1:11" ht="20.100000000000001" customHeight="1" x14ac:dyDescent="0.2">
      <c r="A27" s="1"/>
      <c r="B27" s="1"/>
      <c r="H27" s="9"/>
      <c r="I27" s="9"/>
      <c r="K27" s="9"/>
    </row>
    <row r="28" spans="1:11" ht="20.100000000000001" customHeight="1" x14ac:dyDescent="0.2">
      <c r="A28" s="47" t="s">
        <v>38</v>
      </c>
      <c r="B28" s="47"/>
      <c r="C28" s="47"/>
      <c r="D28" s="47"/>
      <c r="E28" s="47"/>
      <c r="F28" s="47"/>
      <c r="H28" s="9" t="s">
        <v>54</v>
      </c>
      <c r="I28" s="8">
        <f>((1+E17)^E14)</f>
        <v>1.430768783591581</v>
      </c>
      <c r="J28" s="8">
        <f>(E9*((1+E17)^E14))</f>
        <v>2.861537567183162E-2</v>
      </c>
      <c r="K28" s="9"/>
    </row>
    <row r="29" spans="1:11" ht="20.100000000000001" customHeight="1" x14ac:dyDescent="0.2">
      <c r="A29" s="47"/>
      <c r="B29" s="47"/>
      <c r="C29" s="47"/>
      <c r="D29" s="47"/>
      <c r="E29" s="47"/>
      <c r="F29" s="47"/>
      <c r="H29" s="9" t="s">
        <v>55</v>
      </c>
      <c r="I29" s="7">
        <f>E10/(E16)</f>
        <v>1312500</v>
      </c>
      <c r="J29" s="8">
        <f>(((1+E17)^E16)-1)/E17</f>
        <v>12.682503013196976</v>
      </c>
      <c r="K29" s="8">
        <f>(1+E17)^E15</f>
        <v>1.269734648531915</v>
      </c>
    </row>
    <row r="30" spans="1:11" ht="20.100000000000001" customHeight="1" x14ac:dyDescent="0.2">
      <c r="A30" s="26"/>
      <c r="B30" s="26"/>
      <c r="C30" s="26"/>
      <c r="D30" s="26"/>
      <c r="E30" s="26"/>
      <c r="F30" s="26"/>
      <c r="H30" s="9" t="s">
        <v>56</v>
      </c>
      <c r="I30" s="7">
        <f>E11*(E12/(E15)^2)</f>
        <v>4395.833333333333</v>
      </c>
      <c r="J30" s="8">
        <f>((((1+E13)^E14))-((1+E13)^E16))/E13</f>
        <v>27.000542591783017</v>
      </c>
      <c r="K30" s="8">
        <f>(((1+E17)^E15)-1)/E17</f>
        <v>26.973464853191498</v>
      </c>
    </row>
    <row r="31" spans="1:11" ht="20.100000000000001" customHeight="1" x14ac:dyDescent="0.2">
      <c r="A31" s="27" t="s">
        <v>34</v>
      </c>
      <c r="B31" s="26"/>
      <c r="C31" s="26"/>
      <c r="D31" s="26"/>
      <c r="E31" s="28" t="s">
        <v>47</v>
      </c>
      <c r="F31" s="29">
        <f>J28+I28</f>
        <v>1.4593841592634127</v>
      </c>
      <c r="H31" s="9" t="s">
        <v>57</v>
      </c>
      <c r="I31" s="8">
        <f>(E17/E19)*((1+E13)^(E16/2))</f>
        <v>1.0303775093937647E-2</v>
      </c>
      <c r="J31" s="8">
        <f>(((1+E17)^E16)-1)/(((1+E17)^12)-1)</f>
        <v>1</v>
      </c>
      <c r="K31" s="8">
        <f>(1+E17)^E15</f>
        <v>1.269734648531915</v>
      </c>
    </row>
    <row r="32" spans="1:11" ht="20.100000000000001" customHeight="1" x14ac:dyDescent="0.2">
      <c r="A32" s="1"/>
      <c r="B32" s="30"/>
      <c r="C32" s="30"/>
      <c r="G32" s="42"/>
      <c r="H32" s="9" t="s">
        <v>58</v>
      </c>
      <c r="I32" s="8">
        <f>E17*(1-E22)*(E12/(2*E15*E20))</f>
        <v>6593.75</v>
      </c>
      <c r="J32" s="8">
        <f>E15*(1+E13)^(E16)+(1+E13)^(E14-1)</f>
        <v>26.670994375119495</v>
      </c>
      <c r="K32" s="8">
        <f>(((1+E17)^E15)-1)/(((1+E17)^12)-1)</f>
        <v>2.1268250301319727</v>
      </c>
    </row>
    <row r="33" spans="1:11" ht="20.100000000000001" customHeight="1" x14ac:dyDescent="0.2">
      <c r="A33" s="27"/>
      <c r="B33" s="30"/>
      <c r="C33" s="30"/>
      <c r="E33" s="31"/>
      <c r="F33" s="32"/>
      <c r="G33" s="42"/>
      <c r="H33" s="9" t="s">
        <v>59</v>
      </c>
      <c r="I33" s="8">
        <f>E21*(E12/E15^2)</f>
        <v>16484.375</v>
      </c>
      <c r="J33" s="8">
        <f>(((1+E13)^E14)-((1+E13)^E16))/E13</f>
        <v>27.000542591783017</v>
      </c>
      <c r="K33" s="8">
        <f>(((1+E18)^E15)-1)/E18</f>
        <v>26.973464853191498</v>
      </c>
    </row>
    <row r="34" spans="1:11" ht="20.100000000000001" customHeight="1" x14ac:dyDescent="0.2">
      <c r="A34" s="25"/>
      <c r="B34" s="25"/>
      <c r="C34" s="25"/>
      <c r="D34" s="25"/>
      <c r="E34" s="25"/>
      <c r="F34" s="25"/>
      <c r="H34" s="9" t="s">
        <v>60</v>
      </c>
      <c r="I34" s="8">
        <f>E12/(E15^2)</f>
        <v>54947.916666666664</v>
      </c>
      <c r="J34" s="8">
        <f>(((1+E13)^E14)-((1+E13)^E16))/E13</f>
        <v>27.000542591783017</v>
      </c>
      <c r="K34" s="8">
        <f>(((1+E18)^E15)-1)/E18</f>
        <v>26.973464853191498</v>
      </c>
    </row>
    <row r="35" spans="1:11" ht="20.100000000000001" customHeight="1" x14ac:dyDescent="0.2">
      <c r="A35" s="1"/>
      <c r="B35" s="1"/>
      <c r="H35" s="9"/>
      <c r="I35" s="9"/>
      <c r="J35" s="9"/>
      <c r="K35" s="9"/>
    </row>
    <row r="36" spans="1:11" ht="20.100000000000001" customHeight="1" x14ac:dyDescent="0.2">
      <c r="A36" s="47" t="s">
        <v>51</v>
      </c>
      <c r="B36" s="47"/>
      <c r="C36" s="47"/>
      <c r="D36" s="47"/>
      <c r="E36" s="47"/>
      <c r="F36" s="47"/>
      <c r="H36" s="9"/>
      <c r="I36" s="9"/>
      <c r="J36" s="9"/>
      <c r="K36" s="9"/>
    </row>
    <row r="37" spans="1:11" ht="20.100000000000001" customHeight="1" x14ac:dyDescent="0.2">
      <c r="A37" s="47"/>
      <c r="B37" s="47"/>
      <c r="C37" s="47"/>
      <c r="D37" s="47"/>
      <c r="E37" s="47"/>
      <c r="F37" s="47"/>
      <c r="H37" s="9"/>
      <c r="I37" s="9"/>
      <c r="J37" s="9"/>
      <c r="K37" s="9"/>
    </row>
    <row r="38" spans="1:11" ht="20.100000000000001" customHeight="1" x14ac:dyDescent="0.2">
      <c r="A38" s="26"/>
      <c r="B38" s="26"/>
      <c r="C38" s="26"/>
      <c r="D38" s="26"/>
      <c r="E38" s="26"/>
      <c r="F38" s="26"/>
      <c r="H38" s="9"/>
      <c r="I38" s="9"/>
      <c r="J38" s="9"/>
      <c r="K38" s="9"/>
    </row>
    <row r="39" spans="1:11" ht="20.100000000000001" customHeight="1" x14ac:dyDescent="0.2">
      <c r="A39" s="27" t="s">
        <v>35</v>
      </c>
      <c r="B39" s="26"/>
      <c r="C39" s="26"/>
      <c r="D39" s="26"/>
      <c r="E39" s="28" t="s">
        <v>47</v>
      </c>
      <c r="F39" s="3">
        <f>I29*J29*K29</f>
        <v>21135730.226581182</v>
      </c>
      <c r="K39" s="9"/>
    </row>
    <row r="40" spans="1:11" ht="20.100000000000001" customHeight="1" x14ac:dyDescent="0.2">
      <c r="A40" s="26"/>
      <c r="B40" s="26"/>
      <c r="C40" s="26"/>
      <c r="D40" s="26"/>
      <c r="E40" s="26"/>
      <c r="F40" s="26"/>
      <c r="H40" s="8"/>
      <c r="I40" s="8"/>
      <c r="J40" s="8"/>
      <c r="K40" s="9"/>
    </row>
    <row r="41" spans="1:11" ht="20.100000000000001" customHeight="1" x14ac:dyDescent="0.2">
      <c r="A41" s="1"/>
      <c r="B41" s="30"/>
      <c r="C41" s="30"/>
      <c r="D41" s="10"/>
      <c r="E41" s="10"/>
      <c r="F41" s="10"/>
      <c r="H41" s="9"/>
      <c r="I41" s="9"/>
      <c r="J41" s="9"/>
      <c r="K41" s="9"/>
    </row>
    <row r="42" spans="1:11" ht="20.100000000000001" customHeight="1" x14ac:dyDescent="0.2">
      <c r="A42" s="27"/>
      <c r="B42" s="30"/>
      <c r="C42" s="30"/>
      <c r="D42" s="10"/>
      <c r="E42" s="10"/>
      <c r="F42" s="10"/>
      <c r="H42" s="9"/>
      <c r="I42" s="9"/>
      <c r="J42" s="9"/>
      <c r="K42" s="9"/>
    </row>
    <row r="43" spans="1:11" ht="20.100000000000001" customHeight="1" x14ac:dyDescent="0.2">
      <c r="A43" s="25"/>
      <c r="B43" s="25"/>
      <c r="C43" s="25"/>
      <c r="D43" s="25"/>
      <c r="E43" s="25"/>
      <c r="F43" s="25"/>
      <c r="H43" s="9"/>
      <c r="I43" s="9"/>
      <c r="J43" s="9"/>
      <c r="K43" s="9"/>
    </row>
    <row r="44" spans="1:11" ht="20.100000000000001" customHeight="1" x14ac:dyDescent="0.2">
      <c r="A44" s="1"/>
      <c r="B44" s="1"/>
      <c r="H44" s="9"/>
      <c r="I44" s="9"/>
      <c r="J44" s="9"/>
      <c r="K44" s="9"/>
    </row>
    <row r="45" spans="1:11" ht="20.100000000000001" customHeight="1" x14ac:dyDescent="0.2">
      <c r="A45" s="47" t="s">
        <v>51</v>
      </c>
      <c r="B45" s="47"/>
      <c r="C45" s="47"/>
      <c r="D45" s="47"/>
      <c r="E45" s="47"/>
      <c r="F45" s="47"/>
      <c r="H45" s="9"/>
      <c r="I45" s="9"/>
      <c r="J45" s="9"/>
      <c r="K45" s="9"/>
    </row>
    <row r="46" spans="1:11" ht="20.100000000000001" customHeight="1" x14ac:dyDescent="0.2">
      <c r="A46" s="47"/>
      <c r="B46" s="47"/>
      <c r="C46" s="47"/>
      <c r="D46" s="47"/>
      <c r="E46" s="47"/>
      <c r="F46" s="47"/>
      <c r="H46" s="9"/>
      <c r="I46" s="9"/>
      <c r="J46" s="9"/>
      <c r="K46" s="9"/>
    </row>
    <row r="47" spans="1:11" ht="20.100000000000001" customHeight="1" x14ac:dyDescent="0.2">
      <c r="A47" s="26"/>
      <c r="B47" s="26"/>
      <c r="C47" s="26"/>
      <c r="D47" s="26"/>
      <c r="E47" s="26"/>
      <c r="F47" s="26"/>
      <c r="H47" s="9"/>
      <c r="I47" s="9"/>
      <c r="J47" s="9"/>
      <c r="K47" s="9"/>
    </row>
    <row r="48" spans="1:11" ht="20.100000000000001" customHeight="1" x14ac:dyDescent="0.2">
      <c r="A48" s="27" t="s">
        <v>36</v>
      </c>
      <c r="E48" s="28" t="s">
        <v>47</v>
      </c>
      <c r="F48" s="3">
        <f>I30*J30*K30</f>
        <v>3201477.4453352913</v>
      </c>
      <c r="H48" s="9"/>
      <c r="I48" s="9"/>
      <c r="J48" s="9"/>
      <c r="K48" s="9"/>
    </row>
    <row r="49" spans="1:11" ht="20.100000000000001" customHeight="1" x14ac:dyDescent="0.2">
      <c r="A49" s="27"/>
      <c r="B49" s="30"/>
      <c r="C49" s="30"/>
      <c r="D49" s="32"/>
      <c r="E49" s="32"/>
      <c r="H49" s="9"/>
      <c r="I49" s="9"/>
      <c r="J49" s="9"/>
      <c r="K49" s="9"/>
    </row>
    <row r="50" spans="1:11" ht="20.100000000000001" customHeight="1" x14ac:dyDescent="0.2">
      <c r="A50" s="27"/>
      <c r="B50" s="30"/>
      <c r="C50" s="30"/>
      <c r="D50" s="32"/>
      <c r="E50" s="32"/>
      <c r="H50" s="9"/>
      <c r="I50" s="9"/>
      <c r="J50" s="9"/>
      <c r="K50" s="9"/>
    </row>
    <row r="51" spans="1:11" ht="20.100000000000001" customHeight="1" x14ac:dyDescent="0.2">
      <c r="A51" s="1"/>
      <c r="B51" s="1"/>
      <c r="K51" s="9"/>
    </row>
    <row r="52" spans="1:11" ht="20.100000000000001" customHeight="1" x14ac:dyDescent="0.2">
      <c r="A52" s="1"/>
      <c r="B52" s="30"/>
      <c r="C52" s="30"/>
      <c r="D52" s="30"/>
      <c r="E52" s="30"/>
      <c r="F52" s="30"/>
      <c r="H52" s="9"/>
      <c r="I52" s="9"/>
      <c r="J52" s="9"/>
      <c r="K52" s="9"/>
    </row>
    <row r="53" spans="1:11" ht="20.100000000000001" customHeight="1" x14ac:dyDescent="0.2">
      <c r="A53" s="27"/>
      <c r="B53" s="30"/>
      <c r="C53" s="30"/>
      <c r="D53" s="30"/>
      <c r="E53" s="30"/>
      <c r="F53" s="30"/>
      <c r="H53" s="9"/>
      <c r="I53" s="9"/>
      <c r="J53" s="9"/>
      <c r="K53" s="9"/>
    </row>
    <row r="54" spans="1:11" ht="20.100000000000001" customHeight="1" x14ac:dyDescent="0.2">
      <c r="A54" s="25"/>
      <c r="B54" s="25"/>
      <c r="C54" s="25"/>
      <c r="D54" s="25"/>
      <c r="E54" s="25"/>
      <c r="F54" s="25"/>
      <c r="H54" s="9"/>
      <c r="I54" s="9"/>
      <c r="J54" s="9"/>
      <c r="K54" s="9"/>
    </row>
    <row r="55" spans="1:11" ht="20.100000000000001" customHeight="1" x14ac:dyDescent="0.2">
      <c r="A55" s="1"/>
      <c r="B55" s="1"/>
      <c r="K55" s="9"/>
    </row>
    <row r="56" spans="1:11" ht="20.100000000000001" customHeight="1" x14ac:dyDescent="0.2">
      <c r="A56" s="47" t="s">
        <v>41</v>
      </c>
      <c r="B56" s="47"/>
      <c r="C56" s="47"/>
      <c r="D56" s="47"/>
      <c r="E56" s="47"/>
      <c r="F56" s="47"/>
      <c r="H56" s="9"/>
      <c r="I56" s="9"/>
      <c r="J56" s="9"/>
      <c r="K56" s="9"/>
    </row>
    <row r="57" spans="1:11" ht="20.100000000000001" customHeight="1" x14ac:dyDescent="0.2">
      <c r="A57" s="26"/>
      <c r="B57" s="26"/>
      <c r="C57" s="26"/>
      <c r="D57" s="26"/>
      <c r="E57" s="26"/>
      <c r="F57" s="26"/>
      <c r="H57" s="9"/>
      <c r="I57" s="9"/>
      <c r="J57" s="9"/>
      <c r="K57" s="9"/>
    </row>
    <row r="58" spans="1:11" ht="20.100000000000001" customHeight="1" x14ac:dyDescent="0.2">
      <c r="A58" s="27" t="s">
        <v>39</v>
      </c>
      <c r="B58" s="26"/>
      <c r="C58" s="26"/>
      <c r="D58" s="26"/>
      <c r="E58" s="28" t="s">
        <v>47</v>
      </c>
      <c r="F58" s="29">
        <f>I31*J31*K31</f>
        <v>1.3083060247452817E-2</v>
      </c>
      <c r="H58" s="9"/>
      <c r="I58" s="9"/>
      <c r="J58" s="9"/>
      <c r="K58" s="9"/>
    </row>
    <row r="59" spans="1:11" ht="20.100000000000001" customHeight="1" x14ac:dyDescent="0.2">
      <c r="A59" s="26"/>
      <c r="B59" s="26"/>
      <c r="C59" s="26"/>
      <c r="D59" s="26"/>
      <c r="E59" s="26"/>
      <c r="F59" s="26"/>
      <c r="H59" s="9"/>
      <c r="I59" s="9"/>
      <c r="J59" s="9"/>
      <c r="K59" s="9"/>
    </row>
    <row r="60" spans="1:11" ht="20.100000000000001" customHeight="1" x14ac:dyDescent="0.2">
      <c r="A60" s="26"/>
      <c r="B60" s="26"/>
      <c r="C60" s="26"/>
      <c r="D60" s="26"/>
      <c r="E60" s="26"/>
      <c r="F60" s="26"/>
      <c r="H60" s="9"/>
      <c r="I60" s="9"/>
      <c r="J60" s="9"/>
      <c r="K60" s="9"/>
    </row>
    <row r="61" spans="1:11" ht="20.100000000000001" customHeight="1" x14ac:dyDescent="0.2">
      <c r="A61" s="26"/>
      <c r="B61" s="26"/>
      <c r="C61" s="26"/>
      <c r="D61" s="26"/>
      <c r="E61" s="26"/>
      <c r="F61" s="26"/>
      <c r="H61" s="9"/>
      <c r="I61" s="9"/>
      <c r="J61" s="9"/>
      <c r="K61" s="9"/>
    </row>
    <row r="62" spans="1:11" ht="20.100000000000001" customHeight="1" x14ac:dyDescent="0.2">
      <c r="A62" s="1"/>
      <c r="B62" s="30"/>
      <c r="C62" s="30"/>
      <c r="E62" s="26"/>
      <c r="F62" s="26"/>
      <c r="H62" s="9"/>
      <c r="I62" s="9"/>
      <c r="J62" s="9"/>
      <c r="K62" s="9"/>
    </row>
    <row r="63" spans="1:11" ht="20.100000000000001" customHeight="1" x14ac:dyDescent="0.2">
      <c r="A63" s="27"/>
      <c r="B63" s="30"/>
      <c r="C63" s="30"/>
      <c r="E63" s="26"/>
      <c r="F63" s="26"/>
      <c r="H63" s="9"/>
      <c r="I63" s="9"/>
      <c r="J63" s="9"/>
      <c r="K63" s="9"/>
    </row>
    <row r="64" spans="1:11" ht="20.100000000000001" customHeight="1" x14ac:dyDescent="0.2">
      <c r="A64" s="25"/>
      <c r="B64" s="25"/>
      <c r="C64" s="25"/>
      <c r="D64" s="25"/>
      <c r="E64" s="25"/>
      <c r="F64" s="25"/>
      <c r="H64" s="9"/>
      <c r="I64" s="9"/>
      <c r="J64" s="9"/>
      <c r="K64" s="9"/>
    </row>
    <row r="65" spans="1:11" ht="20.100000000000001" customHeight="1" x14ac:dyDescent="0.2">
      <c r="A65" s="1"/>
      <c r="B65" s="1"/>
      <c r="H65" s="9"/>
      <c r="I65" s="9"/>
      <c r="J65" s="9"/>
      <c r="K65" s="9"/>
    </row>
    <row r="66" spans="1:11" ht="20.100000000000001" customHeight="1" x14ac:dyDescent="0.2">
      <c r="A66" s="47" t="s">
        <v>42</v>
      </c>
      <c r="B66" s="47"/>
      <c r="C66" s="47"/>
      <c r="D66" s="47"/>
      <c r="E66" s="47"/>
      <c r="F66" s="47"/>
      <c r="H66" s="9"/>
      <c r="I66" s="9"/>
      <c r="J66" s="9"/>
      <c r="K66" s="9"/>
    </row>
    <row r="67" spans="1:11" ht="20.100000000000001" customHeight="1" x14ac:dyDescent="0.2">
      <c r="A67" s="47"/>
      <c r="B67" s="47"/>
      <c r="C67" s="47"/>
      <c r="D67" s="47"/>
      <c r="E67" s="47"/>
      <c r="F67" s="47"/>
      <c r="K67" s="9"/>
    </row>
    <row r="68" spans="1:11" ht="20.100000000000001" customHeight="1" x14ac:dyDescent="0.2">
      <c r="A68" s="26"/>
      <c r="B68" s="26"/>
      <c r="C68" s="26"/>
      <c r="D68" s="26"/>
      <c r="E68" s="26"/>
      <c r="F68" s="26"/>
      <c r="H68" s="9"/>
      <c r="I68" s="9"/>
      <c r="J68" s="9"/>
      <c r="K68" s="9"/>
    </row>
    <row r="69" spans="1:11" ht="20.100000000000001" customHeight="1" x14ac:dyDescent="0.2">
      <c r="A69" s="27" t="s">
        <v>40</v>
      </c>
      <c r="B69" s="26"/>
      <c r="C69" s="26"/>
      <c r="D69" s="26"/>
      <c r="E69" s="28" t="s">
        <v>47</v>
      </c>
      <c r="F69" s="3">
        <f>I32*J32*K32</f>
        <v>374027.4251772901</v>
      </c>
      <c r="H69" s="9"/>
      <c r="I69" s="9"/>
      <c r="J69" s="9"/>
      <c r="K69" s="9"/>
    </row>
    <row r="70" spans="1:11" ht="20.100000000000001" customHeight="1" x14ac:dyDescent="0.2">
      <c r="A70" s="26"/>
      <c r="B70" s="26"/>
      <c r="C70" s="26"/>
      <c r="D70" s="26"/>
      <c r="E70" s="26"/>
      <c r="F70" s="26"/>
      <c r="H70" s="9"/>
      <c r="I70" s="9"/>
      <c r="J70" s="9"/>
      <c r="K70" s="9"/>
    </row>
    <row r="71" spans="1:11" ht="20.100000000000001" customHeight="1" x14ac:dyDescent="0.2">
      <c r="A71" s="26"/>
      <c r="B71" s="26"/>
      <c r="C71" s="26"/>
      <c r="D71" s="26"/>
      <c r="E71" s="26"/>
      <c r="F71" s="26"/>
      <c r="H71" s="9"/>
      <c r="I71" s="9"/>
      <c r="J71" s="9"/>
      <c r="K71" s="9"/>
    </row>
    <row r="72" spans="1:11" ht="20.100000000000001" customHeight="1" x14ac:dyDescent="0.2">
      <c r="A72" s="26"/>
      <c r="B72" s="26"/>
      <c r="C72" s="26"/>
      <c r="H72" s="9"/>
      <c r="I72" s="9"/>
      <c r="J72" s="9"/>
      <c r="K72" s="9"/>
    </row>
    <row r="73" spans="1:11" ht="20.100000000000001" customHeight="1" x14ac:dyDescent="0.2">
      <c r="A73" s="27"/>
      <c r="B73" s="30"/>
      <c r="C73" s="30"/>
      <c r="H73" s="46"/>
      <c r="I73" s="46"/>
      <c r="J73" s="46"/>
      <c r="K73" s="46"/>
    </row>
    <row r="74" spans="1:11" ht="20.100000000000001" customHeight="1" x14ac:dyDescent="0.2">
      <c r="A74" s="27"/>
      <c r="B74" s="30"/>
      <c r="C74" s="30"/>
      <c r="H74" s="9"/>
      <c r="I74" s="9"/>
      <c r="J74" s="9"/>
      <c r="K74" s="9"/>
    </row>
    <row r="75" spans="1:11" ht="20.100000000000001" customHeight="1" x14ac:dyDescent="0.2">
      <c r="A75" s="25"/>
      <c r="B75" s="25"/>
      <c r="C75" s="25"/>
      <c r="D75" s="25"/>
      <c r="E75" s="25"/>
      <c r="F75" s="25"/>
      <c r="H75" s="9"/>
      <c r="I75" s="9"/>
      <c r="J75" s="9"/>
      <c r="K75" s="9"/>
    </row>
    <row r="76" spans="1:11" ht="20.100000000000001" customHeight="1" x14ac:dyDescent="0.2">
      <c r="A76" s="1"/>
      <c r="B76" s="1"/>
      <c r="H76" s="46"/>
      <c r="I76" s="46"/>
      <c r="J76" s="46"/>
      <c r="K76" s="46"/>
    </row>
    <row r="77" spans="1:11" ht="20.100000000000001" customHeight="1" x14ac:dyDescent="0.2">
      <c r="A77" s="47" t="s">
        <v>52</v>
      </c>
      <c r="B77" s="47"/>
      <c r="C77" s="47"/>
      <c r="D77" s="47"/>
      <c r="E77" s="47"/>
      <c r="F77" s="47"/>
    </row>
    <row r="78" spans="1:11" ht="20.100000000000001" customHeight="1" x14ac:dyDescent="0.2">
      <c r="A78" s="47"/>
      <c r="B78" s="47"/>
      <c r="C78" s="47"/>
      <c r="D78" s="47"/>
      <c r="E78" s="47"/>
      <c r="F78" s="47"/>
    </row>
    <row r="79" spans="1:11" ht="20.100000000000001" customHeight="1" x14ac:dyDescent="0.2">
      <c r="A79" s="26"/>
      <c r="B79" s="26"/>
      <c r="C79" s="26"/>
      <c r="D79" s="26"/>
      <c r="E79" s="26"/>
      <c r="F79" s="26"/>
    </row>
    <row r="80" spans="1:11" ht="20.100000000000001" customHeight="1" x14ac:dyDescent="0.2">
      <c r="A80" s="27" t="s">
        <v>43</v>
      </c>
      <c r="B80" s="1"/>
      <c r="E80" s="28" t="s">
        <v>47</v>
      </c>
      <c r="F80" s="3">
        <f>I33*J33*K33</f>
        <v>12005540.420007344</v>
      </c>
    </row>
    <row r="81" spans="1:6" ht="20.100000000000001" customHeight="1" x14ac:dyDescent="0.2">
      <c r="A81" s="27"/>
      <c r="B81" s="30"/>
      <c r="C81" s="30"/>
      <c r="D81" s="32"/>
      <c r="E81" s="32"/>
      <c r="F81" s="32"/>
    </row>
    <row r="82" spans="1:6" ht="20.100000000000001" customHeight="1" x14ac:dyDescent="0.2">
      <c r="A82" s="30"/>
      <c r="B82" s="30"/>
      <c r="C82" s="30"/>
      <c r="D82" s="32"/>
      <c r="E82" s="32"/>
      <c r="F82" s="32"/>
    </row>
    <row r="83" spans="1:6" ht="20.100000000000001" customHeight="1" x14ac:dyDescent="0.2">
      <c r="A83" s="1"/>
      <c r="B83" s="1"/>
    </row>
    <row r="84" spans="1:6" ht="20.100000000000001" customHeight="1" x14ac:dyDescent="0.2">
      <c r="A84" s="1"/>
      <c r="B84" s="1"/>
    </row>
    <row r="85" spans="1:6" ht="20.100000000000001" customHeight="1" x14ac:dyDescent="0.2">
      <c r="A85" s="1"/>
      <c r="B85" s="1"/>
    </row>
    <row r="86" spans="1:6" ht="20.100000000000001" customHeight="1" x14ac:dyDescent="0.2">
      <c r="A86" s="25"/>
      <c r="B86" s="25"/>
      <c r="C86" s="25"/>
      <c r="D86" s="25"/>
      <c r="E86" s="25"/>
      <c r="F86" s="25"/>
    </row>
    <row r="87" spans="1:6" ht="20.100000000000001" customHeight="1" x14ac:dyDescent="0.2">
      <c r="A87" s="1"/>
      <c r="B87" s="1"/>
    </row>
    <row r="88" spans="1:6" ht="20.100000000000001" customHeight="1" x14ac:dyDescent="0.2">
      <c r="A88" s="47" t="s">
        <v>44</v>
      </c>
      <c r="B88" s="47"/>
      <c r="C88" s="47"/>
      <c r="D88" s="47"/>
      <c r="E88" s="47"/>
      <c r="F88" s="47"/>
    </row>
    <row r="89" spans="1:6" ht="20.100000000000001" customHeight="1" x14ac:dyDescent="0.2">
      <c r="A89" s="47"/>
      <c r="B89" s="47"/>
      <c r="C89" s="47"/>
      <c r="D89" s="47"/>
      <c r="E89" s="47"/>
      <c r="F89" s="47"/>
    </row>
    <row r="90" spans="1:6" ht="20.100000000000001" customHeight="1" x14ac:dyDescent="0.2">
      <c r="A90" s="26"/>
      <c r="B90" s="26"/>
      <c r="C90" s="26"/>
      <c r="D90" s="26"/>
      <c r="E90" s="26"/>
      <c r="F90" s="26"/>
    </row>
    <row r="91" spans="1:6" ht="20.100000000000001" customHeight="1" x14ac:dyDescent="0.2">
      <c r="A91" s="27" t="s">
        <v>45</v>
      </c>
      <c r="B91" s="30"/>
      <c r="C91" s="30"/>
      <c r="E91" s="28" t="s">
        <v>47</v>
      </c>
      <c r="F91" s="3">
        <f>I34*J34*K34</f>
        <v>40018468.066691145</v>
      </c>
    </row>
    <row r="92" spans="1:6" ht="20.100000000000001" customHeight="1" x14ac:dyDescent="0.2">
      <c r="A92" s="27"/>
      <c r="B92" s="30"/>
      <c r="C92" s="30"/>
      <c r="D92" s="32"/>
      <c r="E92" s="32"/>
      <c r="F92" s="32"/>
    </row>
    <row r="93" spans="1:6" ht="20.100000000000001" customHeight="1" x14ac:dyDescent="0.2">
      <c r="A93" s="30"/>
      <c r="B93" s="30"/>
      <c r="C93" s="30"/>
      <c r="D93" s="32"/>
      <c r="E93" s="32"/>
      <c r="F93" s="32"/>
    </row>
    <row r="94" spans="1:6" ht="20.100000000000001" customHeight="1" x14ac:dyDescent="0.2">
      <c r="A94" s="1"/>
      <c r="B94" s="1"/>
    </row>
    <row r="95" spans="1:6" ht="20.100000000000001" customHeight="1" x14ac:dyDescent="0.2">
      <c r="A95" s="1"/>
      <c r="B95" s="1"/>
    </row>
    <row r="96" spans="1:6" ht="20.100000000000001" customHeight="1" thickBot="1" x14ac:dyDescent="0.25">
      <c r="A96" s="33"/>
      <c r="B96" s="33"/>
      <c r="C96" s="33"/>
      <c r="D96" s="33"/>
      <c r="E96" s="33"/>
      <c r="F96" s="33"/>
    </row>
    <row r="97" spans="1:6" ht="20.100000000000001" customHeight="1" x14ac:dyDescent="0.2">
      <c r="A97" s="34"/>
      <c r="B97" s="34"/>
      <c r="C97" s="34"/>
      <c r="D97" s="34"/>
      <c r="E97" s="34"/>
      <c r="F97" s="34"/>
    </row>
    <row r="98" spans="1:6" ht="20.100000000000001" customHeight="1" x14ac:dyDescent="0.2">
      <c r="A98" s="27"/>
      <c r="B98" s="27"/>
      <c r="C98" s="27"/>
      <c r="D98" s="27"/>
      <c r="E98" s="27"/>
      <c r="F98" s="27"/>
    </row>
    <row r="99" spans="1:6" ht="20.100000000000001" customHeight="1" x14ac:dyDescent="0.2">
      <c r="A99" s="27"/>
      <c r="B99" s="27"/>
      <c r="C99" s="27"/>
      <c r="D99" s="27"/>
      <c r="E99" s="27"/>
      <c r="F99" s="27"/>
    </row>
    <row r="100" spans="1:6" ht="20.100000000000001" customHeight="1" x14ac:dyDescent="0.2">
      <c r="A100" s="31" t="s">
        <v>46</v>
      </c>
      <c r="B100" s="30"/>
    </row>
    <row r="101" spans="1:6" ht="20.100000000000001" customHeight="1" x14ac:dyDescent="0.2">
      <c r="A101" s="1"/>
      <c r="B101" s="1"/>
    </row>
    <row r="102" spans="1:6" ht="20.100000000000001" customHeight="1" x14ac:dyDescent="0.2">
      <c r="A102" s="1"/>
      <c r="B102" s="1"/>
    </row>
    <row r="103" spans="1:6" ht="20.100000000000001" customHeight="1" thickBot="1" x14ac:dyDescent="0.25">
      <c r="A103" s="1"/>
      <c r="B103" s="35" t="s">
        <v>49</v>
      </c>
      <c r="C103" s="35" t="s">
        <v>50</v>
      </c>
    </row>
    <row r="104" spans="1:6" ht="20.100000000000001" customHeight="1" x14ac:dyDescent="0.2">
      <c r="A104" s="1"/>
      <c r="B104" s="3">
        <f>F91</f>
        <v>40018468.066691145</v>
      </c>
      <c r="C104" s="29">
        <f>J28</f>
        <v>2.861537567183162E-2</v>
      </c>
      <c r="D104" s="32"/>
    </row>
    <row r="105" spans="1:6" ht="20.100000000000001" customHeight="1" x14ac:dyDescent="0.2">
      <c r="A105" s="1"/>
      <c r="B105" s="5">
        <f>-(F39)</f>
        <v>-21135730.226581182</v>
      </c>
      <c r="C105" s="36">
        <f>I28</f>
        <v>1.430768783591581</v>
      </c>
      <c r="D105" s="32"/>
    </row>
    <row r="106" spans="1:6" ht="20.100000000000001" customHeight="1" thickBot="1" x14ac:dyDescent="0.25">
      <c r="A106" s="1"/>
      <c r="B106" s="5">
        <f>-(F48)</f>
        <v>-3201477.4453352913</v>
      </c>
      <c r="C106" s="37">
        <f>F58</f>
        <v>1.3083060247452817E-2</v>
      </c>
      <c r="D106" s="32"/>
    </row>
    <row r="107" spans="1:6" ht="20.100000000000001" customHeight="1" x14ac:dyDescent="0.2">
      <c r="A107" s="1"/>
      <c r="B107" s="5">
        <f>-(F69)</f>
        <v>-374027.4251772901</v>
      </c>
    </row>
    <row r="108" spans="1:6" ht="20.100000000000001" customHeight="1" thickBot="1" x14ac:dyDescent="0.25">
      <c r="A108" s="1"/>
      <c r="B108" s="33">
        <f>-(F80)</f>
        <v>-12005540.420007344</v>
      </c>
      <c r="C108" s="32">
        <f>SUM(C104:C106)</f>
        <v>1.4724672195108655</v>
      </c>
      <c r="D108" s="32"/>
    </row>
    <row r="109" spans="1:6" ht="20.100000000000001" customHeight="1" x14ac:dyDescent="0.2">
      <c r="A109" s="1"/>
      <c r="B109" s="1"/>
    </row>
    <row r="110" spans="1:6" ht="20.100000000000001" customHeight="1" x14ac:dyDescent="0.2">
      <c r="A110" s="1"/>
      <c r="B110" s="1">
        <f>SUM(B104:B108)</f>
        <v>3301692.5495900363</v>
      </c>
      <c r="E110" s="28" t="s">
        <v>48</v>
      </c>
      <c r="F110" s="38">
        <f>B110/C108</f>
        <v>2242285.9441901976</v>
      </c>
    </row>
    <row r="111" spans="1:6" ht="20.100000000000001" customHeight="1" x14ac:dyDescent="0.2">
      <c r="A111" s="1"/>
      <c r="B111" s="1"/>
    </row>
    <row r="112" spans="1:6" ht="20.100000000000001" customHeight="1" x14ac:dyDescent="0.2">
      <c r="A112" s="39"/>
      <c r="B112" s="39"/>
      <c r="C112" s="39"/>
      <c r="D112" s="39"/>
      <c r="E112" s="39"/>
      <c r="F112" s="39"/>
    </row>
    <row r="113" spans="1:6" ht="20.100000000000001" customHeight="1" x14ac:dyDescent="0.2">
      <c r="A113" s="1"/>
      <c r="B113" s="1"/>
    </row>
    <row r="114" spans="1:6" ht="20.100000000000001" customHeight="1" x14ac:dyDescent="0.2">
      <c r="A114" s="15" t="s">
        <v>62</v>
      </c>
      <c r="B114" s="16"/>
      <c r="C114" s="16"/>
      <c r="D114" s="16"/>
      <c r="E114" s="17"/>
      <c r="F114" s="14"/>
    </row>
    <row r="115" spans="1:6" ht="20.100000000000001" customHeight="1" x14ac:dyDescent="0.2">
      <c r="A115" s="43" t="s">
        <v>63</v>
      </c>
      <c r="B115" s="43"/>
      <c r="C115" s="43"/>
      <c r="D115" s="43"/>
      <c r="E115" s="43"/>
      <c r="F115" s="43"/>
    </row>
    <row r="116" spans="1:6" ht="20.100000000000001" customHeight="1" x14ac:dyDescent="0.2">
      <c r="A116" s="1"/>
      <c r="B116" s="1"/>
    </row>
    <row r="117" spans="1:6" ht="20.100000000000001" customHeight="1" x14ac:dyDescent="0.2">
      <c r="A117" s="1"/>
      <c r="B117" s="1"/>
    </row>
    <row r="118" spans="1:6" ht="20.100000000000001" customHeight="1" x14ac:dyDescent="0.2">
      <c r="A118" s="1"/>
      <c r="B118" s="1"/>
    </row>
    <row r="119" spans="1:6" ht="20.100000000000001" customHeight="1" x14ac:dyDescent="0.2">
      <c r="A119" s="1"/>
      <c r="B119" s="1"/>
    </row>
    <row r="120" spans="1:6" ht="20.100000000000001" customHeight="1" x14ac:dyDescent="0.2">
      <c r="A120" s="1"/>
      <c r="B120" s="1"/>
      <c r="C120" s="32"/>
    </row>
    <row r="121" spans="1:6" ht="20.100000000000001" customHeight="1" x14ac:dyDescent="0.2">
      <c r="A121" s="1"/>
      <c r="B121" s="1"/>
    </row>
    <row r="122" spans="1:6" ht="20.100000000000001" customHeight="1" x14ac:dyDescent="0.2">
      <c r="A122" s="1"/>
      <c r="B122" s="1"/>
    </row>
    <row r="123" spans="1:6" ht="20.100000000000001" customHeight="1" x14ac:dyDescent="0.2">
      <c r="A123" s="1"/>
      <c r="B123" s="1"/>
    </row>
    <row r="124" spans="1:6" ht="20.100000000000001" customHeight="1" x14ac:dyDescent="0.2">
      <c r="A124" s="1"/>
      <c r="B124" s="1"/>
    </row>
    <row r="125" spans="1:6" ht="20.100000000000001" customHeight="1" x14ac:dyDescent="0.2">
      <c r="A125" s="1"/>
      <c r="B125" s="1"/>
    </row>
    <row r="126" spans="1:6" ht="20.100000000000001" customHeight="1" x14ac:dyDescent="0.2">
      <c r="A126" s="1"/>
      <c r="B126" s="1"/>
    </row>
    <row r="127" spans="1:6" ht="20.100000000000001" customHeight="1" x14ac:dyDescent="0.2">
      <c r="A127" s="1"/>
      <c r="B127" s="1"/>
    </row>
    <row r="128" spans="1:6" ht="20.100000000000001" customHeight="1" x14ac:dyDescent="0.2">
      <c r="A128" s="1"/>
      <c r="B128" s="1"/>
    </row>
    <row r="129" spans="1:2" ht="20.100000000000001" customHeight="1" x14ac:dyDescent="0.2">
      <c r="A129" s="1"/>
      <c r="B129" s="1"/>
    </row>
    <row r="130" spans="1:2" ht="20.100000000000001" customHeight="1" x14ac:dyDescent="0.2">
      <c r="A130" s="1"/>
      <c r="B130" s="1"/>
    </row>
    <row r="131" spans="1:2" ht="20.100000000000001" customHeight="1" x14ac:dyDescent="0.2">
      <c r="A131" s="1"/>
      <c r="B131" s="1"/>
    </row>
    <row r="132" spans="1:2" ht="20.100000000000001" customHeight="1" x14ac:dyDescent="0.2">
      <c r="A132" s="1"/>
      <c r="B132" s="1"/>
    </row>
    <row r="133" spans="1:2" ht="20.100000000000001" customHeight="1" x14ac:dyDescent="0.2">
      <c r="A133" s="1"/>
      <c r="B133" s="1"/>
    </row>
    <row r="134" spans="1:2" ht="20.100000000000001" customHeight="1" x14ac:dyDescent="0.2">
      <c r="A134" s="1"/>
      <c r="B134" s="1"/>
    </row>
    <row r="135" spans="1:2" ht="20.100000000000001" customHeight="1" x14ac:dyDescent="0.2">
      <c r="A135" s="1"/>
      <c r="B135" s="1"/>
    </row>
    <row r="136" spans="1:2" ht="20.100000000000001" customHeight="1" x14ac:dyDescent="0.2">
      <c r="A136" s="1"/>
      <c r="B136" s="1"/>
    </row>
    <row r="137" spans="1:2" ht="20.100000000000001" customHeight="1" x14ac:dyDescent="0.2">
      <c r="A137" s="1"/>
      <c r="B137" s="1"/>
    </row>
    <row r="138" spans="1:2" ht="20.100000000000001" customHeight="1" x14ac:dyDescent="0.2">
      <c r="A138" s="1"/>
      <c r="B138" s="1"/>
    </row>
    <row r="139" spans="1:2" ht="20.100000000000001" customHeight="1" x14ac:dyDescent="0.2">
      <c r="A139" s="1"/>
      <c r="B139" s="1"/>
    </row>
    <row r="140" spans="1:2" ht="20.100000000000001" customHeight="1" x14ac:dyDescent="0.2">
      <c r="A140" s="1"/>
      <c r="B140" s="1"/>
    </row>
    <row r="141" spans="1:2" ht="20.100000000000001" customHeight="1" x14ac:dyDescent="0.2">
      <c r="A141" s="1"/>
      <c r="B141" s="1"/>
    </row>
    <row r="142" spans="1:2" ht="20.100000000000001" customHeight="1" x14ac:dyDescent="0.2">
      <c r="A142" s="1"/>
      <c r="B142" s="1"/>
    </row>
    <row r="143" spans="1:2" ht="20.100000000000001" customHeight="1" x14ac:dyDescent="0.2">
      <c r="A143" s="1"/>
      <c r="B143" s="1"/>
    </row>
    <row r="144" spans="1:2" ht="20.100000000000001" customHeight="1" x14ac:dyDescent="0.2">
      <c r="A144" s="1"/>
      <c r="B144" s="1"/>
    </row>
    <row r="145" spans="1:2" ht="20.100000000000001" customHeight="1" x14ac:dyDescent="0.2">
      <c r="A145" s="1"/>
      <c r="B145" s="1"/>
    </row>
    <row r="146" spans="1:2" ht="20.100000000000001" customHeight="1" x14ac:dyDescent="0.2">
      <c r="A146" s="1"/>
      <c r="B146" s="1"/>
    </row>
    <row r="147" spans="1:2" ht="20.100000000000001" customHeight="1" x14ac:dyDescent="0.2">
      <c r="A147" s="1"/>
      <c r="B147" s="1"/>
    </row>
    <row r="148" spans="1:2" ht="20.100000000000001" customHeight="1" x14ac:dyDescent="0.2">
      <c r="A148" s="1"/>
      <c r="B148" s="1"/>
    </row>
    <row r="149" spans="1:2" ht="20.100000000000001" customHeight="1" x14ac:dyDescent="0.2">
      <c r="A149" s="1"/>
      <c r="B149" s="1"/>
    </row>
    <row r="150" spans="1:2" ht="20.100000000000001" customHeight="1" x14ac:dyDescent="0.2">
      <c r="A150" s="1"/>
      <c r="B150" s="1"/>
    </row>
    <row r="151" spans="1:2" ht="20.100000000000001" customHeight="1" x14ac:dyDescent="0.2">
      <c r="A151" s="1"/>
      <c r="B151" s="1"/>
    </row>
    <row r="152" spans="1:2" ht="20.100000000000001" customHeight="1" x14ac:dyDescent="0.2">
      <c r="A152" s="1"/>
      <c r="B152" s="1"/>
    </row>
    <row r="153" spans="1:2" ht="20.100000000000001" customHeight="1" x14ac:dyDescent="0.2">
      <c r="A153" s="1"/>
      <c r="B153" s="1"/>
    </row>
    <row r="154" spans="1:2" ht="20.100000000000001" customHeight="1" x14ac:dyDescent="0.2">
      <c r="A154" s="1"/>
      <c r="B154" s="1"/>
    </row>
    <row r="155" spans="1:2" ht="20.100000000000001" customHeight="1" x14ac:dyDescent="0.2">
      <c r="A155" s="1"/>
      <c r="B155" s="1"/>
    </row>
    <row r="156" spans="1:2" ht="20.100000000000001" customHeight="1" x14ac:dyDescent="0.2">
      <c r="A156" s="1"/>
      <c r="B156" s="1"/>
    </row>
    <row r="157" spans="1:2" ht="20.100000000000001" customHeight="1" x14ac:dyDescent="0.2">
      <c r="A157" s="1"/>
      <c r="B157" s="1"/>
    </row>
    <row r="158" spans="1:2" ht="20.100000000000001" customHeight="1" x14ac:dyDescent="0.2">
      <c r="A158" s="1"/>
      <c r="B158" s="1"/>
    </row>
    <row r="159" spans="1:2" ht="20.100000000000001" customHeight="1" x14ac:dyDescent="0.2">
      <c r="A159" s="1"/>
      <c r="B159" s="1"/>
    </row>
    <row r="160" spans="1:2" ht="20.100000000000001" customHeight="1" x14ac:dyDescent="0.2">
      <c r="A160" s="1"/>
      <c r="B160" s="1"/>
    </row>
    <row r="161" spans="1:2" ht="20.100000000000001" customHeight="1" x14ac:dyDescent="0.2">
      <c r="A161" s="1"/>
      <c r="B161" s="1"/>
    </row>
    <row r="162" spans="1:2" ht="20.100000000000001" customHeight="1" x14ac:dyDescent="0.2">
      <c r="A162" s="1"/>
      <c r="B162" s="1"/>
    </row>
    <row r="163" spans="1:2" ht="20.100000000000001" customHeight="1" x14ac:dyDescent="0.2">
      <c r="A163" s="1"/>
      <c r="B163" s="1"/>
    </row>
    <row r="164" spans="1:2" ht="20.100000000000001" customHeight="1" x14ac:dyDescent="0.2">
      <c r="A164" s="1"/>
      <c r="B164" s="1"/>
    </row>
    <row r="165" spans="1:2" ht="20.100000000000001" customHeight="1" x14ac:dyDescent="0.2">
      <c r="A165" s="1"/>
      <c r="B165" s="1"/>
    </row>
    <row r="166" spans="1:2" ht="20.100000000000001" customHeight="1" x14ac:dyDescent="0.2">
      <c r="A166" s="1"/>
      <c r="B166" s="1"/>
    </row>
    <row r="167" spans="1:2" ht="20.100000000000001" customHeight="1" x14ac:dyDescent="0.2">
      <c r="A167" s="1"/>
      <c r="B167" s="1"/>
    </row>
    <row r="168" spans="1:2" ht="20.100000000000001" customHeight="1" x14ac:dyDescent="0.2">
      <c r="A168" s="1"/>
      <c r="B168" s="1"/>
    </row>
    <row r="169" spans="1:2" ht="20.100000000000001" customHeight="1" x14ac:dyDescent="0.2">
      <c r="A169" s="1"/>
      <c r="B169" s="1"/>
    </row>
    <row r="170" spans="1:2" ht="20.100000000000001" customHeight="1" x14ac:dyDescent="0.2">
      <c r="A170" s="1"/>
      <c r="B170" s="1"/>
    </row>
    <row r="171" spans="1:2" ht="20.100000000000001" customHeight="1" x14ac:dyDescent="0.2">
      <c r="A171" s="1"/>
      <c r="B171" s="1"/>
    </row>
    <row r="172" spans="1:2" ht="20.100000000000001" customHeight="1" x14ac:dyDescent="0.2">
      <c r="A172" s="1"/>
      <c r="B172" s="1"/>
    </row>
    <row r="173" spans="1:2" ht="20.100000000000001" customHeight="1" x14ac:dyDescent="0.2">
      <c r="A173" s="1"/>
      <c r="B173" s="1"/>
    </row>
    <row r="174" spans="1:2" ht="20.100000000000001" customHeight="1" x14ac:dyDescent="0.2">
      <c r="A174" s="1"/>
      <c r="B174" s="1"/>
    </row>
    <row r="175" spans="1:2" ht="20.100000000000001" customHeight="1" x14ac:dyDescent="0.2">
      <c r="A175" s="1"/>
      <c r="B175" s="1"/>
    </row>
    <row r="176" spans="1:2" ht="20.100000000000001" customHeight="1" x14ac:dyDescent="0.2">
      <c r="A176" s="1"/>
      <c r="B176" s="1"/>
    </row>
    <row r="177" spans="1:2" ht="20.100000000000001" customHeight="1" x14ac:dyDescent="0.2">
      <c r="A177" s="1"/>
      <c r="B177" s="1"/>
    </row>
    <row r="178" spans="1:2" ht="20.100000000000001" customHeight="1" x14ac:dyDescent="0.2">
      <c r="A178" s="1"/>
      <c r="B178" s="1"/>
    </row>
    <row r="179" spans="1:2" ht="20.100000000000001" customHeight="1" x14ac:dyDescent="0.2">
      <c r="A179" s="1"/>
      <c r="B179" s="1"/>
    </row>
    <row r="180" spans="1:2" ht="20.100000000000001" customHeight="1" x14ac:dyDescent="0.2">
      <c r="A180" s="1"/>
      <c r="B180" s="1"/>
    </row>
    <row r="181" spans="1:2" ht="20.100000000000001" customHeight="1" x14ac:dyDescent="0.2">
      <c r="A181" s="1"/>
      <c r="B181" s="1"/>
    </row>
    <row r="182" spans="1:2" ht="20.100000000000001" customHeight="1" x14ac:dyDescent="0.2">
      <c r="A182" s="1"/>
      <c r="B182" s="1"/>
    </row>
    <row r="183" spans="1:2" ht="20.100000000000001" customHeight="1" x14ac:dyDescent="0.2">
      <c r="A183" s="1"/>
      <c r="B183" s="1"/>
    </row>
    <row r="184" spans="1:2" ht="20.100000000000001" customHeight="1" x14ac:dyDescent="0.2">
      <c r="A184" s="1"/>
      <c r="B184" s="1"/>
    </row>
    <row r="185" spans="1:2" ht="20.100000000000001" customHeight="1" x14ac:dyDescent="0.2">
      <c r="A185" s="1"/>
      <c r="B185" s="1"/>
    </row>
    <row r="186" spans="1:2" ht="20.100000000000001" customHeight="1" x14ac:dyDescent="0.2">
      <c r="A186" s="1"/>
      <c r="B186" s="1"/>
    </row>
    <row r="187" spans="1:2" ht="20.100000000000001" customHeight="1" x14ac:dyDescent="0.2">
      <c r="A187" s="1"/>
      <c r="B187" s="1"/>
    </row>
    <row r="188" spans="1:2" ht="20.100000000000001" customHeight="1" x14ac:dyDescent="0.2">
      <c r="A188" s="1"/>
      <c r="B188" s="1"/>
    </row>
    <row r="189" spans="1:2" ht="20.100000000000001" customHeight="1" x14ac:dyDescent="0.2">
      <c r="A189" s="1"/>
      <c r="B189" s="1"/>
    </row>
  </sheetData>
  <sheetProtection algorithmName="SHA-512" hashValue="L9LwZstx5h6LPVlHKqskXrLFFMZ7hFobe+uiPjTRxeOruPhG+Ntj/1NpGMa5Sgtn0r0jPQLebho5D1UCVtgQfw==" saltValue="0C/F8AqI15ek5NEPpTgiig==" spinCount="100000" sheet="1" objects="1" scenarios="1"/>
  <mergeCells count="28">
    <mergeCell ref="A88:F89"/>
    <mergeCell ref="A28:F29"/>
    <mergeCell ref="A36:F37"/>
    <mergeCell ref="A45:F46"/>
    <mergeCell ref="A56:F56"/>
    <mergeCell ref="A66:F67"/>
    <mergeCell ref="B19:D19"/>
    <mergeCell ref="B20:D20"/>
    <mergeCell ref="B21:D21"/>
    <mergeCell ref="H76:K76"/>
    <mergeCell ref="A77:F78"/>
    <mergeCell ref="H73:K73"/>
    <mergeCell ref="A115:F115"/>
    <mergeCell ref="B10:D10"/>
    <mergeCell ref="A1:F1"/>
    <mergeCell ref="B6:D6"/>
    <mergeCell ref="B7:D7"/>
    <mergeCell ref="B8:D8"/>
    <mergeCell ref="B9:D9"/>
    <mergeCell ref="B22:D22"/>
    <mergeCell ref="B11:D11"/>
    <mergeCell ref="B12:D12"/>
    <mergeCell ref="B13:D13"/>
    <mergeCell ref="B14:D14"/>
    <mergeCell ref="B15:D15"/>
    <mergeCell ref="B16:D16"/>
    <mergeCell ref="B17:D17"/>
    <mergeCell ref="B18:D18"/>
  </mergeCells>
  <printOptions horizontalCentered="1"/>
  <pageMargins left="0" right="0" top="0" bottom="0" header="0" footer="0"/>
  <pageSetup paperSize="9" scale="8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MODELO DINÂMICO EQUAÇÕES PREDEF</vt:lpstr>
      <vt:lpstr>'MODELO DINÂMICO EQUAÇÕES PREDEF'!Area_de_impressao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Método involutivo - Modelo dinâmico com equações predefinidas</dc:title>
  <dc:creator>Samuel Jesus de Oliveira</dc:creator>
  <cp:lastModifiedBy>Samuel Jesus de Oliveira</cp:lastModifiedBy>
  <cp:lastPrinted>2022-12-18T23:30:44Z</cp:lastPrinted>
  <dcterms:created xsi:type="dcterms:W3CDTF">2020-02-17T04:32:26Z</dcterms:created>
  <dcterms:modified xsi:type="dcterms:W3CDTF">2023-01-29T14:19:38Z</dcterms:modified>
</cp:coreProperties>
</file>